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928" codeName="{AE6600E7-7A62-396C-DE95-9942FA9DD81E}"/>
  <workbookPr codeName="ThisWorkbook"/>
  <mc:AlternateContent xmlns:mc="http://schemas.openxmlformats.org/markup-compatibility/2006">
    <mc:Choice Requires="x15">
      <x15ac:absPath xmlns:x15ac="http://schemas.microsoft.com/office/spreadsheetml/2010/11/ac" url="C:\Users\braco\Documents\"/>
    </mc:Choice>
  </mc:AlternateContent>
  <xr:revisionPtr revIDLastSave="0" documentId="13_ncr:1_{23C7B24E-D705-4C02-BF60-DE4C6795052B}" xr6:coauthVersionLast="47" xr6:coauthVersionMax="47" xr10:uidLastSave="{00000000-0000-0000-0000-000000000000}"/>
  <bookViews>
    <workbookView xWindow="0" yWindow="0" windowWidth="25600" windowHeight="13680" tabRatio="861" activeTab="4" xr2:uid="{00000000-000D-0000-FFFF-FFFF00000000}"/>
  </bookViews>
  <sheets>
    <sheet name="Liste" sheetId="53" r:id="rId1"/>
    <sheet name="F.P.8" sheetId="68" r:id="rId2"/>
    <sheet name="VPC" sheetId="135" r:id="rId3"/>
    <sheet name="VPCQuestions" sheetId="151" r:id="rId4"/>
    <sheet name="F.MERE" sheetId="29" r:id="rId5"/>
    <sheet name="R.1.PRES" sheetId="161" r:id="rId6"/>
    <sheet name="Lisez-moi" sheetId="28" r:id="rId7"/>
    <sheet name="Conv,AG" sheetId="127" r:id="rId8"/>
    <sheet name="P.V.A.G." sheetId="128" r:id="rId9"/>
    <sheet name="POUV" sheetId="129" r:id="rId10"/>
    <sheet name="FormVPC" sheetId="126" r:id="rId11"/>
  </sheets>
  <definedNames>
    <definedName name="_xlnm._FilterDatabase" localSheetId="3" hidden="1">VPCQuestions!$A$5:$I$329</definedName>
    <definedName name="DebDoc" localSheetId="2">#REF!</definedName>
    <definedName name="DebDoc">#REF!</definedName>
    <definedName name="FinDoc" localSheetId="2">#REF!</definedName>
    <definedName name="FinDo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B16" i="129" l="1"/>
  <c r="D22" i="129"/>
  <c r="C22" i="129"/>
  <c r="AC163" i="161"/>
  <c r="Q163" i="161"/>
  <c r="I163" i="161"/>
  <c r="AE163" i="161" s="1"/>
  <c r="B163" i="161"/>
  <c r="AC162" i="161"/>
  <c r="Q162" i="161"/>
  <c r="I162" i="161"/>
  <c r="B162" i="161"/>
  <c r="AC161" i="161"/>
  <c r="Q161" i="161"/>
  <c r="I161" i="161"/>
  <c r="P161" i="161" s="1"/>
  <c r="B161" i="161"/>
  <c r="AC160" i="161"/>
  <c r="Q160" i="161"/>
  <c r="M160" i="161"/>
  <c r="I160" i="161"/>
  <c r="K160" i="161" s="1"/>
  <c r="B160" i="161"/>
  <c r="AC159" i="161"/>
  <c r="Q159" i="161"/>
  <c r="I159" i="161"/>
  <c r="AE159" i="161" s="1"/>
  <c r="B159" i="161"/>
  <c r="AC158" i="161"/>
  <c r="Q158" i="161"/>
  <c r="I158" i="161"/>
  <c r="M158" i="161" s="1"/>
  <c r="B158" i="161"/>
  <c r="AC157" i="161"/>
  <c r="Q157" i="161"/>
  <c r="I157" i="161"/>
  <c r="AE157" i="161" s="1"/>
  <c r="B157" i="161"/>
  <c r="AC156" i="161"/>
  <c r="Q156" i="161"/>
  <c r="I156" i="161"/>
  <c r="M156" i="161" s="1"/>
  <c r="B156" i="161"/>
  <c r="AC155" i="161"/>
  <c r="Q155" i="161"/>
  <c r="I155" i="161"/>
  <c r="F155" i="161" s="1"/>
  <c r="B155" i="161"/>
  <c r="AC154" i="161"/>
  <c r="Q154" i="161"/>
  <c r="I154" i="161"/>
  <c r="F154" i="161" s="1"/>
  <c r="B154" i="161"/>
  <c r="AC153" i="161"/>
  <c r="Q153" i="161"/>
  <c r="I153" i="161"/>
  <c r="P153" i="161" s="1"/>
  <c r="B153" i="161"/>
  <c r="AC152" i="161"/>
  <c r="Q152" i="161"/>
  <c r="I152" i="161"/>
  <c r="AE152" i="161" s="1"/>
  <c r="B152" i="161"/>
  <c r="AC151" i="161"/>
  <c r="Q151" i="161"/>
  <c r="I151" i="161"/>
  <c r="L151" i="161" s="1"/>
  <c r="B151" i="161"/>
  <c r="AC150" i="161"/>
  <c r="Q150" i="161"/>
  <c r="I150" i="161"/>
  <c r="P150" i="161" s="1"/>
  <c r="F150" i="161"/>
  <c r="B150" i="161"/>
  <c r="AC149" i="161"/>
  <c r="Q149" i="161"/>
  <c r="I149" i="161"/>
  <c r="P149" i="161" s="1"/>
  <c r="AC148" i="161"/>
  <c r="Q148" i="161"/>
  <c r="I148" i="161"/>
  <c r="P148" i="161" s="1"/>
  <c r="B148" i="161"/>
  <c r="AC147" i="161"/>
  <c r="Q147" i="161"/>
  <c r="I147" i="161"/>
  <c r="K147" i="161" s="1"/>
  <c r="B147" i="161"/>
  <c r="AC146" i="161"/>
  <c r="Q146" i="161"/>
  <c r="I146" i="161"/>
  <c r="AE146" i="161" s="1"/>
  <c r="B146" i="161"/>
  <c r="AC145" i="161"/>
  <c r="Q145" i="161"/>
  <c r="I145" i="161"/>
  <c r="B145" i="161"/>
  <c r="AC144" i="161"/>
  <c r="Q144" i="161"/>
  <c r="I144" i="161"/>
  <c r="P144" i="161" s="1"/>
  <c r="B144" i="161"/>
  <c r="AC143" i="161"/>
  <c r="Q143" i="161"/>
  <c r="I143" i="161"/>
  <c r="K143" i="161" s="1"/>
  <c r="B143" i="161"/>
  <c r="AC142" i="161"/>
  <c r="Q142" i="161"/>
  <c r="I142" i="161"/>
  <c r="AE142" i="161" s="1"/>
  <c r="B142" i="161"/>
  <c r="AC141" i="161"/>
  <c r="Q141" i="161"/>
  <c r="I141" i="161"/>
  <c r="B141" i="161"/>
  <c r="AC140" i="161"/>
  <c r="Q140" i="161"/>
  <c r="I140" i="161"/>
  <c r="P140" i="161" s="1"/>
  <c r="B140" i="161"/>
  <c r="AC139" i="161"/>
  <c r="Q139" i="161"/>
  <c r="I139" i="161"/>
  <c r="K139" i="161" s="1"/>
  <c r="B139" i="161"/>
  <c r="AC138" i="161"/>
  <c r="Q138" i="161"/>
  <c r="I138" i="161"/>
  <c r="AE138" i="161" s="1"/>
  <c r="B138" i="161"/>
  <c r="AC137" i="161"/>
  <c r="Q137" i="161"/>
  <c r="I137" i="161"/>
  <c r="B137" i="161"/>
  <c r="AC136" i="161"/>
  <c r="Q136" i="161"/>
  <c r="I136" i="161"/>
  <c r="P136" i="161" s="1"/>
  <c r="B136" i="161"/>
  <c r="AC135" i="161"/>
  <c r="Q135" i="161"/>
  <c r="I135" i="161"/>
  <c r="K135" i="161" s="1"/>
  <c r="B135" i="161"/>
  <c r="AC134" i="161"/>
  <c r="Q134" i="161"/>
  <c r="I134" i="161"/>
  <c r="AE134" i="161" s="1"/>
  <c r="B134" i="161"/>
  <c r="AC133" i="161"/>
  <c r="Q133" i="161"/>
  <c r="I133" i="161"/>
  <c r="AE133" i="161" s="1"/>
  <c r="B133" i="161"/>
  <c r="AC132" i="161"/>
  <c r="Q132" i="161"/>
  <c r="I132" i="161"/>
  <c r="P132" i="161" s="1"/>
  <c r="B132" i="161"/>
  <c r="AC131" i="161"/>
  <c r="Q131" i="161"/>
  <c r="I131" i="161"/>
  <c r="M131" i="161" s="1"/>
  <c r="B131" i="161"/>
  <c r="AC130" i="161"/>
  <c r="Q130" i="161"/>
  <c r="I130" i="161"/>
  <c r="B130" i="161"/>
  <c r="AC129" i="161"/>
  <c r="Q129" i="161"/>
  <c r="I129" i="161"/>
  <c r="AE129" i="161" s="1"/>
  <c r="B129" i="161"/>
  <c r="AC128" i="161"/>
  <c r="Q128" i="161"/>
  <c r="I128" i="161"/>
  <c r="P128" i="161" s="1"/>
  <c r="B128" i="161"/>
  <c r="AC127" i="161"/>
  <c r="Q127" i="161"/>
  <c r="I127" i="161"/>
  <c r="B127" i="161"/>
  <c r="AC126" i="161"/>
  <c r="Q126" i="161"/>
  <c r="I126" i="161"/>
  <c r="AE126" i="161" s="1"/>
  <c r="B126" i="161"/>
  <c r="AC125" i="161"/>
  <c r="Q125" i="161"/>
  <c r="I125" i="161"/>
  <c r="M125" i="161" s="1"/>
  <c r="B125" i="161"/>
  <c r="AC124" i="161"/>
  <c r="Q124" i="161"/>
  <c r="I124" i="161"/>
  <c r="AE124" i="161" s="1"/>
  <c r="B124" i="161"/>
  <c r="AC123" i="161"/>
  <c r="Q123" i="161"/>
  <c r="I123" i="161"/>
  <c r="AE123" i="161" s="1"/>
  <c r="B123" i="161"/>
  <c r="AC122" i="161"/>
  <c r="Q122" i="161"/>
  <c r="I122" i="161"/>
  <c r="M122" i="161" s="1"/>
  <c r="B122" i="161"/>
  <c r="AC121" i="161"/>
  <c r="Q121" i="161"/>
  <c r="I121" i="161"/>
  <c r="M121" i="161" s="1"/>
  <c r="B121" i="161"/>
  <c r="AC120" i="161"/>
  <c r="Q120" i="161"/>
  <c r="M120" i="161"/>
  <c r="I120" i="161"/>
  <c r="AE120" i="161" s="1"/>
  <c r="B120" i="161"/>
  <c r="AC119" i="161"/>
  <c r="Q119" i="161"/>
  <c r="I119" i="161"/>
  <c r="P119" i="161" s="1"/>
  <c r="B119" i="161"/>
  <c r="AC118" i="161"/>
  <c r="Q118" i="161"/>
  <c r="I118" i="161"/>
  <c r="B118" i="161"/>
  <c r="AC117" i="161"/>
  <c r="Q117" i="161"/>
  <c r="I117" i="161"/>
  <c r="F117" i="161" s="1"/>
  <c r="B117" i="161"/>
  <c r="AC116" i="161"/>
  <c r="Q116" i="161"/>
  <c r="I116" i="161"/>
  <c r="L116" i="161" s="1"/>
  <c r="B116" i="161"/>
  <c r="AC115" i="161"/>
  <c r="Q115" i="161"/>
  <c r="I115" i="161"/>
  <c r="P115" i="161" s="1"/>
  <c r="B115" i="161"/>
  <c r="AC114" i="161"/>
  <c r="Q114" i="161"/>
  <c r="I114" i="161"/>
  <c r="B114" i="161"/>
  <c r="AC113" i="161"/>
  <c r="Q113" i="161"/>
  <c r="I113" i="161"/>
  <c r="F113" i="161" s="1"/>
  <c r="B113" i="161"/>
  <c r="AC112" i="161"/>
  <c r="Q112" i="161"/>
  <c r="I112" i="161"/>
  <c r="B112" i="161"/>
  <c r="AC111" i="161"/>
  <c r="Q111" i="161"/>
  <c r="I111" i="161"/>
  <c r="P111" i="161" s="1"/>
  <c r="B111" i="161"/>
  <c r="AC110" i="161"/>
  <c r="Q110" i="161"/>
  <c r="I110" i="161"/>
  <c r="B110" i="161"/>
  <c r="AC109" i="161"/>
  <c r="Q109" i="161"/>
  <c r="I109" i="161"/>
  <c r="B109" i="161"/>
  <c r="AC108" i="161"/>
  <c r="Q108" i="161"/>
  <c r="I108" i="161"/>
  <c r="B108" i="161"/>
  <c r="AC107" i="161"/>
  <c r="Q107" i="161"/>
  <c r="I107" i="161"/>
  <c r="P107" i="161" s="1"/>
  <c r="B107" i="161"/>
  <c r="AC106" i="161"/>
  <c r="Q106" i="161"/>
  <c r="I106" i="161"/>
  <c r="B106" i="161"/>
  <c r="AC105" i="161"/>
  <c r="Q105" i="161"/>
  <c r="I105" i="161"/>
  <c r="P105" i="161" s="1"/>
  <c r="B105" i="161"/>
  <c r="AC104" i="161"/>
  <c r="Q104" i="161"/>
  <c r="I104" i="161"/>
  <c r="B104" i="161"/>
  <c r="AC103" i="161"/>
  <c r="Q103" i="161"/>
  <c r="I103" i="161"/>
  <c r="P103" i="161" s="1"/>
  <c r="B103" i="161"/>
  <c r="AC102" i="161"/>
  <c r="Q102" i="161"/>
  <c r="I102" i="161"/>
  <c r="B102" i="161"/>
  <c r="AC101" i="161"/>
  <c r="Q101" i="161"/>
  <c r="I101" i="161"/>
  <c r="B101" i="161"/>
  <c r="AC100" i="161"/>
  <c r="Q100" i="161"/>
  <c r="I100" i="161"/>
  <c r="F100" i="161" s="1"/>
  <c r="B100" i="161"/>
  <c r="AC99" i="161"/>
  <c r="Q99" i="161"/>
  <c r="I99" i="161"/>
  <c r="F99" i="161" s="1"/>
  <c r="B99" i="161"/>
  <c r="AC98" i="161"/>
  <c r="Q98" i="161"/>
  <c r="I98" i="161"/>
  <c r="K98" i="161" s="1"/>
  <c r="B98" i="161"/>
  <c r="AC97" i="161"/>
  <c r="Q97" i="161"/>
  <c r="I97" i="161"/>
  <c r="P97" i="161" s="1"/>
  <c r="B97" i="161"/>
  <c r="AC96" i="161"/>
  <c r="Q96" i="161"/>
  <c r="I96" i="161"/>
  <c r="B96" i="161"/>
  <c r="AC95" i="161"/>
  <c r="Q95" i="161"/>
  <c r="I95" i="161"/>
  <c r="K95" i="161" s="1"/>
  <c r="B95" i="161"/>
  <c r="AC94" i="161"/>
  <c r="Q94" i="161"/>
  <c r="I94" i="161"/>
  <c r="B94" i="161"/>
  <c r="AC93" i="161"/>
  <c r="Q93" i="161"/>
  <c r="I93" i="161"/>
  <c r="F93" i="161" s="1"/>
  <c r="B93" i="161"/>
  <c r="AC92" i="161"/>
  <c r="Q92" i="161"/>
  <c r="I92" i="161"/>
  <c r="P92" i="161" s="1"/>
  <c r="B92" i="161"/>
  <c r="AC91" i="161"/>
  <c r="Q91" i="161"/>
  <c r="I91" i="161"/>
  <c r="M91" i="161" s="1"/>
  <c r="B91" i="161"/>
  <c r="AC90" i="161"/>
  <c r="Q90" i="161"/>
  <c r="I90" i="161"/>
  <c r="B90" i="161"/>
  <c r="AC89" i="161"/>
  <c r="Q89" i="161"/>
  <c r="I89" i="161"/>
  <c r="F89" i="161" s="1"/>
  <c r="B89" i="161"/>
  <c r="AC88" i="161"/>
  <c r="Q88" i="161"/>
  <c r="I88" i="161"/>
  <c r="P88" i="161" s="1"/>
  <c r="B88" i="161"/>
  <c r="AC87" i="161"/>
  <c r="Q87" i="161"/>
  <c r="I87" i="161"/>
  <c r="M87" i="161" s="1"/>
  <c r="B87" i="161"/>
  <c r="AC86" i="161"/>
  <c r="Q86" i="161"/>
  <c r="I86" i="161"/>
  <c r="F86" i="161" s="1"/>
  <c r="B86" i="161"/>
  <c r="AC85" i="161"/>
  <c r="Q85" i="161"/>
  <c r="I85" i="161"/>
  <c r="AE85" i="161" s="1"/>
  <c r="B85" i="161"/>
  <c r="AC84" i="161"/>
  <c r="Q84" i="161"/>
  <c r="I84" i="161"/>
  <c r="B84" i="161"/>
  <c r="AC83" i="161"/>
  <c r="Q83" i="161"/>
  <c r="I83" i="161"/>
  <c r="P83" i="161" s="1"/>
  <c r="B83" i="161"/>
  <c r="AC82" i="161"/>
  <c r="Q82" i="161"/>
  <c r="I82" i="161"/>
  <c r="L82" i="161" s="1"/>
  <c r="B82" i="161"/>
  <c r="AC81" i="161"/>
  <c r="Q81" i="161"/>
  <c r="I81" i="161"/>
  <c r="L81" i="161" s="1"/>
  <c r="B81" i="161"/>
  <c r="AC80" i="161"/>
  <c r="Q80" i="161"/>
  <c r="I80" i="161"/>
  <c r="AE80" i="161" s="1"/>
  <c r="B80" i="161"/>
  <c r="AC79" i="161"/>
  <c r="Q79" i="161"/>
  <c r="I79" i="161"/>
  <c r="P79" i="161" s="1"/>
  <c r="B79" i="161"/>
  <c r="AC78" i="161"/>
  <c r="Q78" i="161"/>
  <c r="I78" i="161"/>
  <c r="P78" i="161" s="1"/>
  <c r="B78" i="161"/>
  <c r="AC77" i="161"/>
  <c r="Q77" i="161"/>
  <c r="I77" i="161"/>
  <c r="P77" i="161" s="1"/>
  <c r="B77" i="161"/>
  <c r="AC76" i="161"/>
  <c r="Q76" i="161"/>
  <c r="I76" i="161"/>
  <c r="M76" i="161" s="1"/>
  <c r="B76" i="161"/>
  <c r="AC75" i="161"/>
  <c r="Q75" i="161"/>
  <c r="I75" i="161"/>
  <c r="B75" i="161"/>
  <c r="AC74" i="161"/>
  <c r="Q74" i="161"/>
  <c r="I74" i="161"/>
  <c r="P74" i="161" s="1"/>
  <c r="B74" i="161"/>
  <c r="AC73" i="161"/>
  <c r="Q73" i="161"/>
  <c r="I73" i="161"/>
  <c r="P73" i="161" s="1"/>
  <c r="B73" i="161"/>
  <c r="AC72" i="161"/>
  <c r="Q72" i="161"/>
  <c r="I72" i="161"/>
  <c r="M72" i="161" s="1"/>
  <c r="B72" i="161"/>
  <c r="AC71" i="161"/>
  <c r="Q71" i="161"/>
  <c r="I71" i="161"/>
  <c r="P71" i="161" s="1"/>
  <c r="B71" i="161"/>
  <c r="AC70" i="161"/>
  <c r="Q70" i="161"/>
  <c r="I70" i="161"/>
  <c r="AE70" i="161" s="1"/>
  <c r="B70" i="161"/>
  <c r="AC69" i="161"/>
  <c r="Q69" i="161"/>
  <c r="I69" i="161"/>
  <c r="AE69" i="161" s="1"/>
  <c r="B69" i="161"/>
  <c r="AC68" i="161"/>
  <c r="Q68" i="161"/>
  <c r="I68" i="161"/>
  <c r="B68" i="161"/>
  <c r="AC67" i="161"/>
  <c r="Q67" i="161"/>
  <c r="I67" i="161"/>
  <c r="K67" i="161" s="1"/>
  <c r="B67" i="161"/>
  <c r="AC66" i="161"/>
  <c r="Q66" i="161"/>
  <c r="I66" i="161"/>
  <c r="F66" i="161" s="1"/>
  <c r="B66" i="161"/>
  <c r="AC65" i="161"/>
  <c r="Q65" i="161"/>
  <c r="I65" i="161"/>
  <c r="K65" i="161" s="1"/>
  <c r="B65" i="161"/>
  <c r="AC64" i="161"/>
  <c r="Q64" i="161"/>
  <c r="I64" i="161"/>
  <c r="B64" i="161"/>
  <c r="AC63" i="161"/>
  <c r="Q63" i="161"/>
  <c r="I63" i="161"/>
  <c r="K63" i="161" s="1"/>
  <c r="B63" i="161"/>
  <c r="AC62" i="161"/>
  <c r="Q62" i="161"/>
  <c r="I62" i="161"/>
  <c r="F62" i="161" s="1"/>
  <c r="B62" i="161"/>
  <c r="AC61" i="161"/>
  <c r="Q61" i="161"/>
  <c r="I61" i="161"/>
  <c r="K61" i="161" s="1"/>
  <c r="B61" i="161"/>
  <c r="AC60" i="161"/>
  <c r="Q60" i="161"/>
  <c r="I60" i="161"/>
  <c r="B60" i="161"/>
  <c r="AC59" i="161"/>
  <c r="Q59" i="161"/>
  <c r="I59" i="161"/>
  <c r="K59" i="161" s="1"/>
  <c r="B59" i="161"/>
  <c r="AC58" i="161"/>
  <c r="Q58" i="161"/>
  <c r="I58" i="161"/>
  <c r="F58" i="161" s="1"/>
  <c r="B58" i="161"/>
  <c r="AC57" i="161"/>
  <c r="Q57" i="161"/>
  <c r="I57" i="161"/>
  <c r="K57" i="161" s="1"/>
  <c r="B57" i="161"/>
  <c r="AC56" i="161"/>
  <c r="Q56" i="161"/>
  <c r="I56" i="161"/>
  <c r="B56" i="161"/>
  <c r="AC55" i="161"/>
  <c r="Q55" i="161"/>
  <c r="I55" i="161"/>
  <c r="K55" i="161" s="1"/>
  <c r="B55" i="161"/>
  <c r="AC54" i="161"/>
  <c r="Q54" i="161"/>
  <c r="I54" i="161"/>
  <c r="K54" i="161" s="1"/>
  <c r="B54" i="161"/>
  <c r="AC53" i="161"/>
  <c r="Q53" i="161"/>
  <c r="I53" i="161"/>
  <c r="K53" i="161" s="1"/>
  <c r="B53" i="161"/>
  <c r="AC52" i="161"/>
  <c r="Q52" i="161"/>
  <c r="I52" i="161"/>
  <c r="B52" i="161"/>
  <c r="AC51" i="161"/>
  <c r="Q51" i="161"/>
  <c r="I51" i="161"/>
  <c r="K51" i="161" s="1"/>
  <c r="B51" i="161"/>
  <c r="AC50" i="161"/>
  <c r="Q50" i="161"/>
  <c r="I50" i="161"/>
  <c r="K50" i="161" s="1"/>
  <c r="B50" i="161"/>
  <c r="AC49" i="161"/>
  <c r="Q49" i="161"/>
  <c r="I49" i="161"/>
  <c r="M49" i="161" s="1"/>
  <c r="B49" i="161"/>
  <c r="AC48" i="161"/>
  <c r="Q48" i="161"/>
  <c r="I48" i="161"/>
  <c r="AE48" i="161" s="1"/>
  <c r="B48" i="161"/>
  <c r="AC47" i="161"/>
  <c r="Q47" i="161"/>
  <c r="I47" i="161"/>
  <c r="M47" i="161" s="1"/>
  <c r="B47" i="161"/>
  <c r="AC46" i="161"/>
  <c r="Q46" i="161"/>
  <c r="I46" i="161"/>
  <c r="L46" i="161" s="1"/>
  <c r="B46" i="161"/>
  <c r="AC28" i="161"/>
  <c r="Q28" i="161"/>
  <c r="I28" i="161" s="1"/>
  <c r="M28" i="161" s="1"/>
  <c r="B28" i="161"/>
  <c r="AC45" i="161"/>
  <c r="Q45" i="161"/>
  <c r="I45" i="161"/>
  <c r="K45" i="161" s="1"/>
  <c r="B45" i="161"/>
  <c r="AC44" i="161"/>
  <c r="Q44" i="161"/>
  <c r="I44" i="161"/>
  <c r="M44" i="161" s="1"/>
  <c r="B44" i="161"/>
  <c r="AC43" i="161"/>
  <c r="I43" i="161"/>
  <c r="AE43" i="161" s="1"/>
  <c r="B43" i="161"/>
  <c r="AC42" i="161"/>
  <c r="I42" i="161"/>
  <c r="F42" i="161" s="1"/>
  <c r="J42" i="161" s="1"/>
  <c r="B42" i="161"/>
  <c r="AC41" i="161"/>
  <c r="I41" i="161"/>
  <c r="M41" i="161" s="1"/>
  <c r="B41" i="161"/>
  <c r="AC20" i="161"/>
  <c r="Q20" i="161"/>
  <c r="I20" i="161" s="1"/>
  <c r="B20" i="161"/>
  <c r="AC40" i="161"/>
  <c r="Q40" i="161"/>
  <c r="I40" i="161"/>
  <c r="M40" i="161" s="1"/>
  <c r="B40" i="161"/>
  <c r="AC27" i="161"/>
  <c r="Q27" i="161"/>
  <c r="I27" i="161" s="1"/>
  <c r="AE27" i="161" s="1"/>
  <c r="B27" i="161"/>
  <c r="AC39" i="161"/>
  <c r="Q39" i="161"/>
  <c r="I39" i="161"/>
  <c r="K39" i="161" s="1"/>
  <c r="B39" i="161"/>
  <c r="AC38" i="161"/>
  <c r="Q38" i="161"/>
  <c r="I38" i="161"/>
  <c r="L38" i="161" s="1"/>
  <c r="B38" i="161"/>
  <c r="AC26" i="161"/>
  <c r="Q26" i="161"/>
  <c r="I26" i="161" s="1"/>
  <c r="M26" i="161" s="1"/>
  <c r="B26" i="161"/>
  <c r="AC37" i="161"/>
  <c r="Q37" i="161"/>
  <c r="I37" i="161"/>
  <c r="B37" i="161"/>
  <c r="AC36" i="161"/>
  <c r="Q36" i="161"/>
  <c r="I36" i="161"/>
  <c r="P36" i="161" s="1"/>
  <c r="B36" i="161"/>
  <c r="AC19" i="161"/>
  <c r="Q19" i="161"/>
  <c r="I19" i="161"/>
  <c r="B19" i="161"/>
  <c r="AC25" i="161"/>
  <c r="Q25" i="161"/>
  <c r="I25" i="161" s="1"/>
  <c r="B25" i="161"/>
  <c r="AC22" i="161"/>
  <c r="Q22" i="161"/>
  <c r="I22" i="161" s="1"/>
  <c r="B22" i="161"/>
  <c r="AC18" i="161"/>
  <c r="Q18" i="161"/>
  <c r="I18" i="161" s="1"/>
  <c r="AE18" i="161" s="1"/>
  <c r="B18" i="161"/>
  <c r="AC17" i="161"/>
  <c r="Q17" i="161"/>
  <c r="I17" i="161" s="1"/>
  <c r="B17" i="161"/>
  <c r="AC35" i="161"/>
  <c r="Q35" i="161"/>
  <c r="I35" i="161"/>
  <c r="P35" i="161" s="1"/>
  <c r="B35" i="161"/>
  <c r="AC24" i="161"/>
  <c r="Q24" i="161"/>
  <c r="B24" i="161"/>
  <c r="AC34" i="161"/>
  <c r="Q34" i="161"/>
  <c r="I34" i="161"/>
  <c r="M34" i="161" s="1"/>
  <c r="B34" i="161"/>
  <c r="AC33" i="161"/>
  <c r="Q33" i="161"/>
  <c r="I33" i="161"/>
  <c r="F33" i="161" s="1"/>
  <c r="J33" i="161" s="1"/>
  <c r="B33" i="161"/>
  <c r="AC23" i="161"/>
  <c r="Q23" i="161"/>
  <c r="I23" i="161" s="1"/>
  <c r="B23" i="161"/>
  <c r="AC32" i="161"/>
  <c r="Q32" i="161"/>
  <c r="I32" i="161"/>
  <c r="M32" i="161" s="1"/>
  <c r="B32" i="161"/>
  <c r="AC21" i="161"/>
  <c r="Q21" i="161"/>
  <c r="I21" i="161"/>
  <c r="AE21" i="161" s="1"/>
  <c r="B21" i="161"/>
  <c r="AC31" i="161"/>
  <c r="Q31" i="161"/>
  <c r="I31" i="161"/>
  <c r="F31" i="161" s="1"/>
  <c r="J31" i="161" s="1"/>
  <c r="B31" i="161"/>
  <c r="AC30" i="161"/>
  <c r="Q30" i="161"/>
  <c r="I30" i="161"/>
  <c r="P30" i="161" s="1"/>
  <c r="B30" i="161"/>
  <c r="AC16" i="161"/>
  <c r="Q16" i="161"/>
  <c r="I16" i="161" s="1"/>
  <c r="B16" i="161"/>
  <c r="AC15" i="161"/>
  <c r="Q15" i="161"/>
  <c r="I15" i="161" s="1"/>
  <c r="F15" i="161" s="1"/>
  <c r="B15" i="161"/>
  <c r="AC14" i="161"/>
  <c r="Q14" i="161"/>
  <c r="B14" i="161"/>
  <c r="AC29" i="161"/>
  <c r="I29" i="161"/>
  <c r="AE29" i="161" s="1"/>
  <c r="B29" i="161"/>
  <c r="AA13" i="161"/>
  <c r="Z13" i="161"/>
  <c r="Y13" i="161"/>
  <c r="X13" i="161"/>
  <c r="W13" i="161"/>
  <c r="V13" i="161"/>
  <c r="U13" i="161"/>
  <c r="T13" i="161"/>
  <c r="S13" i="161"/>
  <c r="R13" i="161"/>
  <c r="AJ11" i="161"/>
  <c r="AK10" i="161"/>
  <c r="AJ10" i="161"/>
  <c r="AI10" i="161"/>
  <c r="AO9" i="161"/>
  <c r="AO6" i="161"/>
  <c r="K5" i="161"/>
  <c r="AO4" i="161"/>
  <c r="AA4" i="161"/>
  <c r="Z4" i="161"/>
  <c r="Y4" i="161"/>
  <c r="X4" i="161"/>
  <c r="W4" i="161"/>
  <c r="V4" i="161"/>
  <c r="U4" i="161"/>
  <c r="T4" i="161"/>
  <c r="S4" i="161"/>
  <c r="R4" i="161"/>
  <c r="AG3" i="161"/>
  <c r="AA3" i="161"/>
  <c r="Z3" i="161"/>
  <c r="Y3" i="161"/>
  <c r="X3" i="161"/>
  <c r="W3" i="161"/>
  <c r="V3" i="161"/>
  <c r="U3" i="161"/>
  <c r="T3" i="161"/>
  <c r="S3" i="161"/>
  <c r="R3" i="161"/>
  <c r="A1" i="161"/>
  <c r="F1979" i="126"/>
  <c r="F1921" i="126"/>
  <c r="F1863" i="126"/>
  <c r="F1805" i="126"/>
  <c r="F1747" i="126"/>
  <c r="F1689" i="126"/>
  <c r="F1631" i="126"/>
  <c r="F1573" i="126"/>
  <c r="F1515" i="126"/>
  <c r="F1456" i="126"/>
  <c r="F1398" i="126"/>
  <c r="F1340" i="126"/>
  <c r="F1282" i="126"/>
  <c r="F1224" i="126"/>
  <c r="F1166" i="126"/>
  <c r="F1108" i="126"/>
  <c r="F1050" i="126"/>
  <c r="F992" i="126"/>
  <c r="F934" i="126"/>
  <c r="F876" i="126"/>
  <c r="F818" i="126"/>
  <c r="F760" i="126"/>
  <c r="F702" i="126"/>
  <c r="F644" i="126"/>
  <c r="F586" i="126"/>
  <c r="F528" i="126"/>
  <c r="G541" i="126"/>
  <c r="F470" i="126"/>
  <c r="F412" i="126"/>
  <c r="F354" i="126"/>
  <c r="F296" i="126"/>
  <c r="F238" i="126"/>
  <c r="F122" i="126"/>
  <c r="F64" i="126"/>
  <c r="F5" i="126"/>
  <c r="G113" i="126"/>
  <c r="G109" i="126"/>
  <c r="G105" i="126"/>
  <c r="G101" i="126"/>
  <c r="G97" i="126"/>
  <c r="G93" i="126"/>
  <c r="G89" i="126"/>
  <c r="G85" i="126"/>
  <c r="G81" i="126"/>
  <c r="G2028" i="126"/>
  <c r="G2024" i="126"/>
  <c r="G2020" i="126"/>
  <c r="G2016" i="126"/>
  <c r="G2012" i="126"/>
  <c r="G2008" i="126"/>
  <c r="G2004" i="126"/>
  <c r="G2000" i="126"/>
  <c r="G1996" i="126"/>
  <c r="G1970" i="126"/>
  <c r="G1966" i="126"/>
  <c r="G1962" i="126"/>
  <c r="G1958" i="126"/>
  <c r="G1954" i="126"/>
  <c r="G1950" i="126"/>
  <c r="G1946" i="126"/>
  <c r="G1942" i="126"/>
  <c r="G1938" i="126"/>
  <c r="G1912" i="126"/>
  <c r="G1908" i="126"/>
  <c r="G1904" i="126"/>
  <c r="G1900" i="126"/>
  <c r="G1896" i="126"/>
  <c r="G1892" i="126"/>
  <c r="G1888" i="126"/>
  <c r="G1884" i="126"/>
  <c r="G1880" i="126"/>
  <c r="G1854" i="126"/>
  <c r="G1850" i="126"/>
  <c r="G1846" i="126"/>
  <c r="G1842" i="126"/>
  <c r="G1838" i="126"/>
  <c r="G1834" i="126"/>
  <c r="G1830" i="126"/>
  <c r="G1826" i="126"/>
  <c r="G1822" i="126"/>
  <c r="G1796" i="126"/>
  <c r="G1792" i="126"/>
  <c r="G1788" i="126"/>
  <c r="G1784" i="126"/>
  <c r="G1780" i="126"/>
  <c r="G1776" i="126"/>
  <c r="G1772" i="126"/>
  <c r="G1768" i="126"/>
  <c r="G1764" i="126"/>
  <c r="G1738" i="126"/>
  <c r="G1734" i="126"/>
  <c r="G1730" i="126"/>
  <c r="G1726" i="126"/>
  <c r="G1722" i="126"/>
  <c r="G1718" i="126"/>
  <c r="G1714" i="126"/>
  <c r="G1710" i="126"/>
  <c r="G1706" i="126"/>
  <c r="G1680" i="126"/>
  <c r="G1676" i="126"/>
  <c r="G1672" i="126"/>
  <c r="G1668" i="126"/>
  <c r="G1664" i="126"/>
  <c r="G1660" i="126"/>
  <c r="G1656" i="126"/>
  <c r="G1652" i="126"/>
  <c r="G1648" i="126"/>
  <c r="G1622" i="126"/>
  <c r="G1618" i="126"/>
  <c r="G1614" i="126"/>
  <c r="G1610" i="126"/>
  <c r="G1606" i="126"/>
  <c r="G1602" i="126"/>
  <c r="G1598" i="126"/>
  <c r="G1594" i="126"/>
  <c r="G1590" i="126"/>
  <c r="G1564" i="126"/>
  <c r="G1560" i="126"/>
  <c r="G1556" i="126"/>
  <c r="G1552" i="126"/>
  <c r="G1548" i="126"/>
  <c r="G1544" i="126"/>
  <c r="G1540" i="126"/>
  <c r="G1536" i="126"/>
  <c r="G1532" i="126"/>
  <c r="G1505" i="126"/>
  <c r="G1501" i="126"/>
  <c r="G1497" i="126"/>
  <c r="G1493" i="126"/>
  <c r="G1489" i="126"/>
  <c r="G1485" i="126"/>
  <c r="G1481" i="126"/>
  <c r="G1477" i="126"/>
  <c r="G1473" i="126"/>
  <c r="G1447" i="126"/>
  <c r="G1443" i="126"/>
  <c r="G1439" i="126"/>
  <c r="G1435" i="126"/>
  <c r="G1431" i="126"/>
  <c r="G1427" i="126"/>
  <c r="G1423" i="126"/>
  <c r="G1419" i="126"/>
  <c r="G1415" i="126"/>
  <c r="G1389" i="126"/>
  <c r="G1385" i="126"/>
  <c r="G1381" i="126"/>
  <c r="G1377" i="126"/>
  <c r="G1373" i="126"/>
  <c r="G1369" i="126"/>
  <c r="G1365" i="126"/>
  <c r="G1361" i="126"/>
  <c r="G1357" i="126"/>
  <c r="G1331" i="126"/>
  <c r="G1327" i="126"/>
  <c r="G1323" i="126"/>
  <c r="G1319" i="126"/>
  <c r="G1315" i="126"/>
  <c r="G1311" i="126"/>
  <c r="G1307" i="126"/>
  <c r="G1303" i="126"/>
  <c r="G1299" i="126"/>
  <c r="G1273" i="126"/>
  <c r="G1269" i="126"/>
  <c r="G1265" i="126"/>
  <c r="G1261" i="126"/>
  <c r="G1257" i="126"/>
  <c r="G1253" i="126"/>
  <c r="G1249" i="126"/>
  <c r="G1245" i="126"/>
  <c r="G1241" i="126"/>
  <c r="G1215" i="126"/>
  <c r="G1211" i="126"/>
  <c r="G1207" i="126"/>
  <c r="G1203" i="126"/>
  <c r="G1199" i="126"/>
  <c r="G1195" i="126"/>
  <c r="G1191" i="126"/>
  <c r="G1187" i="126"/>
  <c r="G1183" i="126"/>
  <c r="G1157" i="126"/>
  <c r="G1153" i="126"/>
  <c r="G1149" i="126"/>
  <c r="G1145" i="126"/>
  <c r="G1141" i="126"/>
  <c r="G1137" i="126"/>
  <c r="G1133" i="126"/>
  <c r="G1129" i="126"/>
  <c r="G1125" i="126"/>
  <c r="G1099" i="126"/>
  <c r="G1095" i="126"/>
  <c r="G1091" i="126"/>
  <c r="G1087" i="126"/>
  <c r="G1083" i="126"/>
  <c r="G1079" i="126"/>
  <c r="G1075" i="126"/>
  <c r="G1071" i="126"/>
  <c r="G1067" i="126"/>
  <c r="G1041" i="126"/>
  <c r="G1037" i="126"/>
  <c r="G1033" i="126"/>
  <c r="G1029" i="126"/>
  <c r="G1025" i="126"/>
  <c r="G1021" i="126"/>
  <c r="G1017" i="126"/>
  <c r="G1013" i="126"/>
  <c r="G1009" i="126"/>
  <c r="G983" i="126"/>
  <c r="G979" i="126"/>
  <c r="G975" i="126"/>
  <c r="G971" i="126"/>
  <c r="G967" i="126"/>
  <c r="G963" i="126"/>
  <c r="G959" i="126"/>
  <c r="G955" i="126"/>
  <c r="G951" i="126"/>
  <c r="G925" i="126"/>
  <c r="G921" i="126"/>
  <c r="G917" i="126"/>
  <c r="G913" i="126"/>
  <c r="G909" i="126"/>
  <c r="G905" i="126"/>
  <c r="G901" i="126"/>
  <c r="G897" i="126"/>
  <c r="G893" i="126"/>
  <c r="G867" i="126"/>
  <c r="G863" i="126"/>
  <c r="G859" i="126"/>
  <c r="G855" i="126"/>
  <c r="G851" i="126"/>
  <c r="G847" i="126"/>
  <c r="G843" i="126"/>
  <c r="G839" i="126"/>
  <c r="G835" i="126"/>
  <c r="G809" i="126"/>
  <c r="G805" i="126"/>
  <c r="G801" i="126"/>
  <c r="G797" i="126"/>
  <c r="G793" i="126"/>
  <c r="G789" i="126"/>
  <c r="G785" i="126"/>
  <c r="G781" i="126"/>
  <c r="G777" i="126"/>
  <c r="G751" i="126"/>
  <c r="G747" i="126"/>
  <c r="G743" i="126"/>
  <c r="G739" i="126"/>
  <c r="G735" i="126"/>
  <c r="G731" i="126"/>
  <c r="G727" i="126"/>
  <c r="G723" i="126"/>
  <c r="G719" i="126"/>
  <c r="G693" i="126"/>
  <c r="G689" i="126"/>
  <c r="G685" i="126"/>
  <c r="G681" i="126"/>
  <c r="G677" i="126"/>
  <c r="G673" i="126"/>
  <c r="G669" i="126"/>
  <c r="G665" i="126"/>
  <c r="G661" i="126"/>
  <c r="G635" i="126"/>
  <c r="G631" i="126"/>
  <c r="G627" i="126"/>
  <c r="G623" i="126"/>
  <c r="G619" i="126"/>
  <c r="G615" i="126"/>
  <c r="G611" i="126"/>
  <c r="G607" i="126"/>
  <c r="G603" i="126"/>
  <c r="G577" i="126"/>
  <c r="G573" i="126"/>
  <c r="G569" i="126"/>
  <c r="G565" i="126"/>
  <c r="G561" i="126"/>
  <c r="G557" i="126"/>
  <c r="G553" i="126"/>
  <c r="G549" i="126"/>
  <c r="G545" i="126"/>
  <c r="G519" i="126"/>
  <c r="G515" i="126"/>
  <c r="G511" i="126"/>
  <c r="G507" i="126"/>
  <c r="G503" i="126"/>
  <c r="G499" i="126"/>
  <c r="G495" i="126"/>
  <c r="G491" i="126"/>
  <c r="G487" i="126"/>
  <c r="G461" i="126"/>
  <c r="G457" i="126"/>
  <c r="G453" i="126"/>
  <c r="G449" i="126"/>
  <c r="G445" i="126"/>
  <c r="G441" i="126"/>
  <c r="G437" i="126"/>
  <c r="G433" i="126"/>
  <c r="G429" i="126"/>
  <c r="G403" i="126"/>
  <c r="G399" i="126"/>
  <c r="G395" i="126"/>
  <c r="G391" i="126"/>
  <c r="G387" i="126"/>
  <c r="G383" i="126"/>
  <c r="G379" i="126"/>
  <c r="G375" i="126"/>
  <c r="G371" i="126"/>
  <c r="G345" i="126"/>
  <c r="G341" i="126"/>
  <c r="G337" i="126"/>
  <c r="G333" i="126"/>
  <c r="G329" i="126"/>
  <c r="G325" i="126"/>
  <c r="G321" i="126"/>
  <c r="G317" i="126"/>
  <c r="G313" i="126"/>
  <c r="G287" i="126"/>
  <c r="G283" i="126"/>
  <c r="G279" i="126"/>
  <c r="G275" i="126"/>
  <c r="G271" i="126"/>
  <c r="G267" i="126"/>
  <c r="G263" i="126"/>
  <c r="G259" i="126"/>
  <c r="G255" i="126"/>
  <c r="G229" i="126"/>
  <c r="G225" i="126"/>
  <c r="G221" i="126"/>
  <c r="G217" i="126"/>
  <c r="G213" i="126"/>
  <c r="G209" i="126"/>
  <c r="G205" i="126"/>
  <c r="G201" i="126"/>
  <c r="G197" i="126"/>
  <c r="G171" i="126"/>
  <c r="G167" i="126"/>
  <c r="G163" i="126"/>
  <c r="G159" i="126"/>
  <c r="G155" i="126"/>
  <c r="G151" i="126"/>
  <c r="G147" i="126"/>
  <c r="G143" i="126"/>
  <c r="G139" i="126"/>
  <c r="B1979" i="126"/>
  <c r="B1921" i="126"/>
  <c r="B1863" i="126"/>
  <c r="B1805" i="126"/>
  <c r="B1747" i="126"/>
  <c r="B1689" i="126"/>
  <c r="B1631" i="126"/>
  <c r="B1573" i="126"/>
  <c r="B1515" i="126"/>
  <c r="B1456" i="126"/>
  <c r="B1398" i="126"/>
  <c r="B1340" i="126"/>
  <c r="B1282" i="126"/>
  <c r="B1224" i="126"/>
  <c r="B1166" i="126"/>
  <c r="B1108" i="126"/>
  <c r="B1050" i="126"/>
  <c r="B992" i="126"/>
  <c r="B934" i="126"/>
  <c r="B876" i="126"/>
  <c r="B818" i="126"/>
  <c r="B760" i="126"/>
  <c r="B702" i="126"/>
  <c r="B644" i="126"/>
  <c r="B586" i="126"/>
  <c r="B528" i="126"/>
  <c r="B470" i="126"/>
  <c r="B412" i="126"/>
  <c r="B354" i="126"/>
  <c r="B296" i="126"/>
  <c r="B238" i="126"/>
  <c r="I1978" i="126"/>
  <c r="I1920" i="126"/>
  <c r="I1862" i="126"/>
  <c r="I1804" i="126"/>
  <c r="I1746" i="126"/>
  <c r="I1688" i="126"/>
  <c r="I1630" i="126"/>
  <c r="I1572" i="126"/>
  <c r="I1514" i="126"/>
  <c r="I1455" i="126"/>
  <c r="I1397" i="126"/>
  <c r="I1339" i="126"/>
  <c r="I1281" i="126"/>
  <c r="I1223" i="126"/>
  <c r="I1165" i="126"/>
  <c r="I1107" i="126"/>
  <c r="I1049" i="126"/>
  <c r="I991" i="126"/>
  <c r="I933" i="126"/>
  <c r="I875" i="126"/>
  <c r="I817" i="126"/>
  <c r="I759" i="126"/>
  <c r="I701" i="126"/>
  <c r="I643" i="126"/>
  <c r="I585" i="126"/>
  <c r="I527" i="126"/>
  <c r="I469" i="126"/>
  <c r="I411" i="126"/>
  <c r="I353" i="126"/>
  <c r="I295" i="126"/>
  <c r="I237" i="126"/>
  <c r="G1984" i="126"/>
  <c r="G1926" i="126"/>
  <c r="G1868" i="126"/>
  <c r="G1810" i="126"/>
  <c r="G1752" i="126"/>
  <c r="G1694" i="126"/>
  <c r="G1636" i="126"/>
  <c r="G1578" i="126"/>
  <c r="G1520" i="126"/>
  <c r="G1461" i="126"/>
  <c r="G1403" i="126"/>
  <c r="G1345" i="126"/>
  <c r="G1287" i="126"/>
  <c r="G1229" i="126"/>
  <c r="G1171" i="126"/>
  <c r="G1113" i="126"/>
  <c r="G1055" i="126"/>
  <c r="G997" i="126"/>
  <c r="G939" i="126"/>
  <c r="G881" i="126"/>
  <c r="G823" i="126"/>
  <c r="G765" i="126"/>
  <c r="G707" i="126"/>
  <c r="G649" i="126"/>
  <c r="G591" i="126"/>
  <c r="G533" i="126"/>
  <c r="G475" i="126"/>
  <c r="G417" i="126"/>
  <c r="G359" i="126"/>
  <c r="G301" i="126"/>
  <c r="G243" i="126"/>
  <c r="G185" i="126"/>
  <c r="G127" i="126"/>
  <c r="G69" i="126"/>
  <c r="G10" i="126"/>
  <c r="M1303" i="126"/>
  <c r="B1305" i="126" s="1"/>
  <c r="M85" i="126"/>
  <c r="B87" i="126" s="1"/>
  <c r="L2028" i="126"/>
  <c r="M2028" i="126" s="1"/>
  <c r="B2030" i="126" s="1"/>
  <c r="L2024" i="126"/>
  <c r="M2024" i="126" s="1"/>
  <c r="B2026" i="126" s="1"/>
  <c r="L2020" i="126"/>
  <c r="M2020" i="126" s="1"/>
  <c r="B2022" i="126" s="1"/>
  <c r="L2016" i="126"/>
  <c r="M2016" i="126" s="1"/>
  <c r="B2018" i="126" s="1"/>
  <c r="L2012" i="126"/>
  <c r="M2012" i="126" s="1"/>
  <c r="B2014" i="126" s="1"/>
  <c r="M2008" i="126"/>
  <c r="B2010" i="126" s="1"/>
  <c r="L2008" i="126"/>
  <c r="L2004" i="126"/>
  <c r="M2004" i="126" s="1"/>
  <c r="L2000" i="126"/>
  <c r="M2000" i="126" s="1"/>
  <c r="L1996" i="126"/>
  <c r="M1996" i="126" s="1"/>
  <c r="B1998" i="126" s="1"/>
  <c r="E1992" i="126"/>
  <c r="B1987" i="126"/>
  <c r="B1986" i="126"/>
  <c r="I1983" i="126"/>
  <c r="I1982" i="126"/>
  <c r="I1981" i="126"/>
  <c r="E1979" i="126"/>
  <c r="G1992" i="126" s="1"/>
  <c r="B1977" i="126"/>
  <c r="A1977" i="126"/>
  <c r="B1976" i="126"/>
  <c r="A1976" i="126"/>
  <c r="A1975" i="126"/>
  <c r="M1962" i="126"/>
  <c r="B1964" i="126" s="1"/>
  <c r="M1904" i="126"/>
  <c r="B1906" i="126" s="1"/>
  <c r="M1854" i="126"/>
  <c r="B1856" i="126" s="1"/>
  <c r="M1850" i="126"/>
  <c r="B1852" i="126" s="1"/>
  <c r="M1846" i="126"/>
  <c r="B1848" i="126" s="1"/>
  <c r="M1842" i="126"/>
  <c r="B1844" i="126" s="1"/>
  <c r="M1838" i="126"/>
  <c r="B1840" i="126" s="1"/>
  <c r="M1834" i="126"/>
  <c r="B1836" i="126" s="1"/>
  <c r="M1830" i="126"/>
  <c r="M1826" i="126"/>
  <c r="M1822" i="126"/>
  <c r="B1824" i="126" s="1"/>
  <c r="M1796" i="126"/>
  <c r="B1798" i="126" s="1"/>
  <c r="M1792" i="126"/>
  <c r="B1794" i="126" s="1"/>
  <c r="M1788" i="126"/>
  <c r="B1790" i="126" s="1"/>
  <c r="M1784" i="126"/>
  <c r="B1786" i="126" s="1"/>
  <c r="M1780" i="126"/>
  <c r="B1782" i="126" s="1"/>
  <c r="M1776" i="126"/>
  <c r="B1778" i="126" s="1"/>
  <c r="M1772" i="126"/>
  <c r="M1768" i="126"/>
  <c r="M1764" i="126"/>
  <c r="B1766" i="126" s="1"/>
  <c r="M1738" i="126"/>
  <c r="B1740" i="126" s="1"/>
  <c r="M1734" i="126"/>
  <c r="B1736" i="126" s="1"/>
  <c r="M1730" i="126"/>
  <c r="B1732" i="126" s="1"/>
  <c r="M1726" i="126"/>
  <c r="B1728" i="126" s="1"/>
  <c r="M1722" i="126"/>
  <c r="B1724" i="126" s="1"/>
  <c r="M1718" i="126"/>
  <c r="B1720" i="126" s="1"/>
  <c r="M1714" i="126"/>
  <c r="M1710" i="126"/>
  <c r="M1706" i="126"/>
  <c r="B1708" i="126" s="1"/>
  <c r="M1680" i="126"/>
  <c r="B1682" i="126" s="1"/>
  <c r="M1676" i="126"/>
  <c r="B1678" i="126" s="1"/>
  <c r="M1672" i="126"/>
  <c r="B1674" i="126" s="1"/>
  <c r="M1668" i="126"/>
  <c r="B1670" i="126" s="1"/>
  <c r="M1664" i="126"/>
  <c r="B1666" i="126" s="1"/>
  <c r="M1660" i="126"/>
  <c r="B1662" i="126" s="1"/>
  <c r="M1656" i="126"/>
  <c r="M1652" i="126"/>
  <c r="M1648" i="126"/>
  <c r="B1650" i="126" s="1"/>
  <c r="M1622" i="126"/>
  <c r="B1624" i="126" s="1"/>
  <c r="M1618" i="126"/>
  <c r="B1620" i="126" s="1"/>
  <c r="M1614" i="126"/>
  <c r="B1616" i="126" s="1"/>
  <c r="M1610" i="126"/>
  <c r="B1612" i="126" s="1"/>
  <c r="M1606" i="126"/>
  <c r="B1608" i="126" s="1"/>
  <c r="M1602" i="126"/>
  <c r="B1604" i="126" s="1"/>
  <c r="M1598" i="126"/>
  <c r="B1600" i="126" s="1"/>
  <c r="M1594" i="126"/>
  <c r="B1596" i="126" s="1"/>
  <c r="M1590" i="126"/>
  <c r="B1592" i="126" s="1"/>
  <c r="M1564" i="126"/>
  <c r="B1566" i="126" s="1"/>
  <c r="M1560" i="126"/>
  <c r="B1562" i="126" s="1"/>
  <c r="M1556" i="126"/>
  <c r="B1558" i="126" s="1"/>
  <c r="M1552" i="126"/>
  <c r="B1554" i="126" s="1"/>
  <c r="M1548" i="126"/>
  <c r="B1550" i="126" s="1"/>
  <c r="M1544" i="126"/>
  <c r="B1546" i="126" s="1"/>
  <c r="M1540" i="126"/>
  <c r="M1536" i="126"/>
  <c r="M1532" i="126"/>
  <c r="B1534" i="126" s="1"/>
  <c r="M1505" i="126"/>
  <c r="B1507" i="126" s="1"/>
  <c r="M1501" i="126"/>
  <c r="B1503" i="126" s="1"/>
  <c r="M1497" i="126"/>
  <c r="B1499" i="126" s="1"/>
  <c r="M1493" i="126"/>
  <c r="B1495" i="126" s="1"/>
  <c r="M1489" i="126"/>
  <c r="B1491" i="126" s="1"/>
  <c r="M1485" i="126"/>
  <c r="B1487" i="126" s="1"/>
  <c r="M1481" i="126"/>
  <c r="M1477" i="126"/>
  <c r="M1473" i="126"/>
  <c r="B1475" i="126" s="1"/>
  <c r="M1447" i="126"/>
  <c r="B1449" i="126" s="1"/>
  <c r="M1443" i="126"/>
  <c r="B1445" i="126" s="1"/>
  <c r="M1439" i="126"/>
  <c r="B1441" i="126" s="1"/>
  <c r="M1435" i="126"/>
  <c r="B1437" i="126" s="1"/>
  <c r="M1431" i="126"/>
  <c r="B1433" i="126" s="1"/>
  <c r="M1427" i="126"/>
  <c r="B1429" i="126" s="1"/>
  <c r="M1423" i="126"/>
  <c r="M1419" i="126"/>
  <c r="M1415" i="126"/>
  <c r="B1417" i="126" s="1"/>
  <c r="M1389" i="126"/>
  <c r="B1391" i="126" s="1"/>
  <c r="M1385" i="126"/>
  <c r="B1387" i="126" s="1"/>
  <c r="M1381" i="126"/>
  <c r="B1383" i="126" s="1"/>
  <c r="M1377" i="126"/>
  <c r="B1379" i="126" s="1"/>
  <c r="M1373" i="126"/>
  <c r="B1375" i="126" s="1"/>
  <c r="M1369" i="126"/>
  <c r="B1371" i="126" s="1"/>
  <c r="M1365" i="126"/>
  <c r="M1361" i="126"/>
  <c r="M1357" i="126"/>
  <c r="B1359" i="126" s="1"/>
  <c r="M1331" i="126"/>
  <c r="B1333" i="126" s="1"/>
  <c r="M1327" i="126"/>
  <c r="B1329" i="126" s="1"/>
  <c r="M1323" i="126"/>
  <c r="B1325" i="126" s="1"/>
  <c r="M1319" i="126"/>
  <c r="B1321" i="126" s="1"/>
  <c r="M1315" i="126"/>
  <c r="B1317" i="126" s="1"/>
  <c r="M1311" i="126"/>
  <c r="B1313" i="126" s="1"/>
  <c r="M1307" i="126"/>
  <c r="B1309" i="126" s="1"/>
  <c r="M1299" i="126"/>
  <c r="B1301" i="126" s="1"/>
  <c r="M1273" i="126"/>
  <c r="B1275" i="126" s="1"/>
  <c r="M1269" i="126"/>
  <c r="B1271" i="126" s="1"/>
  <c r="M1265" i="126"/>
  <c r="B1267" i="126" s="1"/>
  <c r="M1261" i="126"/>
  <c r="B1263" i="126" s="1"/>
  <c r="M1257" i="126"/>
  <c r="B1259" i="126" s="1"/>
  <c r="M1253" i="126"/>
  <c r="B1255" i="126" s="1"/>
  <c r="M1249" i="126"/>
  <c r="M1245" i="126"/>
  <c r="M1241" i="126"/>
  <c r="B1243" i="126" s="1"/>
  <c r="M1215" i="126"/>
  <c r="B1217" i="126" s="1"/>
  <c r="M1211" i="126"/>
  <c r="B1213" i="126" s="1"/>
  <c r="M1207" i="126"/>
  <c r="B1209" i="126" s="1"/>
  <c r="M1203" i="126"/>
  <c r="B1205" i="126" s="1"/>
  <c r="M1199" i="126"/>
  <c r="B1201" i="126" s="1"/>
  <c r="M1195" i="126"/>
  <c r="B1197" i="126" s="1"/>
  <c r="M1191" i="126"/>
  <c r="M1187" i="126"/>
  <c r="M1183" i="126"/>
  <c r="B1185" i="126" s="1"/>
  <c r="M1157" i="126"/>
  <c r="B1159" i="126" s="1"/>
  <c r="M1153" i="126"/>
  <c r="B1155" i="126" s="1"/>
  <c r="M1149" i="126"/>
  <c r="B1151" i="126" s="1"/>
  <c r="M1145" i="126"/>
  <c r="B1147" i="126" s="1"/>
  <c r="M1141" i="126"/>
  <c r="B1143" i="126" s="1"/>
  <c r="M1137" i="126"/>
  <c r="B1139" i="126" s="1"/>
  <c r="M1133" i="126"/>
  <c r="M1129" i="126"/>
  <c r="M1125" i="126"/>
  <c r="B1127" i="126" s="1"/>
  <c r="M1099" i="126"/>
  <c r="B1101" i="126" s="1"/>
  <c r="M1095" i="126"/>
  <c r="B1097" i="126" s="1"/>
  <c r="M1091" i="126"/>
  <c r="B1093" i="126" s="1"/>
  <c r="M1087" i="126"/>
  <c r="B1089" i="126" s="1"/>
  <c r="M1083" i="126"/>
  <c r="B1085" i="126" s="1"/>
  <c r="M1079" i="126"/>
  <c r="B1081" i="126" s="1"/>
  <c r="M1075" i="126"/>
  <c r="M1071" i="126"/>
  <c r="M1067" i="126"/>
  <c r="B1069" i="126" s="1"/>
  <c r="M1041" i="126"/>
  <c r="B1043" i="126" s="1"/>
  <c r="M1037" i="126"/>
  <c r="B1039" i="126" s="1"/>
  <c r="M1033" i="126"/>
  <c r="B1035" i="126" s="1"/>
  <c r="M1029" i="126"/>
  <c r="B1031" i="126" s="1"/>
  <c r="M1025" i="126"/>
  <c r="B1027" i="126" s="1"/>
  <c r="M1021" i="126"/>
  <c r="B1023" i="126" s="1"/>
  <c r="M1017" i="126"/>
  <c r="M1013" i="126"/>
  <c r="M1009" i="126"/>
  <c r="B1011" i="126" s="1"/>
  <c r="M983" i="126"/>
  <c r="B985" i="126" s="1"/>
  <c r="M979" i="126"/>
  <c r="B981" i="126" s="1"/>
  <c r="M975" i="126"/>
  <c r="B977" i="126" s="1"/>
  <c r="M971" i="126"/>
  <c r="B973" i="126" s="1"/>
  <c r="M967" i="126"/>
  <c r="B969" i="126" s="1"/>
  <c r="M963" i="126"/>
  <c r="B965" i="126" s="1"/>
  <c r="M959" i="126"/>
  <c r="M955" i="126"/>
  <c r="M951" i="126"/>
  <c r="B953" i="126" s="1"/>
  <c r="M925" i="126"/>
  <c r="B927" i="126" s="1"/>
  <c r="M921" i="126"/>
  <c r="B923" i="126" s="1"/>
  <c r="M917" i="126"/>
  <c r="B919" i="126" s="1"/>
  <c r="M913" i="126"/>
  <c r="B915" i="126" s="1"/>
  <c r="M909" i="126"/>
  <c r="B911" i="126" s="1"/>
  <c r="M905" i="126"/>
  <c r="B907" i="126" s="1"/>
  <c r="M901" i="126"/>
  <c r="M897" i="126"/>
  <c r="M893" i="126"/>
  <c r="B895" i="126" s="1"/>
  <c r="M867" i="126"/>
  <c r="B869" i="126" s="1"/>
  <c r="M863" i="126"/>
  <c r="B865" i="126" s="1"/>
  <c r="M859" i="126"/>
  <c r="B861" i="126" s="1"/>
  <c r="M855" i="126"/>
  <c r="B857" i="126" s="1"/>
  <c r="M851" i="126"/>
  <c r="B853" i="126" s="1"/>
  <c r="M847" i="126"/>
  <c r="B849" i="126" s="1"/>
  <c r="M843" i="126"/>
  <c r="M839" i="126"/>
  <c r="M835" i="126"/>
  <c r="B837" i="126" s="1"/>
  <c r="M809" i="126"/>
  <c r="B811" i="126" s="1"/>
  <c r="M805" i="126"/>
  <c r="B807" i="126" s="1"/>
  <c r="M801" i="126"/>
  <c r="B803" i="126" s="1"/>
  <c r="M797" i="126"/>
  <c r="B799" i="126" s="1"/>
  <c r="M793" i="126"/>
  <c r="B795" i="126" s="1"/>
  <c r="M789" i="126"/>
  <c r="B791" i="126" s="1"/>
  <c r="M785" i="126"/>
  <c r="M781" i="126"/>
  <c r="M777" i="126"/>
  <c r="B779" i="126" s="1"/>
  <c r="M751" i="126"/>
  <c r="B753" i="126" s="1"/>
  <c r="M747" i="126"/>
  <c r="B749" i="126" s="1"/>
  <c r="M743" i="126"/>
  <c r="B745" i="126" s="1"/>
  <c r="M739" i="126"/>
  <c r="B741" i="126" s="1"/>
  <c r="M735" i="126"/>
  <c r="B737" i="126" s="1"/>
  <c r="M731" i="126"/>
  <c r="B733" i="126" s="1"/>
  <c r="M727" i="126"/>
  <c r="M723" i="126"/>
  <c r="M719" i="126"/>
  <c r="B721" i="126" s="1"/>
  <c r="M693" i="126"/>
  <c r="B695" i="126" s="1"/>
  <c r="M689" i="126"/>
  <c r="B691" i="126" s="1"/>
  <c r="M685" i="126"/>
  <c r="B687" i="126" s="1"/>
  <c r="M681" i="126"/>
  <c r="B683" i="126" s="1"/>
  <c r="M677" i="126"/>
  <c r="B679" i="126" s="1"/>
  <c r="M673" i="126"/>
  <c r="B675" i="126" s="1"/>
  <c r="M669" i="126"/>
  <c r="M665" i="126"/>
  <c r="M661" i="126"/>
  <c r="B663" i="126" s="1"/>
  <c r="M635" i="126"/>
  <c r="B637" i="126" s="1"/>
  <c r="M631" i="126"/>
  <c r="B633" i="126" s="1"/>
  <c r="M627" i="126"/>
  <c r="B629" i="126" s="1"/>
  <c r="M623" i="126"/>
  <c r="B625" i="126" s="1"/>
  <c r="M619" i="126"/>
  <c r="B621" i="126" s="1"/>
  <c r="M615" i="126"/>
  <c r="B617" i="126" s="1"/>
  <c r="M611" i="126"/>
  <c r="M607" i="126"/>
  <c r="M603" i="126"/>
  <c r="B605" i="126" s="1"/>
  <c r="M577" i="126"/>
  <c r="B579" i="126" s="1"/>
  <c r="M573" i="126"/>
  <c r="B575" i="126" s="1"/>
  <c r="M569" i="126"/>
  <c r="B571" i="126" s="1"/>
  <c r="M565" i="126"/>
  <c r="B567" i="126" s="1"/>
  <c r="M561" i="126"/>
  <c r="B563" i="126" s="1"/>
  <c r="M557" i="126"/>
  <c r="B559" i="126" s="1"/>
  <c r="M553" i="126"/>
  <c r="M549" i="126"/>
  <c r="M545" i="126"/>
  <c r="B547" i="126" s="1"/>
  <c r="M519" i="126"/>
  <c r="B521" i="126" s="1"/>
  <c r="M515" i="126"/>
  <c r="B517" i="126" s="1"/>
  <c r="M511" i="126"/>
  <c r="B513" i="126" s="1"/>
  <c r="M507" i="126"/>
  <c r="B509" i="126" s="1"/>
  <c r="M503" i="126"/>
  <c r="B505" i="126" s="1"/>
  <c r="M499" i="126"/>
  <c r="B501" i="126" s="1"/>
  <c r="M495" i="126"/>
  <c r="M491" i="126"/>
  <c r="M487" i="126"/>
  <c r="B489" i="126" s="1"/>
  <c r="M461" i="126"/>
  <c r="B463" i="126" s="1"/>
  <c r="M457" i="126"/>
  <c r="B459" i="126" s="1"/>
  <c r="M453" i="126"/>
  <c r="B455" i="126" s="1"/>
  <c r="M449" i="126"/>
  <c r="B451" i="126" s="1"/>
  <c r="M445" i="126"/>
  <c r="B447" i="126" s="1"/>
  <c r="M441" i="126"/>
  <c r="B443" i="126" s="1"/>
  <c r="M437" i="126"/>
  <c r="M433" i="126"/>
  <c r="M429" i="126"/>
  <c r="B431" i="126" s="1"/>
  <c r="M403" i="126"/>
  <c r="B405" i="126" s="1"/>
  <c r="M399" i="126"/>
  <c r="B401" i="126" s="1"/>
  <c r="M395" i="126"/>
  <c r="B397" i="126" s="1"/>
  <c r="M391" i="126"/>
  <c r="B393" i="126" s="1"/>
  <c r="M387" i="126"/>
  <c r="B389" i="126" s="1"/>
  <c r="M383" i="126"/>
  <c r="B385" i="126" s="1"/>
  <c r="M379" i="126"/>
  <c r="M375" i="126"/>
  <c r="M371" i="126"/>
  <c r="B373" i="126" s="1"/>
  <c r="M345" i="126"/>
  <c r="B347" i="126" s="1"/>
  <c r="M341" i="126"/>
  <c r="B343" i="126" s="1"/>
  <c r="M337" i="126"/>
  <c r="B339" i="126" s="1"/>
  <c r="M333" i="126"/>
  <c r="B335" i="126" s="1"/>
  <c r="M329" i="126"/>
  <c r="B331" i="126" s="1"/>
  <c r="M325" i="126"/>
  <c r="B327" i="126" s="1"/>
  <c r="M321" i="126"/>
  <c r="M317" i="126"/>
  <c r="M313" i="126"/>
  <c r="B315" i="126" s="1"/>
  <c r="M287" i="126"/>
  <c r="B289" i="126" s="1"/>
  <c r="M283" i="126"/>
  <c r="B285" i="126" s="1"/>
  <c r="M279" i="126"/>
  <c r="B281" i="126" s="1"/>
  <c r="M275" i="126"/>
  <c r="B277" i="126" s="1"/>
  <c r="M271" i="126"/>
  <c r="B273" i="126" s="1"/>
  <c r="M267" i="126"/>
  <c r="B269" i="126" s="1"/>
  <c r="M229" i="126"/>
  <c r="B231" i="126" s="1"/>
  <c r="M225" i="126"/>
  <c r="B227" i="126" s="1"/>
  <c r="M221" i="126"/>
  <c r="B223" i="126" s="1"/>
  <c r="M217" i="126"/>
  <c r="B219" i="126" s="1"/>
  <c r="M213" i="126"/>
  <c r="B215" i="126" s="1"/>
  <c r="M209" i="126"/>
  <c r="B211" i="126" s="1"/>
  <c r="M205" i="126"/>
  <c r="M201" i="126"/>
  <c r="M197" i="126"/>
  <c r="B199" i="126" s="1"/>
  <c r="M171" i="126"/>
  <c r="B173" i="126" s="1"/>
  <c r="M167" i="126"/>
  <c r="M163" i="126"/>
  <c r="B165" i="126" s="1"/>
  <c r="M159" i="126"/>
  <c r="B161" i="126" s="1"/>
  <c r="M155" i="126"/>
  <c r="B157" i="126" s="1"/>
  <c r="M151" i="126"/>
  <c r="B153" i="126" s="1"/>
  <c r="M147" i="126"/>
  <c r="B149" i="126" s="1"/>
  <c r="M143" i="126"/>
  <c r="B145" i="126" s="1"/>
  <c r="M139" i="126"/>
  <c r="B141" i="126" s="1"/>
  <c r="M113" i="126"/>
  <c r="B115" i="126" s="1"/>
  <c r="M109" i="126"/>
  <c r="B111" i="126" s="1"/>
  <c r="M105" i="126"/>
  <c r="B107" i="126" s="1"/>
  <c r="M101" i="126"/>
  <c r="B103" i="126" s="1"/>
  <c r="M97" i="126"/>
  <c r="B99" i="126" s="1"/>
  <c r="M93" i="126"/>
  <c r="B95" i="126" s="1"/>
  <c r="M89" i="126"/>
  <c r="M81" i="126"/>
  <c r="M54" i="126"/>
  <c r="B56" i="126" s="1"/>
  <c r="M50" i="126"/>
  <c r="B52" i="126" s="1"/>
  <c r="M46" i="126"/>
  <c r="B48" i="126" s="1"/>
  <c r="M42" i="126"/>
  <c r="B44" i="126" s="1"/>
  <c r="M38" i="126"/>
  <c r="B40" i="126" s="1"/>
  <c r="M34" i="126"/>
  <c r="B36" i="126" s="1"/>
  <c r="M30" i="126"/>
  <c r="B32" i="126" s="1"/>
  <c r="M22" i="126"/>
  <c r="B24" i="126" s="1"/>
  <c r="M26" i="126"/>
  <c r="B28" i="126" s="1"/>
  <c r="L1970" i="126"/>
  <c r="L1966" i="126"/>
  <c r="L1962" i="126"/>
  <c r="L1958" i="126"/>
  <c r="L1954" i="126"/>
  <c r="L1950" i="126"/>
  <c r="L1946" i="126"/>
  <c r="L1942" i="126"/>
  <c r="L1938" i="126"/>
  <c r="L1912" i="126"/>
  <c r="L1908" i="126"/>
  <c r="L1904" i="126"/>
  <c r="L1900" i="126"/>
  <c r="L1896" i="126"/>
  <c r="L1892" i="126"/>
  <c r="L1888" i="126"/>
  <c r="L1884" i="126"/>
  <c r="L1880" i="126"/>
  <c r="L1854" i="126"/>
  <c r="L1850" i="126"/>
  <c r="L1846" i="126"/>
  <c r="L1842" i="126"/>
  <c r="L1838" i="126"/>
  <c r="L1834" i="126"/>
  <c r="L1830" i="126"/>
  <c r="L1826" i="126"/>
  <c r="L1822" i="126"/>
  <c r="L1796" i="126"/>
  <c r="L1792" i="126"/>
  <c r="L1788" i="126"/>
  <c r="L1784" i="126"/>
  <c r="L1780" i="126"/>
  <c r="L1776" i="126"/>
  <c r="L1772" i="126"/>
  <c r="L1768" i="126"/>
  <c r="L1764" i="126"/>
  <c r="L1738" i="126"/>
  <c r="L1734" i="126"/>
  <c r="L1730" i="126"/>
  <c r="L1726" i="126"/>
  <c r="L1722" i="126"/>
  <c r="L1718" i="126"/>
  <c r="L1714" i="126"/>
  <c r="L1710" i="126"/>
  <c r="L1706" i="126"/>
  <c r="L1680" i="126"/>
  <c r="L1676" i="126"/>
  <c r="L1672" i="126"/>
  <c r="L1668" i="126"/>
  <c r="L1664" i="126"/>
  <c r="L1660" i="126"/>
  <c r="L1656" i="126"/>
  <c r="L1652" i="126"/>
  <c r="L1648" i="126"/>
  <c r="L1622" i="126"/>
  <c r="L1618" i="126"/>
  <c r="L1614" i="126"/>
  <c r="L1610" i="126"/>
  <c r="L1606" i="126"/>
  <c r="L1602" i="126"/>
  <c r="L1598" i="126"/>
  <c r="L1594" i="126"/>
  <c r="L1590" i="126"/>
  <c r="L1564" i="126"/>
  <c r="L1560" i="126"/>
  <c r="L1556" i="126"/>
  <c r="L1552" i="126"/>
  <c r="L1548" i="126"/>
  <c r="L1544" i="126"/>
  <c r="L1540" i="126"/>
  <c r="L1536" i="126"/>
  <c r="L1532" i="126"/>
  <c r="L1505" i="126"/>
  <c r="L1501" i="126"/>
  <c r="L1497" i="126"/>
  <c r="L1493" i="126"/>
  <c r="L1489" i="126"/>
  <c r="L1485" i="126"/>
  <c r="L1481" i="126"/>
  <c r="L1477" i="126"/>
  <c r="L1473" i="126"/>
  <c r="L1447" i="126"/>
  <c r="L1443" i="126"/>
  <c r="L1439" i="126"/>
  <c r="L1435" i="126"/>
  <c r="L1431" i="126"/>
  <c r="L1427" i="126"/>
  <c r="L1423" i="126"/>
  <c r="L1419" i="126"/>
  <c r="L1415" i="126"/>
  <c r="L1389" i="126"/>
  <c r="L1385" i="126"/>
  <c r="L1381" i="126"/>
  <c r="L1377" i="126"/>
  <c r="L1373" i="126"/>
  <c r="L1369" i="126"/>
  <c r="L1365" i="126"/>
  <c r="L1361" i="126"/>
  <c r="L1357" i="126"/>
  <c r="L1331" i="126"/>
  <c r="L1327" i="126"/>
  <c r="L1323" i="126"/>
  <c r="L1319" i="126"/>
  <c r="L1315" i="126"/>
  <c r="L1311" i="126"/>
  <c r="L1307" i="126"/>
  <c r="L1303" i="126"/>
  <c r="L1299" i="126"/>
  <c r="L1273" i="126"/>
  <c r="L1269" i="126"/>
  <c r="L1265" i="126"/>
  <c r="L1261" i="126"/>
  <c r="L1257" i="126"/>
  <c r="L1253" i="126"/>
  <c r="L1249" i="126"/>
  <c r="L1245" i="126"/>
  <c r="L1241" i="126"/>
  <c r="L1215" i="126"/>
  <c r="L1211" i="126"/>
  <c r="L1207" i="126"/>
  <c r="L1203" i="126"/>
  <c r="L1199" i="126"/>
  <c r="L1195" i="126"/>
  <c r="L1191" i="126"/>
  <c r="L1187" i="126"/>
  <c r="L1183" i="126"/>
  <c r="L1157" i="126"/>
  <c r="L1153" i="126"/>
  <c r="L1149" i="126"/>
  <c r="L1145" i="126"/>
  <c r="L1141" i="126"/>
  <c r="L1137" i="126"/>
  <c r="L1133" i="126"/>
  <c r="L1129" i="126"/>
  <c r="L1125" i="126"/>
  <c r="L1099" i="126"/>
  <c r="L1095" i="126"/>
  <c r="L1091" i="126"/>
  <c r="L1087" i="126"/>
  <c r="L1083" i="126"/>
  <c r="L1079" i="126"/>
  <c r="L1075" i="126"/>
  <c r="L1071" i="126"/>
  <c r="L1067" i="126"/>
  <c r="L1041" i="126"/>
  <c r="L1037" i="126"/>
  <c r="L1033" i="126"/>
  <c r="L1029" i="126"/>
  <c r="L1025" i="126"/>
  <c r="L1021" i="126"/>
  <c r="L1017" i="126"/>
  <c r="L1013" i="126"/>
  <c r="L1009" i="126"/>
  <c r="L983" i="126"/>
  <c r="L979" i="126"/>
  <c r="L975" i="126"/>
  <c r="L971" i="126"/>
  <c r="L967" i="126"/>
  <c r="L963" i="126"/>
  <c r="L959" i="126"/>
  <c r="L955" i="126"/>
  <c r="L951" i="126"/>
  <c r="L925" i="126"/>
  <c r="L921" i="126"/>
  <c r="L917" i="126"/>
  <c r="L913" i="126"/>
  <c r="L909" i="126"/>
  <c r="L905" i="126"/>
  <c r="L901" i="126"/>
  <c r="L897" i="126"/>
  <c r="L893" i="126"/>
  <c r="L867" i="126"/>
  <c r="L863" i="126"/>
  <c r="L859" i="126"/>
  <c r="L855" i="126"/>
  <c r="L851" i="126"/>
  <c r="L847" i="126"/>
  <c r="L843" i="126"/>
  <c r="L839" i="126"/>
  <c r="L835" i="126"/>
  <c r="L809" i="126"/>
  <c r="L805" i="126"/>
  <c r="L801" i="126"/>
  <c r="L797" i="126"/>
  <c r="L793" i="126"/>
  <c r="L789" i="126"/>
  <c r="L785" i="126"/>
  <c r="L781" i="126"/>
  <c r="L777" i="126"/>
  <c r="L751" i="126"/>
  <c r="L747" i="126"/>
  <c r="L743" i="126"/>
  <c r="L739" i="126"/>
  <c r="L735" i="126"/>
  <c r="L731" i="126"/>
  <c r="L727" i="126"/>
  <c r="L723" i="126"/>
  <c r="L719" i="126"/>
  <c r="L693" i="126"/>
  <c r="L689" i="126"/>
  <c r="L685" i="126"/>
  <c r="L681" i="126"/>
  <c r="L677" i="126"/>
  <c r="L673" i="126"/>
  <c r="L669" i="126"/>
  <c r="L665" i="126"/>
  <c r="L661" i="126"/>
  <c r="L635" i="126"/>
  <c r="L631" i="126"/>
  <c r="L627" i="126"/>
  <c r="L623" i="126"/>
  <c r="L619" i="126"/>
  <c r="L615" i="126"/>
  <c r="L611" i="126"/>
  <c r="L607" i="126"/>
  <c r="L603" i="126"/>
  <c r="L577" i="126"/>
  <c r="L573" i="126"/>
  <c r="L569" i="126"/>
  <c r="L565" i="126"/>
  <c r="L561" i="126"/>
  <c r="L557" i="126"/>
  <c r="L553" i="126"/>
  <c r="L549" i="126"/>
  <c r="L545" i="126"/>
  <c r="L519" i="126"/>
  <c r="L515" i="126"/>
  <c r="L511" i="126"/>
  <c r="L507" i="126"/>
  <c r="L503" i="126"/>
  <c r="L499" i="126"/>
  <c r="L495" i="126"/>
  <c r="L491" i="126"/>
  <c r="L487" i="126"/>
  <c r="L461" i="126"/>
  <c r="L457" i="126"/>
  <c r="L453" i="126"/>
  <c r="L449" i="126"/>
  <c r="L445" i="126"/>
  <c r="L441" i="126"/>
  <c r="L437" i="126"/>
  <c r="L433" i="126"/>
  <c r="L429" i="126"/>
  <c r="L403" i="126"/>
  <c r="L399" i="126"/>
  <c r="L395" i="126"/>
  <c r="L391" i="126"/>
  <c r="L387" i="126"/>
  <c r="L383" i="126"/>
  <c r="L379" i="126"/>
  <c r="L375" i="126"/>
  <c r="L371" i="126"/>
  <c r="L345" i="126"/>
  <c r="L341" i="126"/>
  <c r="L337" i="126"/>
  <c r="L333" i="126"/>
  <c r="L329" i="126"/>
  <c r="L325" i="126"/>
  <c r="L321" i="126"/>
  <c r="L317" i="126"/>
  <c r="L313" i="126"/>
  <c r="L287" i="126"/>
  <c r="L283" i="126"/>
  <c r="L279" i="126"/>
  <c r="L275" i="126"/>
  <c r="L271" i="126"/>
  <c r="L267" i="126"/>
  <c r="L263" i="126"/>
  <c r="L259" i="126"/>
  <c r="L255" i="126"/>
  <c r="L229" i="126"/>
  <c r="L225" i="126"/>
  <c r="L221" i="126"/>
  <c r="L217" i="126"/>
  <c r="L213" i="126"/>
  <c r="L209" i="126"/>
  <c r="L205" i="126"/>
  <c r="L201" i="126"/>
  <c r="L197" i="126"/>
  <c r="L171" i="126"/>
  <c r="L167" i="126"/>
  <c r="L163" i="126"/>
  <c r="L159" i="126"/>
  <c r="L155" i="126"/>
  <c r="L151" i="126"/>
  <c r="L147" i="126"/>
  <c r="L143" i="126"/>
  <c r="L139" i="126"/>
  <c r="L113" i="126"/>
  <c r="L109" i="126"/>
  <c r="L105" i="126"/>
  <c r="L101" i="126"/>
  <c r="L97" i="126"/>
  <c r="L93" i="126"/>
  <c r="L89" i="126"/>
  <c r="L85" i="126"/>
  <c r="L81" i="126"/>
  <c r="L54" i="126"/>
  <c r="L50" i="126"/>
  <c r="L46" i="126"/>
  <c r="L42" i="126"/>
  <c r="L38" i="126"/>
  <c r="L34" i="126"/>
  <c r="L30" i="126"/>
  <c r="L26" i="126"/>
  <c r="L22" i="126"/>
  <c r="B91" i="126"/>
  <c r="E1934" i="126"/>
  <c r="B1929" i="126"/>
  <c r="B1928" i="126"/>
  <c r="I1925" i="126"/>
  <c r="I1924" i="126"/>
  <c r="I1923" i="126"/>
  <c r="E1921" i="126"/>
  <c r="G1934" i="126" s="1"/>
  <c r="B1919" i="126"/>
  <c r="A1919" i="126"/>
  <c r="B1918" i="126"/>
  <c r="A1918" i="126"/>
  <c r="A1917" i="126"/>
  <c r="E1876" i="126"/>
  <c r="B1871" i="126"/>
  <c r="B1870" i="126"/>
  <c r="I1867" i="126"/>
  <c r="I1866" i="126"/>
  <c r="I1865" i="126"/>
  <c r="E1863" i="126"/>
  <c r="G1876" i="126" s="1"/>
  <c r="B1861" i="126"/>
  <c r="A1861" i="126"/>
  <c r="B1860" i="126"/>
  <c r="A1860" i="126"/>
  <c r="A1859" i="126"/>
  <c r="H12" i="53"/>
  <c r="H47" i="53"/>
  <c r="H42" i="53"/>
  <c r="C45" i="151"/>
  <c r="C37" i="151"/>
  <c r="C29" i="151"/>
  <c r="C21" i="151"/>
  <c r="C13" i="151"/>
  <c r="C330" i="151" s="1"/>
  <c r="I105" i="151"/>
  <c r="E105" i="151"/>
  <c r="B105" i="151"/>
  <c r="I104" i="151"/>
  <c r="E104" i="151"/>
  <c r="B104" i="151"/>
  <c r="I103" i="151"/>
  <c r="E103" i="151"/>
  <c r="B103" i="151"/>
  <c r="I102" i="151"/>
  <c r="E102" i="151"/>
  <c r="B102" i="151"/>
  <c r="I101" i="151"/>
  <c r="E101" i="151"/>
  <c r="B101" i="151"/>
  <c r="I100" i="151"/>
  <c r="E100" i="151"/>
  <c r="B100" i="151"/>
  <c r="I99" i="151"/>
  <c r="E99" i="151"/>
  <c r="B99" i="151"/>
  <c r="I98" i="151"/>
  <c r="E98" i="151"/>
  <c r="B98" i="151"/>
  <c r="I97" i="151"/>
  <c r="E97" i="151"/>
  <c r="B97" i="151"/>
  <c r="I96" i="151"/>
  <c r="E96" i="151"/>
  <c r="B96" i="151"/>
  <c r="I95" i="151"/>
  <c r="E95" i="151"/>
  <c r="B95" i="151"/>
  <c r="I94" i="151"/>
  <c r="E94" i="151"/>
  <c r="B94" i="151"/>
  <c r="I93" i="151"/>
  <c r="E93" i="151"/>
  <c r="B93" i="151"/>
  <c r="I92" i="151"/>
  <c r="E92" i="151"/>
  <c r="B92" i="151"/>
  <c r="I91" i="151"/>
  <c r="E91" i="151"/>
  <c r="B91" i="151"/>
  <c r="I90" i="151"/>
  <c r="E90" i="151"/>
  <c r="B90" i="151"/>
  <c r="I89" i="151"/>
  <c r="E89" i="151"/>
  <c r="B89" i="151"/>
  <c r="I88" i="151"/>
  <c r="E88" i="151"/>
  <c r="B88" i="151"/>
  <c r="I87" i="151"/>
  <c r="E87" i="151"/>
  <c r="B87" i="151"/>
  <c r="I86" i="151"/>
  <c r="E86" i="151"/>
  <c r="B86" i="151"/>
  <c r="I85" i="151"/>
  <c r="E85" i="151"/>
  <c r="B85" i="151"/>
  <c r="I84" i="151"/>
  <c r="E84" i="151"/>
  <c r="B84" i="151"/>
  <c r="I83" i="151"/>
  <c r="E83" i="151"/>
  <c r="B83" i="151"/>
  <c r="I82" i="151"/>
  <c r="E82" i="151"/>
  <c r="B82" i="151"/>
  <c r="I81" i="151"/>
  <c r="E81" i="151"/>
  <c r="B81" i="151"/>
  <c r="I80" i="151"/>
  <c r="E80" i="151"/>
  <c r="B80" i="151"/>
  <c r="I79" i="151"/>
  <c r="E79" i="151"/>
  <c r="B79" i="151"/>
  <c r="I78" i="151"/>
  <c r="E78" i="151"/>
  <c r="B78" i="151"/>
  <c r="I77" i="151"/>
  <c r="E77" i="151"/>
  <c r="B77" i="151"/>
  <c r="I76" i="151"/>
  <c r="E76" i="151"/>
  <c r="B76" i="151"/>
  <c r="I75" i="151"/>
  <c r="E75" i="151"/>
  <c r="B75" i="151"/>
  <c r="I74" i="151"/>
  <c r="E74" i="151"/>
  <c r="B74" i="151"/>
  <c r="I73" i="151"/>
  <c r="E73" i="151"/>
  <c r="B73" i="151"/>
  <c r="I72" i="151"/>
  <c r="E72" i="151"/>
  <c r="B72" i="151"/>
  <c r="I71" i="151"/>
  <c r="E71" i="151"/>
  <c r="B71" i="151"/>
  <c r="I70" i="151"/>
  <c r="E70" i="151"/>
  <c r="B70" i="151"/>
  <c r="I69" i="151"/>
  <c r="E69" i="151"/>
  <c r="B69" i="151"/>
  <c r="I68" i="151"/>
  <c r="E68" i="151"/>
  <c r="B68" i="151"/>
  <c r="I67" i="151"/>
  <c r="E67" i="151"/>
  <c r="B67" i="151"/>
  <c r="I66" i="151"/>
  <c r="E66" i="151"/>
  <c r="B66" i="151"/>
  <c r="I65" i="151"/>
  <c r="E65" i="151"/>
  <c r="B65" i="151"/>
  <c r="I64" i="151"/>
  <c r="E64" i="151"/>
  <c r="B64" i="151"/>
  <c r="I63" i="151"/>
  <c r="E63" i="151"/>
  <c r="B63" i="151"/>
  <c r="I62" i="151"/>
  <c r="E62" i="151"/>
  <c r="B62" i="151"/>
  <c r="I61" i="151"/>
  <c r="E61" i="151"/>
  <c r="B61" i="151"/>
  <c r="I60" i="151"/>
  <c r="E60" i="151"/>
  <c r="B60" i="151"/>
  <c r="I59" i="151"/>
  <c r="E59" i="151"/>
  <c r="B59" i="151"/>
  <c r="I58" i="151"/>
  <c r="E58" i="151"/>
  <c r="B58" i="151"/>
  <c r="I57" i="151"/>
  <c r="E57" i="151"/>
  <c r="B57" i="151"/>
  <c r="I56" i="151"/>
  <c r="E56" i="151"/>
  <c r="B56" i="151"/>
  <c r="I55" i="151"/>
  <c r="E55" i="151"/>
  <c r="B55" i="151"/>
  <c r="I54" i="151"/>
  <c r="E54" i="151"/>
  <c r="B54" i="151"/>
  <c r="I53" i="151"/>
  <c r="E53" i="151"/>
  <c r="B53" i="151"/>
  <c r="I52" i="151"/>
  <c r="E52" i="151"/>
  <c r="B52" i="151"/>
  <c r="I51" i="151"/>
  <c r="E51" i="151"/>
  <c r="B51" i="151"/>
  <c r="I50" i="151"/>
  <c r="E50" i="151"/>
  <c r="B50" i="151"/>
  <c r="I49" i="151"/>
  <c r="E49" i="151"/>
  <c r="B49" i="151"/>
  <c r="I48" i="151"/>
  <c r="E48" i="151"/>
  <c r="B48" i="151"/>
  <c r="I47" i="151"/>
  <c r="E47" i="151"/>
  <c r="B47" i="151"/>
  <c r="I46" i="151"/>
  <c r="E46" i="151"/>
  <c r="B46" i="151"/>
  <c r="I39" i="151"/>
  <c r="E39" i="151"/>
  <c r="B39" i="151"/>
  <c r="I31" i="151"/>
  <c r="E31" i="151"/>
  <c r="B31" i="151"/>
  <c r="I23" i="151"/>
  <c r="E23" i="151"/>
  <c r="B23" i="151"/>
  <c r="I15" i="151"/>
  <c r="E15" i="151"/>
  <c r="B15" i="151"/>
  <c r="E7" i="151"/>
  <c r="B7" i="151"/>
  <c r="I38" i="151"/>
  <c r="E38" i="151"/>
  <c r="B38" i="151"/>
  <c r="I30" i="151"/>
  <c r="E30" i="151"/>
  <c r="B30" i="151"/>
  <c r="I22" i="151"/>
  <c r="E22" i="151"/>
  <c r="B22" i="151"/>
  <c r="I14" i="151"/>
  <c r="E14" i="151"/>
  <c r="B14" i="151"/>
  <c r="I6" i="151"/>
  <c r="E6" i="151"/>
  <c r="B6" i="151"/>
  <c r="I40" i="151"/>
  <c r="E40" i="151"/>
  <c r="B40" i="151"/>
  <c r="I32" i="151"/>
  <c r="E32" i="151"/>
  <c r="B32" i="151"/>
  <c r="I24" i="151"/>
  <c r="E24" i="151"/>
  <c r="B24" i="151"/>
  <c r="I16" i="151"/>
  <c r="E16" i="151"/>
  <c r="B16" i="151"/>
  <c r="I8" i="151"/>
  <c r="E8" i="151"/>
  <c r="B8" i="151"/>
  <c r="I44" i="151"/>
  <c r="E44" i="151"/>
  <c r="B44" i="151"/>
  <c r="I36" i="151"/>
  <c r="E36" i="151"/>
  <c r="B36" i="151"/>
  <c r="I28" i="151"/>
  <c r="E28" i="151"/>
  <c r="B28" i="151"/>
  <c r="I20" i="151"/>
  <c r="E20" i="151"/>
  <c r="B20" i="151"/>
  <c r="I12" i="151"/>
  <c r="E12" i="151"/>
  <c r="B12" i="151"/>
  <c r="I43" i="151"/>
  <c r="B43" i="151"/>
  <c r="I35" i="151"/>
  <c r="E35" i="151"/>
  <c r="B35" i="151"/>
  <c r="I27" i="151"/>
  <c r="E27" i="151"/>
  <c r="B27" i="151"/>
  <c r="I19" i="151"/>
  <c r="E19" i="151"/>
  <c r="B19" i="151"/>
  <c r="I11" i="151"/>
  <c r="E11" i="151"/>
  <c r="B11" i="151"/>
  <c r="I41" i="151"/>
  <c r="E41" i="151"/>
  <c r="B41" i="151"/>
  <c r="I33" i="151"/>
  <c r="E33" i="151"/>
  <c r="B33" i="151"/>
  <c r="I25" i="151"/>
  <c r="E25" i="151"/>
  <c r="B25" i="151"/>
  <c r="I17" i="151"/>
  <c r="E17" i="151"/>
  <c r="B17" i="151"/>
  <c r="I9" i="151"/>
  <c r="E9" i="151"/>
  <c r="B9" i="151"/>
  <c r="I42" i="151"/>
  <c r="E42" i="151"/>
  <c r="B42" i="151"/>
  <c r="I34" i="151"/>
  <c r="E34" i="151"/>
  <c r="B34" i="151"/>
  <c r="I26" i="151"/>
  <c r="E26" i="151"/>
  <c r="B26" i="151"/>
  <c r="I18" i="151"/>
  <c r="E18" i="151"/>
  <c r="B18" i="151"/>
  <c r="I10" i="151"/>
  <c r="E10" i="151"/>
  <c r="B10" i="151"/>
  <c r="I140" i="151"/>
  <c r="E140" i="151"/>
  <c r="B140" i="151"/>
  <c r="I139" i="151"/>
  <c r="E139" i="151"/>
  <c r="B139" i="151"/>
  <c r="I138" i="151"/>
  <c r="E138" i="151"/>
  <c r="B138" i="151"/>
  <c r="I137" i="151"/>
  <c r="E137" i="151"/>
  <c r="B137" i="151"/>
  <c r="I136" i="151"/>
  <c r="E136" i="151"/>
  <c r="B136" i="151"/>
  <c r="I135" i="151"/>
  <c r="E135" i="151"/>
  <c r="B135" i="151"/>
  <c r="I134" i="151"/>
  <c r="E134" i="151"/>
  <c r="B134" i="151"/>
  <c r="I133" i="151"/>
  <c r="E133" i="151"/>
  <c r="B133" i="151"/>
  <c r="I132" i="151"/>
  <c r="E132" i="151"/>
  <c r="B132" i="151"/>
  <c r="I131" i="151"/>
  <c r="E131" i="151"/>
  <c r="B131" i="151"/>
  <c r="I130" i="151"/>
  <c r="E130" i="151"/>
  <c r="B130" i="151"/>
  <c r="I129" i="151"/>
  <c r="E129" i="151"/>
  <c r="B129" i="151"/>
  <c r="I128" i="151"/>
  <c r="E128" i="151"/>
  <c r="B128" i="151"/>
  <c r="I127" i="151"/>
  <c r="E127" i="151"/>
  <c r="B127" i="151"/>
  <c r="I126" i="151"/>
  <c r="E126" i="151"/>
  <c r="B126" i="151"/>
  <c r="I125" i="151"/>
  <c r="E125" i="151"/>
  <c r="B125" i="151"/>
  <c r="I124" i="151"/>
  <c r="E124" i="151"/>
  <c r="B124" i="151"/>
  <c r="I123" i="151"/>
  <c r="E123" i="151"/>
  <c r="B123" i="151"/>
  <c r="I122" i="151"/>
  <c r="E122" i="151"/>
  <c r="B122" i="151"/>
  <c r="I121" i="151"/>
  <c r="E121" i="151"/>
  <c r="B121" i="151"/>
  <c r="I120" i="151"/>
  <c r="E120" i="151"/>
  <c r="B120" i="151"/>
  <c r="I119" i="151"/>
  <c r="E119" i="151"/>
  <c r="B119" i="151"/>
  <c r="I118" i="151"/>
  <c r="E118" i="151"/>
  <c r="B118" i="151"/>
  <c r="I117" i="151"/>
  <c r="E117" i="151"/>
  <c r="B117" i="151"/>
  <c r="I116" i="151"/>
  <c r="E116" i="151"/>
  <c r="B116" i="151"/>
  <c r="I115" i="151"/>
  <c r="E115" i="151"/>
  <c r="B115" i="151"/>
  <c r="I114" i="151"/>
  <c r="E114" i="151"/>
  <c r="B114" i="151"/>
  <c r="I113" i="151"/>
  <c r="E113" i="151"/>
  <c r="B113" i="151"/>
  <c r="I112" i="151"/>
  <c r="E112" i="151"/>
  <c r="B112" i="151"/>
  <c r="I111" i="151"/>
  <c r="E111" i="151"/>
  <c r="B111" i="151"/>
  <c r="I110" i="151"/>
  <c r="E110" i="151"/>
  <c r="B110" i="151"/>
  <c r="I109" i="151"/>
  <c r="E109" i="151"/>
  <c r="B109" i="151"/>
  <c r="I108" i="151"/>
  <c r="E108" i="151"/>
  <c r="B108" i="151"/>
  <c r="I107" i="151"/>
  <c r="E107" i="151"/>
  <c r="B107" i="151"/>
  <c r="I106" i="151"/>
  <c r="E106" i="151"/>
  <c r="B106" i="151"/>
  <c r="I34" i="135"/>
  <c r="I35" i="135"/>
  <c r="I26" i="135"/>
  <c r="I27" i="135"/>
  <c r="I28" i="135"/>
  <c r="I29" i="135"/>
  <c r="I30" i="135"/>
  <c r="I31" i="135"/>
  <c r="I32" i="135"/>
  <c r="I33" i="135"/>
  <c r="E36" i="135"/>
  <c r="E37" i="135"/>
  <c r="E38" i="135"/>
  <c r="E39" i="135"/>
  <c r="E40" i="135"/>
  <c r="E41" i="135"/>
  <c r="E42" i="135"/>
  <c r="E43" i="135"/>
  <c r="E44" i="135"/>
  <c r="B37" i="135"/>
  <c r="B38" i="135"/>
  <c r="B39" i="135"/>
  <c r="B40" i="135"/>
  <c r="B41" i="135"/>
  <c r="B36" i="135"/>
  <c r="I146" i="151"/>
  <c r="E146" i="151"/>
  <c r="B146" i="151"/>
  <c r="I145" i="151"/>
  <c r="E145" i="151"/>
  <c r="B145" i="151"/>
  <c r="I144" i="151"/>
  <c r="E144" i="151"/>
  <c r="B144" i="151"/>
  <c r="I143" i="151"/>
  <c r="E143" i="151"/>
  <c r="B143" i="151"/>
  <c r="I142" i="151"/>
  <c r="E142" i="151"/>
  <c r="B142" i="151"/>
  <c r="I141" i="151"/>
  <c r="E141" i="151"/>
  <c r="B141" i="151"/>
  <c r="I173" i="151"/>
  <c r="E173" i="151"/>
  <c r="B173" i="151"/>
  <c r="I172" i="151"/>
  <c r="E172" i="151"/>
  <c r="B172" i="151"/>
  <c r="I171" i="151"/>
  <c r="E171" i="151"/>
  <c r="B171" i="151"/>
  <c r="I170" i="151"/>
  <c r="E170" i="151"/>
  <c r="B170" i="151"/>
  <c r="I169" i="151"/>
  <c r="E169" i="151"/>
  <c r="B169" i="151"/>
  <c r="I168" i="151"/>
  <c r="E168" i="151"/>
  <c r="B168" i="151"/>
  <c r="I167" i="151"/>
  <c r="E167" i="151"/>
  <c r="B167" i="151"/>
  <c r="I166" i="151"/>
  <c r="E166" i="151"/>
  <c r="B166" i="151"/>
  <c r="I165" i="151"/>
  <c r="E165" i="151"/>
  <c r="B165" i="151"/>
  <c r="I164" i="151"/>
  <c r="E164" i="151"/>
  <c r="B164" i="151"/>
  <c r="I163" i="151"/>
  <c r="E163" i="151"/>
  <c r="B163" i="151"/>
  <c r="I162" i="151"/>
  <c r="E162" i="151"/>
  <c r="B162" i="151"/>
  <c r="I161" i="151"/>
  <c r="E161" i="151"/>
  <c r="B161" i="151"/>
  <c r="I160" i="151"/>
  <c r="E160" i="151"/>
  <c r="B160" i="151"/>
  <c r="I159" i="151"/>
  <c r="E159" i="151"/>
  <c r="B159" i="151"/>
  <c r="I158" i="151"/>
  <c r="E158" i="151"/>
  <c r="B158" i="151"/>
  <c r="I157" i="151"/>
  <c r="E157" i="151"/>
  <c r="B157" i="151"/>
  <c r="I156" i="151"/>
  <c r="E156" i="151"/>
  <c r="B156" i="151"/>
  <c r="I155" i="151"/>
  <c r="E155" i="151"/>
  <c r="B155" i="151"/>
  <c r="I154" i="151"/>
  <c r="E154" i="151"/>
  <c r="B154" i="151"/>
  <c r="I153" i="151"/>
  <c r="E153" i="151"/>
  <c r="B153" i="151"/>
  <c r="I152" i="151"/>
  <c r="E152" i="151"/>
  <c r="B152" i="151"/>
  <c r="I151" i="151"/>
  <c r="E151" i="151"/>
  <c r="B151" i="151"/>
  <c r="I150" i="151"/>
  <c r="E150" i="151"/>
  <c r="B150" i="151"/>
  <c r="I149" i="151"/>
  <c r="E149" i="151"/>
  <c r="B149" i="151"/>
  <c r="I148" i="151"/>
  <c r="E148" i="151"/>
  <c r="B148" i="151"/>
  <c r="I147" i="151"/>
  <c r="E147" i="151"/>
  <c r="B147" i="151"/>
  <c r="I179" i="151"/>
  <c r="E179" i="151"/>
  <c r="B179" i="151"/>
  <c r="I178" i="151"/>
  <c r="E178" i="151"/>
  <c r="B178" i="151"/>
  <c r="I177" i="151"/>
  <c r="E177" i="151"/>
  <c r="B177" i="151"/>
  <c r="I176" i="151"/>
  <c r="E176" i="151"/>
  <c r="B176" i="151"/>
  <c r="I175" i="151"/>
  <c r="E175" i="151"/>
  <c r="B175" i="151"/>
  <c r="I174" i="151"/>
  <c r="E174" i="151"/>
  <c r="B174" i="151"/>
  <c r="I329" i="151"/>
  <c r="E329" i="151"/>
  <c r="B329" i="151"/>
  <c r="I328" i="151"/>
  <c r="E328" i="151"/>
  <c r="B328" i="151"/>
  <c r="I327" i="151"/>
  <c r="E327" i="151"/>
  <c r="B327" i="151"/>
  <c r="I326" i="151"/>
  <c r="E326" i="151"/>
  <c r="B326" i="151"/>
  <c r="I325" i="151"/>
  <c r="E325" i="151"/>
  <c r="B325" i="151"/>
  <c r="I324" i="151"/>
  <c r="E324" i="151"/>
  <c r="B324" i="151"/>
  <c r="I323" i="151"/>
  <c r="E323" i="151"/>
  <c r="B323" i="151"/>
  <c r="I322" i="151"/>
  <c r="E322" i="151"/>
  <c r="B322" i="151"/>
  <c r="I321" i="151"/>
  <c r="E321" i="151"/>
  <c r="B321" i="151"/>
  <c r="I320" i="151"/>
  <c r="E320" i="151"/>
  <c r="B320" i="151"/>
  <c r="I319" i="151"/>
  <c r="E319" i="151"/>
  <c r="B319" i="151"/>
  <c r="I318" i="151"/>
  <c r="E318" i="151"/>
  <c r="B318" i="151"/>
  <c r="I317" i="151"/>
  <c r="E317" i="151"/>
  <c r="B317" i="151"/>
  <c r="I316" i="151"/>
  <c r="E316" i="151"/>
  <c r="B316" i="151"/>
  <c r="I315" i="151"/>
  <c r="E315" i="151"/>
  <c r="B315" i="151"/>
  <c r="I314" i="151"/>
  <c r="E314" i="151"/>
  <c r="B314" i="151"/>
  <c r="I313" i="151"/>
  <c r="E313" i="151"/>
  <c r="B313" i="151"/>
  <c r="I312" i="151"/>
  <c r="E312" i="151"/>
  <c r="B312" i="151"/>
  <c r="I311" i="151"/>
  <c r="E311" i="151"/>
  <c r="B311" i="151"/>
  <c r="I310" i="151"/>
  <c r="E310" i="151"/>
  <c r="B310" i="151"/>
  <c r="I309" i="151"/>
  <c r="E309" i="151"/>
  <c r="B309" i="151"/>
  <c r="I308" i="151"/>
  <c r="E308" i="151"/>
  <c r="B308" i="151"/>
  <c r="I307" i="151"/>
  <c r="E307" i="151"/>
  <c r="B307" i="151"/>
  <c r="I306" i="151"/>
  <c r="E306" i="151"/>
  <c r="B306" i="151"/>
  <c r="I305" i="151"/>
  <c r="E305" i="151"/>
  <c r="B305" i="151"/>
  <c r="I304" i="151"/>
  <c r="E304" i="151"/>
  <c r="B304" i="151"/>
  <c r="I303" i="151"/>
  <c r="E303" i="151"/>
  <c r="B303" i="151"/>
  <c r="I302" i="151"/>
  <c r="E302" i="151"/>
  <c r="B302" i="151"/>
  <c r="I301" i="151"/>
  <c r="E301" i="151"/>
  <c r="B301" i="151"/>
  <c r="I300" i="151"/>
  <c r="E300" i="151"/>
  <c r="B300" i="151"/>
  <c r="I299" i="151"/>
  <c r="E299" i="151"/>
  <c r="B299" i="151"/>
  <c r="I298" i="151"/>
  <c r="E298" i="151"/>
  <c r="B298" i="151"/>
  <c r="I297" i="151"/>
  <c r="E297" i="151"/>
  <c r="B297" i="151"/>
  <c r="I296" i="151"/>
  <c r="E296" i="151"/>
  <c r="B296" i="151"/>
  <c r="I295" i="151"/>
  <c r="E295" i="151"/>
  <c r="B295" i="151"/>
  <c r="I294" i="151"/>
  <c r="E294" i="151"/>
  <c r="B294" i="151"/>
  <c r="I293" i="151"/>
  <c r="E293" i="151"/>
  <c r="B293" i="151"/>
  <c r="I292" i="151"/>
  <c r="E292" i="151"/>
  <c r="B292" i="151"/>
  <c r="I291" i="151"/>
  <c r="E291" i="151"/>
  <c r="B291" i="151"/>
  <c r="I290" i="151"/>
  <c r="E290" i="151"/>
  <c r="B290" i="151"/>
  <c r="I289" i="151"/>
  <c r="E289" i="151"/>
  <c r="B289" i="151"/>
  <c r="I288" i="151"/>
  <c r="E288" i="151"/>
  <c r="B288" i="151"/>
  <c r="I287" i="151"/>
  <c r="E287" i="151"/>
  <c r="B287" i="151"/>
  <c r="I286" i="151"/>
  <c r="E286" i="151"/>
  <c r="B286" i="151"/>
  <c r="I285" i="151"/>
  <c r="E285" i="151"/>
  <c r="B285" i="151"/>
  <c r="I284" i="151"/>
  <c r="E284" i="151"/>
  <c r="B284" i="151"/>
  <c r="I283" i="151"/>
  <c r="E283" i="151"/>
  <c r="B283" i="151"/>
  <c r="I282" i="151"/>
  <c r="E282" i="151"/>
  <c r="B282" i="151"/>
  <c r="I281" i="151"/>
  <c r="E281" i="151"/>
  <c r="B281" i="151"/>
  <c r="I280" i="151"/>
  <c r="E280" i="151"/>
  <c r="B280" i="151"/>
  <c r="I279" i="151"/>
  <c r="E279" i="151"/>
  <c r="B279" i="151"/>
  <c r="I278" i="151"/>
  <c r="E278" i="151"/>
  <c r="B278" i="151"/>
  <c r="I277" i="151"/>
  <c r="E277" i="151"/>
  <c r="B277" i="151"/>
  <c r="I276" i="151"/>
  <c r="E276" i="151"/>
  <c r="B276" i="151"/>
  <c r="I275" i="151"/>
  <c r="E275" i="151"/>
  <c r="B275" i="151"/>
  <c r="I274" i="151"/>
  <c r="E274" i="151"/>
  <c r="B274" i="151"/>
  <c r="I273" i="151"/>
  <c r="E273" i="151"/>
  <c r="B273" i="151"/>
  <c r="I272" i="151"/>
  <c r="E272" i="151"/>
  <c r="B272" i="151"/>
  <c r="I271" i="151"/>
  <c r="E271" i="151"/>
  <c r="B271" i="151"/>
  <c r="I270" i="151"/>
  <c r="E270" i="151"/>
  <c r="B270" i="151"/>
  <c r="I269" i="151"/>
  <c r="E269" i="151"/>
  <c r="B269" i="151"/>
  <c r="I268" i="151"/>
  <c r="E268" i="151"/>
  <c r="B268" i="151"/>
  <c r="I267" i="151"/>
  <c r="E267" i="151"/>
  <c r="B267" i="151"/>
  <c r="I266" i="151"/>
  <c r="E266" i="151"/>
  <c r="B266" i="151"/>
  <c r="I265" i="151"/>
  <c r="E265" i="151"/>
  <c r="B265" i="151"/>
  <c r="I264" i="151"/>
  <c r="E264" i="151"/>
  <c r="B264" i="151"/>
  <c r="I263" i="151"/>
  <c r="E263" i="151"/>
  <c r="B263" i="151"/>
  <c r="I262" i="151"/>
  <c r="E262" i="151"/>
  <c r="B262" i="151"/>
  <c r="I261" i="151"/>
  <c r="E261" i="151"/>
  <c r="B261" i="151"/>
  <c r="I260" i="151"/>
  <c r="E260" i="151"/>
  <c r="B260" i="151"/>
  <c r="I259" i="151"/>
  <c r="E259" i="151"/>
  <c r="B259" i="151"/>
  <c r="I258" i="151"/>
  <c r="E258" i="151"/>
  <c r="B258" i="151"/>
  <c r="I257" i="151"/>
  <c r="E257" i="151"/>
  <c r="B257" i="151"/>
  <c r="I256" i="151"/>
  <c r="E256" i="151"/>
  <c r="B256" i="151"/>
  <c r="I255" i="151"/>
  <c r="E255" i="151"/>
  <c r="B255" i="151"/>
  <c r="I254" i="151"/>
  <c r="E254" i="151"/>
  <c r="B254" i="151"/>
  <c r="I253" i="151"/>
  <c r="E253" i="151"/>
  <c r="B253" i="151"/>
  <c r="I252" i="151"/>
  <c r="E252" i="151"/>
  <c r="B252" i="151"/>
  <c r="I251" i="151"/>
  <c r="E251" i="151"/>
  <c r="B251" i="151"/>
  <c r="I250" i="151"/>
  <c r="E250" i="151"/>
  <c r="B250" i="151"/>
  <c r="I249" i="151"/>
  <c r="E249" i="151"/>
  <c r="B249" i="151"/>
  <c r="I248" i="151"/>
  <c r="E248" i="151"/>
  <c r="B248" i="151"/>
  <c r="I247" i="151"/>
  <c r="E247" i="151"/>
  <c r="B247" i="151"/>
  <c r="I246" i="151"/>
  <c r="E246" i="151"/>
  <c r="B246" i="151"/>
  <c r="I245" i="151"/>
  <c r="E245" i="151"/>
  <c r="B245" i="151"/>
  <c r="I244" i="151"/>
  <c r="E244" i="151"/>
  <c r="B244" i="151"/>
  <c r="I243" i="151"/>
  <c r="E243" i="151"/>
  <c r="B243" i="151"/>
  <c r="I242" i="151"/>
  <c r="E242" i="151"/>
  <c r="B242" i="151"/>
  <c r="I241" i="151"/>
  <c r="E241" i="151"/>
  <c r="B241" i="151"/>
  <c r="I240" i="151"/>
  <c r="E240" i="151"/>
  <c r="B240" i="151"/>
  <c r="I239" i="151"/>
  <c r="E239" i="151"/>
  <c r="B239" i="151"/>
  <c r="I238" i="151"/>
  <c r="E238" i="151"/>
  <c r="B238" i="151"/>
  <c r="I237" i="151"/>
  <c r="E237" i="151"/>
  <c r="B237" i="151"/>
  <c r="I236" i="151"/>
  <c r="E236" i="151"/>
  <c r="B236" i="151"/>
  <c r="I235" i="151"/>
  <c r="E235" i="151"/>
  <c r="B235" i="151"/>
  <c r="I234" i="151"/>
  <c r="E234" i="151"/>
  <c r="B234" i="151"/>
  <c r="I233" i="151"/>
  <c r="E233" i="151"/>
  <c r="B233" i="151"/>
  <c r="I232" i="151"/>
  <c r="E232" i="151"/>
  <c r="B232" i="151"/>
  <c r="I231" i="151"/>
  <c r="E231" i="151"/>
  <c r="B231" i="151"/>
  <c r="I230" i="151"/>
  <c r="E230" i="151"/>
  <c r="B230" i="151"/>
  <c r="I229" i="151"/>
  <c r="E229" i="151"/>
  <c r="B229" i="151"/>
  <c r="I228" i="151"/>
  <c r="E228" i="151"/>
  <c r="B228" i="151"/>
  <c r="I227" i="151"/>
  <c r="E227" i="151"/>
  <c r="B227" i="151"/>
  <c r="I226" i="151"/>
  <c r="E226" i="151"/>
  <c r="B226" i="151"/>
  <c r="I225" i="151"/>
  <c r="E225" i="151"/>
  <c r="B225" i="151"/>
  <c r="I224" i="151"/>
  <c r="E224" i="151"/>
  <c r="B224" i="151"/>
  <c r="I223" i="151"/>
  <c r="E223" i="151"/>
  <c r="B223" i="151"/>
  <c r="I222" i="151"/>
  <c r="E222" i="151"/>
  <c r="B222" i="151"/>
  <c r="I221" i="151"/>
  <c r="E221" i="151"/>
  <c r="B221" i="151"/>
  <c r="I220" i="151"/>
  <c r="E220" i="151"/>
  <c r="B220" i="151"/>
  <c r="I219" i="151"/>
  <c r="E219" i="151"/>
  <c r="B219" i="151"/>
  <c r="I218" i="151"/>
  <c r="E218" i="151"/>
  <c r="B218" i="151"/>
  <c r="I217" i="151"/>
  <c r="E217" i="151"/>
  <c r="B217" i="151"/>
  <c r="I216" i="151"/>
  <c r="E216" i="151"/>
  <c r="B216" i="151"/>
  <c r="I215" i="151"/>
  <c r="E215" i="151"/>
  <c r="B215" i="151"/>
  <c r="I214" i="151"/>
  <c r="E214" i="151"/>
  <c r="B214" i="151"/>
  <c r="I213" i="151"/>
  <c r="E213" i="151"/>
  <c r="B213" i="151"/>
  <c r="I212" i="151"/>
  <c r="E212" i="151"/>
  <c r="B212" i="151"/>
  <c r="I211" i="151"/>
  <c r="E211" i="151"/>
  <c r="B211" i="151"/>
  <c r="I210" i="151"/>
  <c r="E210" i="151"/>
  <c r="B210" i="151"/>
  <c r="I209" i="151"/>
  <c r="E209" i="151"/>
  <c r="B209" i="151"/>
  <c r="I208" i="151"/>
  <c r="E208" i="151"/>
  <c r="B208" i="151"/>
  <c r="I207" i="151"/>
  <c r="E207" i="151"/>
  <c r="B207" i="151"/>
  <c r="I206" i="151"/>
  <c r="E206" i="151"/>
  <c r="B206" i="151"/>
  <c r="I205" i="151"/>
  <c r="E205" i="151"/>
  <c r="B205" i="151"/>
  <c r="I204" i="151"/>
  <c r="E204" i="151"/>
  <c r="B204" i="151"/>
  <c r="I203" i="151"/>
  <c r="E203" i="151"/>
  <c r="B203" i="151"/>
  <c r="I202" i="151"/>
  <c r="E202" i="151"/>
  <c r="B202" i="151"/>
  <c r="I201" i="151"/>
  <c r="E201" i="151"/>
  <c r="B201" i="151"/>
  <c r="I200" i="151"/>
  <c r="E200" i="151"/>
  <c r="B200" i="151"/>
  <c r="I199" i="151"/>
  <c r="E199" i="151"/>
  <c r="B199" i="151"/>
  <c r="I198" i="151"/>
  <c r="E198" i="151"/>
  <c r="B198" i="151"/>
  <c r="I197" i="151"/>
  <c r="E197" i="151"/>
  <c r="B197" i="151"/>
  <c r="I196" i="151"/>
  <c r="E196" i="151"/>
  <c r="B196" i="151"/>
  <c r="I195" i="151"/>
  <c r="E195" i="151"/>
  <c r="B195" i="151"/>
  <c r="I194" i="151"/>
  <c r="E194" i="151"/>
  <c r="B194" i="151"/>
  <c r="I193" i="151"/>
  <c r="E193" i="151"/>
  <c r="B193" i="151"/>
  <c r="I192" i="151"/>
  <c r="E192" i="151"/>
  <c r="B192" i="151"/>
  <c r="I191" i="151"/>
  <c r="E191" i="151"/>
  <c r="B191" i="151"/>
  <c r="I190" i="151"/>
  <c r="E190" i="151"/>
  <c r="B190" i="151"/>
  <c r="I189" i="151"/>
  <c r="E189" i="151"/>
  <c r="B189" i="151"/>
  <c r="I188" i="151"/>
  <c r="E188" i="151"/>
  <c r="B188" i="151"/>
  <c r="I187" i="151"/>
  <c r="E187" i="151"/>
  <c r="B187" i="151"/>
  <c r="I186" i="151"/>
  <c r="E186" i="151"/>
  <c r="B186" i="151"/>
  <c r="I185" i="151"/>
  <c r="E185" i="151"/>
  <c r="B185" i="151"/>
  <c r="I184" i="151"/>
  <c r="E184" i="151"/>
  <c r="B184" i="151"/>
  <c r="I183" i="151"/>
  <c r="E183" i="151"/>
  <c r="B183" i="151"/>
  <c r="I182" i="151"/>
  <c r="E182" i="151"/>
  <c r="B182" i="151"/>
  <c r="I181" i="151"/>
  <c r="E181" i="151"/>
  <c r="B181" i="151"/>
  <c r="I180" i="151"/>
  <c r="E180" i="151"/>
  <c r="B180" i="151"/>
  <c r="E26" i="135"/>
  <c r="B26" i="135"/>
  <c r="E32" i="135"/>
  <c r="E33" i="135"/>
  <c r="E34" i="135"/>
  <c r="E35" i="135"/>
  <c r="E45" i="135"/>
  <c r="E46" i="135"/>
  <c r="E47" i="135"/>
  <c r="E48" i="135"/>
  <c r="E49" i="135"/>
  <c r="E50" i="135"/>
  <c r="E51" i="135"/>
  <c r="E52" i="135"/>
  <c r="E53" i="135"/>
  <c r="E54" i="135"/>
  <c r="E55" i="135"/>
  <c r="E56" i="135"/>
  <c r="E57" i="135"/>
  <c r="E58" i="135"/>
  <c r="E59" i="135"/>
  <c r="E60" i="135"/>
  <c r="E61" i="135"/>
  <c r="E62" i="135"/>
  <c r="E63" i="135"/>
  <c r="E64" i="135"/>
  <c r="E65" i="135"/>
  <c r="E66" i="135"/>
  <c r="E67" i="135"/>
  <c r="E68" i="135"/>
  <c r="E69" i="135"/>
  <c r="E70" i="135"/>
  <c r="E71" i="135"/>
  <c r="E72" i="135"/>
  <c r="E73" i="135"/>
  <c r="E74" i="135"/>
  <c r="E75" i="135"/>
  <c r="E76" i="135"/>
  <c r="E77" i="135"/>
  <c r="E78" i="135"/>
  <c r="E79" i="135"/>
  <c r="E80" i="135"/>
  <c r="E81" i="135"/>
  <c r="E82" i="135"/>
  <c r="E83" i="135"/>
  <c r="E84" i="135"/>
  <c r="E85" i="135"/>
  <c r="E86" i="135"/>
  <c r="E87" i="135"/>
  <c r="E88" i="135"/>
  <c r="E89" i="135"/>
  <c r="E90" i="135"/>
  <c r="E91" i="135"/>
  <c r="E92" i="135"/>
  <c r="E93" i="135"/>
  <c r="E94" i="135"/>
  <c r="E95" i="135"/>
  <c r="E96" i="135"/>
  <c r="E97" i="135"/>
  <c r="E98" i="135"/>
  <c r="E99" i="135"/>
  <c r="E100" i="135"/>
  <c r="E101" i="135"/>
  <c r="E102" i="135"/>
  <c r="E103" i="135"/>
  <c r="E104" i="135"/>
  <c r="E105" i="135"/>
  <c r="E106" i="135"/>
  <c r="E107" i="135"/>
  <c r="E108" i="135"/>
  <c r="E109" i="135"/>
  <c r="E110" i="135"/>
  <c r="E111" i="135"/>
  <c r="E112" i="135"/>
  <c r="E113" i="135"/>
  <c r="E114" i="135"/>
  <c r="E115" i="135"/>
  <c r="E116" i="135"/>
  <c r="E117" i="135"/>
  <c r="E118" i="135"/>
  <c r="E119" i="135"/>
  <c r="E120" i="135"/>
  <c r="E121" i="135"/>
  <c r="E122" i="135"/>
  <c r="E123" i="135"/>
  <c r="E124" i="135"/>
  <c r="E125" i="135"/>
  <c r="E126" i="135"/>
  <c r="E127" i="135"/>
  <c r="E128" i="135"/>
  <c r="E129" i="135"/>
  <c r="E130" i="135"/>
  <c r="E131" i="135"/>
  <c r="E132" i="135"/>
  <c r="E133" i="135"/>
  <c r="E134" i="135"/>
  <c r="E135" i="135"/>
  <c r="E136" i="135"/>
  <c r="E137" i="135"/>
  <c r="E138" i="135"/>
  <c r="E139" i="135"/>
  <c r="E140" i="135"/>
  <c r="E141" i="135"/>
  <c r="E142" i="135"/>
  <c r="E143" i="135"/>
  <c r="E144" i="135"/>
  <c r="E145" i="135"/>
  <c r="E146" i="135"/>
  <c r="E147" i="135"/>
  <c r="E148" i="135"/>
  <c r="E149" i="135"/>
  <c r="E150" i="135"/>
  <c r="E151" i="135"/>
  <c r="E152" i="135"/>
  <c r="E153" i="135"/>
  <c r="E154" i="135"/>
  <c r="E155" i="135"/>
  <c r="E156" i="135"/>
  <c r="E157" i="135"/>
  <c r="E158" i="135"/>
  <c r="E159" i="135"/>
  <c r="E160" i="135"/>
  <c r="E161" i="135"/>
  <c r="E162" i="135"/>
  <c r="E163" i="135"/>
  <c r="E164" i="135"/>
  <c r="E165" i="135"/>
  <c r="E166" i="135"/>
  <c r="E167" i="135"/>
  <c r="E168" i="135"/>
  <c r="E169" i="135"/>
  <c r="E170" i="135"/>
  <c r="E171" i="135"/>
  <c r="E172" i="135"/>
  <c r="E173" i="135"/>
  <c r="E174" i="135"/>
  <c r="E175" i="135"/>
  <c r="E176" i="135"/>
  <c r="E177" i="135"/>
  <c r="E178" i="135"/>
  <c r="E179" i="135"/>
  <c r="E180" i="135"/>
  <c r="E181" i="135"/>
  <c r="E182" i="135"/>
  <c r="E183" i="135"/>
  <c r="E184" i="135"/>
  <c r="E185" i="135"/>
  <c r="E186" i="135"/>
  <c r="E187" i="135"/>
  <c r="E188" i="135"/>
  <c r="E189" i="135"/>
  <c r="E190" i="135"/>
  <c r="E191" i="135"/>
  <c r="E192" i="135"/>
  <c r="E193" i="135"/>
  <c r="E194" i="135"/>
  <c r="E195" i="135"/>
  <c r="E196" i="135"/>
  <c r="E197" i="135"/>
  <c r="E198" i="135"/>
  <c r="E199" i="135"/>
  <c r="E200" i="135"/>
  <c r="E201" i="135"/>
  <c r="E202" i="135"/>
  <c r="E203" i="135"/>
  <c r="E204" i="135"/>
  <c r="E205" i="135"/>
  <c r="E206" i="135"/>
  <c r="E207" i="135"/>
  <c r="E208" i="135"/>
  <c r="E209" i="135"/>
  <c r="E210" i="135"/>
  <c r="E211" i="135"/>
  <c r="E212" i="135"/>
  <c r="E213" i="135"/>
  <c r="E214" i="135"/>
  <c r="E215" i="135"/>
  <c r="E216" i="135"/>
  <c r="E217" i="135"/>
  <c r="E218" i="135"/>
  <c r="E219" i="135"/>
  <c r="E220" i="135"/>
  <c r="E221" i="135"/>
  <c r="E222" i="135"/>
  <c r="E223" i="135"/>
  <c r="E224" i="135"/>
  <c r="E225" i="135"/>
  <c r="E226" i="135"/>
  <c r="E227" i="135"/>
  <c r="E228" i="135"/>
  <c r="E229" i="135"/>
  <c r="E230" i="135"/>
  <c r="E231" i="135"/>
  <c r="E232" i="135"/>
  <c r="E233" i="135"/>
  <c r="E234" i="135"/>
  <c r="E235" i="135"/>
  <c r="E236" i="135"/>
  <c r="E237" i="135"/>
  <c r="E238" i="135"/>
  <c r="E239" i="135"/>
  <c r="E240" i="135"/>
  <c r="E241" i="135"/>
  <c r="E242" i="135"/>
  <c r="E243" i="135"/>
  <c r="E244" i="135"/>
  <c r="E245" i="135"/>
  <c r="E246" i="135"/>
  <c r="E247" i="135"/>
  <c r="E248" i="135"/>
  <c r="E249" i="135"/>
  <c r="E250" i="135"/>
  <c r="E251" i="135"/>
  <c r="E252" i="135"/>
  <c r="E253" i="135"/>
  <c r="E254" i="135"/>
  <c r="E255" i="135"/>
  <c r="E256" i="135"/>
  <c r="E257" i="135"/>
  <c r="E258" i="135"/>
  <c r="E259" i="135"/>
  <c r="E260" i="135"/>
  <c r="E261" i="135"/>
  <c r="E262" i="135"/>
  <c r="E263" i="135"/>
  <c r="E264" i="135"/>
  <c r="E265" i="135"/>
  <c r="E266" i="135"/>
  <c r="E267" i="135"/>
  <c r="E268" i="135"/>
  <c r="E269" i="135"/>
  <c r="E270" i="135"/>
  <c r="E271" i="135"/>
  <c r="E272" i="135"/>
  <c r="E273" i="135"/>
  <c r="E274" i="135"/>
  <c r="E275" i="135"/>
  <c r="E276" i="135"/>
  <c r="E277" i="135"/>
  <c r="E278" i="135"/>
  <c r="E279" i="135"/>
  <c r="E280" i="135"/>
  <c r="E281" i="135"/>
  <c r="E282" i="135"/>
  <c r="E283" i="135"/>
  <c r="E284" i="135"/>
  <c r="E285" i="135"/>
  <c r="E286" i="135"/>
  <c r="E287" i="135"/>
  <c r="E288" i="135"/>
  <c r="E289" i="135"/>
  <c r="E290" i="135"/>
  <c r="E291" i="135"/>
  <c r="E292" i="135"/>
  <c r="E293" i="135"/>
  <c r="E294" i="135"/>
  <c r="E295" i="135"/>
  <c r="E296" i="135"/>
  <c r="E297" i="135"/>
  <c r="E298" i="135"/>
  <c r="E299" i="135"/>
  <c r="E300" i="135"/>
  <c r="E301" i="135"/>
  <c r="E302" i="135"/>
  <c r="E303" i="135"/>
  <c r="E304" i="135"/>
  <c r="E305" i="135"/>
  <c r="E306" i="135"/>
  <c r="E307" i="135"/>
  <c r="E308" i="135"/>
  <c r="E309" i="135"/>
  <c r="E310" i="135"/>
  <c r="E311" i="135"/>
  <c r="E312" i="135"/>
  <c r="E313" i="135"/>
  <c r="E314" i="135"/>
  <c r="E315" i="135"/>
  <c r="E316" i="135"/>
  <c r="E317" i="135"/>
  <c r="E318" i="135"/>
  <c r="E319" i="135"/>
  <c r="E320" i="135"/>
  <c r="E321" i="135"/>
  <c r="E322" i="135"/>
  <c r="E323" i="135"/>
  <c r="E324" i="135"/>
  <c r="E325" i="135"/>
  <c r="E326" i="135"/>
  <c r="E327" i="135"/>
  <c r="E328" i="135"/>
  <c r="E329" i="135"/>
  <c r="E330" i="135"/>
  <c r="E331" i="135"/>
  <c r="E332" i="135"/>
  <c r="E333" i="135"/>
  <c r="E334" i="135"/>
  <c r="E335" i="135"/>
  <c r="E336" i="135"/>
  <c r="E337" i="135"/>
  <c r="E338" i="135"/>
  <c r="E339" i="135"/>
  <c r="E340" i="135"/>
  <c r="E341" i="135"/>
  <c r="E342" i="135"/>
  <c r="E343" i="135"/>
  <c r="E344" i="135"/>
  <c r="E345" i="135"/>
  <c r="E346" i="135"/>
  <c r="E347" i="135"/>
  <c r="E348" i="135"/>
  <c r="E349" i="135"/>
  <c r="E350" i="135"/>
  <c r="E351" i="135"/>
  <c r="E352" i="135"/>
  <c r="E353" i="135"/>
  <c r="E354" i="135"/>
  <c r="E355" i="135"/>
  <c r="E356" i="135"/>
  <c r="E357" i="135"/>
  <c r="E358" i="135"/>
  <c r="E359" i="135"/>
  <c r="E360" i="135"/>
  <c r="E361" i="135"/>
  <c r="E362" i="135"/>
  <c r="E363" i="135"/>
  <c r="E364" i="135"/>
  <c r="E365" i="135"/>
  <c r="E366" i="135"/>
  <c r="E367" i="135"/>
  <c r="E368" i="135"/>
  <c r="E369" i="135"/>
  <c r="E370" i="135"/>
  <c r="E371" i="135"/>
  <c r="E372" i="135"/>
  <c r="E373" i="135"/>
  <c r="E374" i="135"/>
  <c r="E375" i="135"/>
  <c r="E376" i="135"/>
  <c r="E377" i="135"/>
  <c r="E378" i="135"/>
  <c r="E379" i="135"/>
  <c r="E380" i="135"/>
  <c r="E381" i="135"/>
  <c r="E382" i="135"/>
  <c r="E383" i="135"/>
  <c r="E384" i="135"/>
  <c r="E385" i="135"/>
  <c r="E386" i="135"/>
  <c r="E387" i="135"/>
  <c r="E388" i="135"/>
  <c r="E389" i="135"/>
  <c r="E390" i="135"/>
  <c r="E391" i="135"/>
  <c r="E392" i="135"/>
  <c r="E393" i="135"/>
  <c r="E394" i="135"/>
  <c r="E395" i="135"/>
  <c r="E396" i="135"/>
  <c r="E397" i="135"/>
  <c r="E398" i="135"/>
  <c r="E399" i="135"/>
  <c r="E400" i="135"/>
  <c r="E401" i="135"/>
  <c r="E402" i="135"/>
  <c r="E403" i="135"/>
  <c r="E404" i="135"/>
  <c r="E405" i="135"/>
  <c r="E406" i="135"/>
  <c r="E407" i="135"/>
  <c r="E408" i="135"/>
  <c r="E409" i="135"/>
  <c r="E410" i="135"/>
  <c r="E411" i="135"/>
  <c r="E412" i="135"/>
  <c r="E413" i="135"/>
  <c r="E414" i="135"/>
  <c r="E415" i="135"/>
  <c r="E416" i="135"/>
  <c r="E417" i="135"/>
  <c r="E418" i="135"/>
  <c r="E419" i="135"/>
  <c r="E420" i="135"/>
  <c r="E421" i="135"/>
  <c r="E422" i="135"/>
  <c r="E423" i="135"/>
  <c r="E424" i="135"/>
  <c r="E425" i="135"/>
  <c r="E426" i="135"/>
  <c r="E427" i="135"/>
  <c r="E428" i="135"/>
  <c r="E429" i="135"/>
  <c r="E430" i="135"/>
  <c r="E431" i="135"/>
  <c r="E432" i="135"/>
  <c r="E433" i="135"/>
  <c r="E434" i="135"/>
  <c r="E435" i="135"/>
  <c r="E436" i="135"/>
  <c r="E437" i="135"/>
  <c r="E438" i="135"/>
  <c r="E439" i="135"/>
  <c r="E440" i="135"/>
  <c r="E441" i="135"/>
  <c r="E442" i="135"/>
  <c r="E443" i="135"/>
  <c r="E444" i="135"/>
  <c r="E445" i="135"/>
  <c r="E446" i="135"/>
  <c r="E447" i="135"/>
  <c r="E448" i="135"/>
  <c r="E449" i="135"/>
  <c r="E450" i="135"/>
  <c r="E451" i="135"/>
  <c r="E452" i="135"/>
  <c r="E453" i="135"/>
  <c r="E454" i="135"/>
  <c r="E455" i="135"/>
  <c r="E456" i="135"/>
  <c r="E457" i="135"/>
  <c r="E458" i="135"/>
  <c r="E459" i="135"/>
  <c r="E460" i="135"/>
  <c r="E461" i="135"/>
  <c r="E462" i="135"/>
  <c r="E463" i="135"/>
  <c r="E464" i="135"/>
  <c r="E465" i="135"/>
  <c r="E466" i="135"/>
  <c r="E467" i="135"/>
  <c r="E468" i="135"/>
  <c r="E469" i="135"/>
  <c r="E470" i="135"/>
  <c r="E471" i="135"/>
  <c r="E472" i="135"/>
  <c r="E473" i="135"/>
  <c r="E474" i="135"/>
  <c r="E475" i="135"/>
  <c r="E476" i="135"/>
  <c r="E477" i="135"/>
  <c r="E478" i="135"/>
  <c r="E479" i="135"/>
  <c r="E480" i="135"/>
  <c r="E481" i="135"/>
  <c r="E482" i="135"/>
  <c r="E483" i="135"/>
  <c r="E484" i="135"/>
  <c r="E485" i="135"/>
  <c r="E486" i="135"/>
  <c r="E487" i="135"/>
  <c r="E488" i="135"/>
  <c r="E489" i="135"/>
  <c r="E490" i="135"/>
  <c r="E491" i="135"/>
  <c r="E492" i="135"/>
  <c r="E493" i="135"/>
  <c r="E494" i="135"/>
  <c r="E495" i="135"/>
  <c r="E496" i="135"/>
  <c r="E497" i="135"/>
  <c r="E498" i="135"/>
  <c r="E499" i="135"/>
  <c r="E500" i="135"/>
  <c r="E501" i="135"/>
  <c r="E502" i="135"/>
  <c r="E503" i="135"/>
  <c r="E504" i="135"/>
  <c r="E505" i="135"/>
  <c r="E506" i="135"/>
  <c r="E507" i="135"/>
  <c r="E508" i="135"/>
  <c r="E509" i="135"/>
  <c r="E510" i="135"/>
  <c r="E511" i="135"/>
  <c r="E512" i="135"/>
  <c r="E513" i="135"/>
  <c r="E514" i="135"/>
  <c r="E515" i="135"/>
  <c r="E516" i="135"/>
  <c r="E517" i="135"/>
  <c r="E518" i="135"/>
  <c r="E519" i="135"/>
  <c r="E520" i="135"/>
  <c r="E521" i="135"/>
  <c r="E522" i="135"/>
  <c r="E523" i="135"/>
  <c r="E524" i="135"/>
  <c r="E525" i="135"/>
  <c r="E526" i="135"/>
  <c r="E527" i="135"/>
  <c r="E528" i="135"/>
  <c r="E529" i="135"/>
  <c r="E530" i="135"/>
  <c r="E531" i="135"/>
  <c r="E532" i="135"/>
  <c r="E533" i="135"/>
  <c r="E534" i="135"/>
  <c r="E535" i="135"/>
  <c r="E536" i="135"/>
  <c r="E537" i="135"/>
  <c r="E538" i="135"/>
  <c r="E539" i="135"/>
  <c r="E540" i="135"/>
  <c r="E541" i="135"/>
  <c r="E542" i="135"/>
  <c r="E543" i="135"/>
  <c r="E544" i="135"/>
  <c r="E545" i="135"/>
  <c r="E546" i="135"/>
  <c r="E547" i="135"/>
  <c r="E548" i="135"/>
  <c r="E549" i="135"/>
  <c r="E550" i="135"/>
  <c r="E551" i="135"/>
  <c r="E552" i="135"/>
  <c r="E553" i="135"/>
  <c r="E554" i="135"/>
  <c r="E555" i="135"/>
  <c r="E556" i="135"/>
  <c r="E557" i="135"/>
  <c r="E558" i="135"/>
  <c r="E559" i="135"/>
  <c r="E560" i="135"/>
  <c r="E561" i="135"/>
  <c r="E562" i="135"/>
  <c r="E563" i="135"/>
  <c r="E564" i="135"/>
  <c r="E565" i="135"/>
  <c r="E566" i="135"/>
  <c r="E567" i="135"/>
  <c r="E568" i="135"/>
  <c r="E569" i="135"/>
  <c r="E570" i="135"/>
  <c r="E571" i="135"/>
  <c r="E572" i="135"/>
  <c r="E573" i="135"/>
  <c r="E574" i="135"/>
  <c r="E575" i="135"/>
  <c r="E576" i="135"/>
  <c r="E577" i="135"/>
  <c r="E578" i="135"/>
  <c r="E579" i="135"/>
  <c r="E580" i="135"/>
  <c r="E581" i="135"/>
  <c r="E582" i="135"/>
  <c r="E583" i="135"/>
  <c r="E584" i="135"/>
  <c r="E585" i="135"/>
  <c r="E586" i="135"/>
  <c r="E587" i="135"/>
  <c r="E588" i="135"/>
  <c r="E589" i="135"/>
  <c r="E590" i="135"/>
  <c r="E591" i="135"/>
  <c r="E592" i="135"/>
  <c r="E593" i="135"/>
  <c r="E594" i="135"/>
  <c r="E595" i="135"/>
  <c r="E596" i="135"/>
  <c r="E597" i="135"/>
  <c r="E598" i="135"/>
  <c r="E599" i="135"/>
  <c r="E600" i="135"/>
  <c r="E601" i="135"/>
  <c r="E602" i="135"/>
  <c r="E603" i="135"/>
  <c r="E604" i="135"/>
  <c r="E605" i="135"/>
  <c r="E606" i="135"/>
  <c r="E607" i="135"/>
  <c r="E608" i="135"/>
  <c r="E609" i="135"/>
  <c r="E610" i="135"/>
  <c r="E611" i="135"/>
  <c r="E612" i="135"/>
  <c r="E613" i="135"/>
  <c r="E614" i="135"/>
  <c r="E615" i="135"/>
  <c r="E616" i="135"/>
  <c r="E617" i="135"/>
  <c r="E618" i="135"/>
  <c r="E619" i="135"/>
  <c r="E620" i="135"/>
  <c r="E621" i="135"/>
  <c r="E622" i="135"/>
  <c r="E623" i="135"/>
  <c r="E624" i="135"/>
  <c r="E625" i="135"/>
  <c r="E626" i="135"/>
  <c r="E627" i="135"/>
  <c r="E628" i="135"/>
  <c r="E629" i="135"/>
  <c r="E630" i="135"/>
  <c r="E631" i="135"/>
  <c r="E632" i="135"/>
  <c r="E633" i="135"/>
  <c r="E634" i="135"/>
  <c r="E635" i="135"/>
  <c r="E636" i="135"/>
  <c r="E637" i="135"/>
  <c r="E638" i="135"/>
  <c r="E639" i="135"/>
  <c r="E640" i="135"/>
  <c r="E641" i="135"/>
  <c r="E642" i="135"/>
  <c r="E643" i="135"/>
  <c r="E644" i="135"/>
  <c r="E645" i="135"/>
  <c r="E646" i="135"/>
  <c r="E647" i="135"/>
  <c r="E648" i="135"/>
  <c r="E649" i="135"/>
  <c r="E650" i="135"/>
  <c r="E651" i="135"/>
  <c r="E652" i="135"/>
  <c r="E653" i="135"/>
  <c r="E654" i="135"/>
  <c r="E655" i="135"/>
  <c r="E656" i="135"/>
  <c r="E657" i="135"/>
  <c r="E658" i="135"/>
  <c r="E659" i="135"/>
  <c r="E660" i="135"/>
  <c r="E661" i="135"/>
  <c r="E662" i="135"/>
  <c r="E663" i="135"/>
  <c r="E664" i="135"/>
  <c r="E665" i="135"/>
  <c r="E666" i="135"/>
  <c r="E667" i="135"/>
  <c r="E668" i="135"/>
  <c r="E669" i="135"/>
  <c r="E670" i="135"/>
  <c r="E671" i="135"/>
  <c r="E672" i="135"/>
  <c r="E673" i="135"/>
  <c r="E674" i="135"/>
  <c r="E675" i="135"/>
  <c r="E676" i="135"/>
  <c r="E677" i="135"/>
  <c r="E678" i="135"/>
  <c r="E679" i="135"/>
  <c r="E680" i="135"/>
  <c r="E681" i="135"/>
  <c r="E682" i="135"/>
  <c r="E683" i="135"/>
  <c r="E684" i="135"/>
  <c r="E685" i="135"/>
  <c r="E686" i="135"/>
  <c r="E687" i="135"/>
  <c r="E688" i="135"/>
  <c r="E689" i="135"/>
  <c r="E690" i="135"/>
  <c r="E691" i="135"/>
  <c r="E692" i="135"/>
  <c r="E693" i="135"/>
  <c r="E694" i="135"/>
  <c r="E695" i="135"/>
  <c r="E696" i="135"/>
  <c r="E697" i="135"/>
  <c r="E698" i="135"/>
  <c r="E699" i="135"/>
  <c r="E700" i="135"/>
  <c r="E701" i="135"/>
  <c r="E702" i="135"/>
  <c r="E703" i="135"/>
  <c r="E704" i="135"/>
  <c r="E705" i="135"/>
  <c r="E706" i="135"/>
  <c r="E707" i="135"/>
  <c r="E708" i="135"/>
  <c r="E709" i="135"/>
  <c r="E710" i="135"/>
  <c r="E711" i="135"/>
  <c r="E712" i="135"/>
  <c r="E713" i="135"/>
  <c r="E714" i="135"/>
  <c r="E715" i="135"/>
  <c r="E716" i="135"/>
  <c r="E717" i="135"/>
  <c r="E718" i="135"/>
  <c r="E719" i="135"/>
  <c r="E720" i="135"/>
  <c r="E721" i="135"/>
  <c r="E722" i="135"/>
  <c r="E723" i="135"/>
  <c r="E724" i="135"/>
  <c r="E725" i="135"/>
  <c r="E726" i="135"/>
  <c r="E727" i="135"/>
  <c r="E728" i="135"/>
  <c r="E729" i="135"/>
  <c r="E730" i="135"/>
  <c r="E731" i="135"/>
  <c r="E732" i="135"/>
  <c r="E733" i="135"/>
  <c r="E734" i="135"/>
  <c r="E735" i="135"/>
  <c r="E736" i="135"/>
  <c r="E737" i="135"/>
  <c r="E738" i="135"/>
  <c r="E739" i="135"/>
  <c r="E740" i="135"/>
  <c r="E741" i="135"/>
  <c r="E742" i="135"/>
  <c r="E743" i="135"/>
  <c r="E744" i="135"/>
  <c r="E745" i="135"/>
  <c r="E746" i="135"/>
  <c r="E747" i="135"/>
  <c r="E748" i="135"/>
  <c r="E749" i="135"/>
  <c r="E750" i="135"/>
  <c r="E751" i="135"/>
  <c r="E752" i="135"/>
  <c r="E753" i="135"/>
  <c r="E754" i="135"/>
  <c r="E755" i="135"/>
  <c r="E756" i="135"/>
  <c r="E757" i="135"/>
  <c r="E758" i="135"/>
  <c r="E759" i="135"/>
  <c r="E760" i="135"/>
  <c r="E761" i="135"/>
  <c r="E762" i="135"/>
  <c r="E763" i="135"/>
  <c r="E764" i="135"/>
  <c r="E765" i="135"/>
  <c r="E766" i="135"/>
  <c r="E767" i="135"/>
  <c r="E768" i="135"/>
  <c r="E769" i="135"/>
  <c r="E770" i="135"/>
  <c r="E771" i="135"/>
  <c r="E772" i="135"/>
  <c r="E773" i="135"/>
  <c r="E774" i="135"/>
  <c r="E775" i="135"/>
  <c r="E776" i="135"/>
  <c r="E777" i="135"/>
  <c r="E778" i="135"/>
  <c r="E779" i="135"/>
  <c r="E780" i="135"/>
  <c r="E781" i="135"/>
  <c r="E782" i="135"/>
  <c r="E783" i="135"/>
  <c r="E784" i="135"/>
  <c r="E785" i="135"/>
  <c r="E786" i="135"/>
  <c r="E787" i="135"/>
  <c r="E788" i="135"/>
  <c r="E789" i="135"/>
  <c r="E790" i="135"/>
  <c r="E791" i="135"/>
  <c r="E792" i="135"/>
  <c r="E793" i="135"/>
  <c r="E794" i="135"/>
  <c r="E795" i="135"/>
  <c r="E796" i="135"/>
  <c r="E797" i="135"/>
  <c r="E798" i="135"/>
  <c r="E799" i="135"/>
  <c r="E800" i="135"/>
  <c r="E801" i="135"/>
  <c r="E802" i="135"/>
  <c r="E803" i="135"/>
  <c r="E804" i="135"/>
  <c r="E805" i="135"/>
  <c r="E806" i="135"/>
  <c r="E807" i="135"/>
  <c r="E808" i="135"/>
  <c r="E809" i="135"/>
  <c r="E810" i="135"/>
  <c r="E811" i="135"/>
  <c r="E812" i="135"/>
  <c r="E813" i="135"/>
  <c r="E814" i="135"/>
  <c r="E815" i="135"/>
  <c r="E816" i="135"/>
  <c r="E817" i="135"/>
  <c r="E818" i="135"/>
  <c r="E819" i="135"/>
  <c r="E820" i="135"/>
  <c r="E821" i="135"/>
  <c r="E822" i="135"/>
  <c r="E823" i="135"/>
  <c r="E824" i="135"/>
  <c r="E825" i="135"/>
  <c r="E826" i="135"/>
  <c r="E827" i="135"/>
  <c r="E828" i="135"/>
  <c r="E829" i="135"/>
  <c r="E830" i="135"/>
  <c r="E831" i="135"/>
  <c r="E832" i="135"/>
  <c r="E833" i="135"/>
  <c r="E834" i="135"/>
  <c r="E835" i="135"/>
  <c r="E836" i="135"/>
  <c r="E837" i="135"/>
  <c r="E838" i="135"/>
  <c r="E839" i="135"/>
  <c r="E840" i="135"/>
  <c r="E841" i="135"/>
  <c r="E842" i="135"/>
  <c r="E843" i="135"/>
  <c r="E844" i="135"/>
  <c r="E845" i="135"/>
  <c r="E846" i="135"/>
  <c r="E847" i="135"/>
  <c r="E848" i="135"/>
  <c r="E849" i="135"/>
  <c r="E850" i="135"/>
  <c r="E851" i="135"/>
  <c r="E852" i="135"/>
  <c r="E853" i="135"/>
  <c r="E854" i="135"/>
  <c r="E855" i="135"/>
  <c r="E856" i="135"/>
  <c r="E857" i="135"/>
  <c r="E858" i="135"/>
  <c r="E859" i="135"/>
  <c r="E860" i="135"/>
  <c r="E861" i="135"/>
  <c r="E862" i="135"/>
  <c r="E863" i="135"/>
  <c r="E864" i="135"/>
  <c r="E865" i="135"/>
  <c r="E866" i="135"/>
  <c r="E867" i="135"/>
  <c r="E868" i="135"/>
  <c r="E869" i="135"/>
  <c r="E870" i="135"/>
  <c r="E871" i="135"/>
  <c r="E872" i="135"/>
  <c r="E873" i="135"/>
  <c r="E874" i="135"/>
  <c r="E875" i="135"/>
  <c r="E876" i="135"/>
  <c r="E877" i="135"/>
  <c r="E878" i="135"/>
  <c r="E879" i="135"/>
  <c r="E880" i="135"/>
  <c r="E881" i="135"/>
  <c r="E882" i="135"/>
  <c r="E883" i="135"/>
  <c r="E884" i="135"/>
  <c r="E885" i="135"/>
  <c r="E886" i="135"/>
  <c r="E887" i="135"/>
  <c r="E888" i="135"/>
  <c r="E889" i="135"/>
  <c r="E890" i="135"/>
  <c r="E891" i="135"/>
  <c r="E892" i="135"/>
  <c r="E893" i="135"/>
  <c r="E894" i="135"/>
  <c r="E895" i="135"/>
  <c r="E896" i="135"/>
  <c r="E897" i="135"/>
  <c r="E898" i="135"/>
  <c r="E899" i="135"/>
  <c r="E900" i="135"/>
  <c r="E901" i="135"/>
  <c r="E902" i="135"/>
  <c r="E903" i="135"/>
  <c r="E904" i="135"/>
  <c r="E905" i="135"/>
  <c r="E906" i="135"/>
  <c r="E907" i="135"/>
  <c r="E908" i="135"/>
  <c r="E909" i="135"/>
  <c r="E910" i="135"/>
  <c r="E911" i="135"/>
  <c r="E912" i="135"/>
  <c r="E913" i="135"/>
  <c r="E914" i="135"/>
  <c r="E915" i="135"/>
  <c r="E916" i="135"/>
  <c r="E917" i="135"/>
  <c r="E918" i="135"/>
  <c r="E919" i="135"/>
  <c r="E920" i="135"/>
  <c r="E921" i="135"/>
  <c r="E922" i="135"/>
  <c r="E923" i="135"/>
  <c r="E924" i="135"/>
  <c r="E925" i="135"/>
  <c r="E926" i="135"/>
  <c r="E927" i="135"/>
  <c r="E928" i="135"/>
  <c r="E929" i="135"/>
  <c r="E930" i="135"/>
  <c r="E931" i="135"/>
  <c r="E932" i="135"/>
  <c r="E933" i="135"/>
  <c r="E934" i="135"/>
  <c r="E935" i="135"/>
  <c r="E936" i="135"/>
  <c r="E937" i="135"/>
  <c r="E938" i="135"/>
  <c r="E939" i="135"/>
  <c r="E940" i="135"/>
  <c r="E941" i="135"/>
  <c r="E942" i="135"/>
  <c r="E943" i="135"/>
  <c r="E944" i="135"/>
  <c r="E945" i="135"/>
  <c r="E946" i="135"/>
  <c r="E947" i="135"/>
  <c r="E948" i="135"/>
  <c r="E949" i="135"/>
  <c r="E950" i="135"/>
  <c r="E951" i="135"/>
  <c r="E952" i="135"/>
  <c r="E953" i="135"/>
  <c r="E954" i="135"/>
  <c r="E955" i="135"/>
  <c r="E956" i="135"/>
  <c r="E957" i="135"/>
  <c r="E958" i="135"/>
  <c r="E959" i="135"/>
  <c r="E960" i="135"/>
  <c r="E961" i="135"/>
  <c r="E962" i="135"/>
  <c r="E963" i="135"/>
  <c r="E964" i="135"/>
  <c r="E965" i="135"/>
  <c r="E966" i="135"/>
  <c r="E967" i="135"/>
  <c r="E968" i="135"/>
  <c r="E969" i="135"/>
  <c r="E970" i="135"/>
  <c r="E971" i="135"/>
  <c r="E972" i="135"/>
  <c r="E973" i="135"/>
  <c r="E974" i="135"/>
  <c r="E975" i="135"/>
  <c r="E976" i="135"/>
  <c r="E977" i="135"/>
  <c r="E978" i="135"/>
  <c r="E979" i="135"/>
  <c r="E980" i="135"/>
  <c r="E981" i="135"/>
  <c r="E982" i="135"/>
  <c r="E983" i="135"/>
  <c r="E984" i="135"/>
  <c r="E985" i="135"/>
  <c r="E986" i="135"/>
  <c r="E987" i="135"/>
  <c r="E988" i="135"/>
  <c r="E989" i="135"/>
  <c r="E990" i="135"/>
  <c r="E991" i="135"/>
  <c r="E992" i="135"/>
  <c r="E993" i="135"/>
  <c r="E994" i="135"/>
  <c r="E995" i="135"/>
  <c r="E996" i="135"/>
  <c r="E997" i="135"/>
  <c r="E998" i="135"/>
  <c r="E999" i="135"/>
  <c r="E1000" i="135"/>
  <c r="E1001" i="135"/>
  <c r="E1002" i="135"/>
  <c r="E1003" i="135"/>
  <c r="E1004" i="135"/>
  <c r="E1005" i="135"/>
  <c r="E1006" i="135"/>
  <c r="E1007" i="135"/>
  <c r="E1008" i="135"/>
  <c r="E1009" i="135"/>
  <c r="E1010" i="135"/>
  <c r="E1011" i="135"/>
  <c r="E1012" i="135"/>
  <c r="E1013" i="135"/>
  <c r="E1014" i="135"/>
  <c r="E1015" i="135"/>
  <c r="E1016" i="135"/>
  <c r="E1017" i="135"/>
  <c r="E1018" i="135"/>
  <c r="E1019" i="135"/>
  <c r="E1020" i="135"/>
  <c r="E1021" i="135"/>
  <c r="E1022" i="135"/>
  <c r="E1023" i="135"/>
  <c r="E1024" i="135"/>
  <c r="E1025" i="135"/>
  <c r="E1026" i="135"/>
  <c r="E1027" i="135"/>
  <c r="E1028" i="135"/>
  <c r="E1029" i="135"/>
  <c r="E1030" i="135"/>
  <c r="E1031" i="135"/>
  <c r="E1032" i="135"/>
  <c r="E1033" i="135"/>
  <c r="E1034" i="135"/>
  <c r="E1035" i="135"/>
  <c r="E1036" i="135"/>
  <c r="E1037" i="135"/>
  <c r="E1038" i="135"/>
  <c r="E1039" i="135"/>
  <c r="E1040" i="135"/>
  <c r="E1041" i="135"/>
  <c r="E1042" i="135"/>
  <c r="E1043" i="135"/>
  <c r="E1044" i="135"/>
  <c r="E1045" i="135"/>
  <c r="E1046" i="135"/>
  <c r="E1047" i="135"/>
  <c r="E1048" i="135"/>
  <c r="E1049" i="135"/>
  <c r="E1050" i="135"/>
  <c r="E1051" i="135"/>
  <c r="E1052" i="135"/>
  <c r="E1053" i="135"/>
  <c r="E1054" i="135"/>
  <c r="E1055" i="135"/>
  <c r="E1056" i="135"/>
  <c r="E1057" i="135"/>
  <c r="E1058" i="135"/>
  <c r="E1059" i="135"/>
  <c r="E1060" i="135"/>
  <c r="E1061" i="135"/>
  <c r="E1062" i="135"/>
  <c r="E1063" i="135"/>
  <c r="E1064" i="135"/>
  <c r="E1065" i="135"/>
  <c r="E1066" i="135"/>
  <c r="E1067" i="135"/>
  <c r="E1068" i="135"/>
  <c r="E1069" i="135"/>
  <c r="E1070" i="135"/>
  <c r="E1071" i="135"/>
  <c r="E1072" i="135"/>
  <c r="E1073" i="135"/>
  <c r="E1074" i="135"/>
  <c r="E1075" i="135"/>
  <c r="E1076" i="135"/>
  <c r="E1077" i="135"/>
  <c r="E1078" i="135"/>
  <c r="E1079" i="135"/>
  <c r="E1080" i="135"/>
  <c r="E1081" i="135"/>
  <c r="E1082" i="135"/>
  <c r="E1083" i="135"/>
  <c r="E1084" i="135"/>
  <c r="E1085" i="135"/>
  <c r="E1086" i="135"/>
  <c r="E1087" i="135"/>
  <c r="E1088" i="135"/>
  <c r="E1089" i="135"/>
  <c r="E1090" i="135"/>
  <c r="E1091" i="135"/>
  <c r="E1092" i="135"/>
  <c r="E1093" i="135"/>
  <c r="E1094" i="135"/>
  <c r="E1095" i="135"/>
  <c r="E1096" i="135"/>
  <c r="E1097" i="135"/>
  <c r="E1098" i="135"/>
  <c r="E1099" i="135"/>
  <c r="E1100" i="135"/>
  <c r="E1101" i="135"/>
  <c r="E1102" i="135"/>
  <c r="E1103" i="135"/>
  <c r="E1104" i="135"/>
  <c r="E1105" i="135"/>
  <c r="E1106" i="135"/>
  <c r="E1107" i="135"/>
  <c r="E1108" i="135"/>
  <c r="E1109" i="135"/>
  <c r="E1110" i="135"/>
  <c r="E1111" i="135"/>
  <c r="E1112" i="135"/>
  <c r="E1113" i="135"/>
  <c r="E1114" i="135"/>
  <c r="E1115" i="135"/>
  <c r="E1116" i="135"/>
  <c r="E1117" i="135"/>
  <c r="E1118" i="135"/>
  <c r="E1119" i="135"/>
  <c r="E1120" i="135"/>
  <c r="E1121" i="135"/>
  <c r="E1122" i="135"/>
  <c r="E1123" i="135"/>
  <c r="E1124" i="135"/>
  <c r="E1125" i="135"/>
  <c r="E1126" i="135"/>
  <c r="E1127" i="135"/>
  <c r="E1128" i="135"/>
  <c r="E1129" i="135"/>
  <c r="E1130" i="135"/>
  <c r="E1131" i="135"/>
  <c r="E1132" i="135"/>
  <c r="E1133" i="135"/>
  <c r="E1134" i="135"/>
  <c r="E1135" i="135"/>
  <c r="E1136" i="135"/>
  <c r="E1137" i="135"/>
  <c r="E1138" i="135"/>
  <c r="E1139" i="135"/>
  <c r="E1140" i="135"/>
  <c r="E1141" i="135"/>
  <c r="E1142" i="135"/>
  <c r="E1143" i="135"/>
  <c r="E1144" i="135"/>
  <c r="E1145" i="135"/>
  <c r="E1146" i="135"/>
  <c r="E1147" i="135"/>
  <c r="E1148" i="135"/>
  <c r="E1149" i="135"/>
  <c r="E1150" i="135"/>
  <c r="E1151" i="135"/>
  <c r="E1152" i="135"/>
  <c r="E1153" i="135"/>
  <c r="E1154" i="135"/>
  <c r="E1155" i="135"/>
  <c r="E1156" i="135"/>
  <c r="E1157" i="135"/>
  <c r="E1158" i="135"/>
  <c r="E1159" i="135"/>
  <c r="E1160" i="135"/>
  <c r="E1161" i="135"/>
  <c r="E1162" i="135"/>
  <c r="E1163" i="135"/>
  <c r="E1164" i="135"/>
  <c r="E1165" i="135"/>
  <c r="E1166" i="135"/>
  <c r="E1167" i="135"/>
  <c r="E1168" i="135"/>
  <c r="E1169" i="135"/>
  <c r="E1170" i="135"/>
  <c r="E1171" i="135"/>
  <c r="E1172" i="135"/>
  <c r="E1173" i="135"/>
  <c r="E1174" i="135"/>
  <c r="E1175" i="135"/>
  <c r="E1176" i="135"/>
  <c r="E1177" i="135"/>
  <c r="E1178" i="135"/>
  <c r="E1179" i="135"/>
  <c r="E1180" i="135"/>
  <c r="E1181" i="135"/>
  <c r="E1182" i="135"/>
  <c r="E1183" i="135"/>
  <c r="E1184" i="135"/>
  <c r="E1185" i="135"/>
  <c r="E1186" i="135"/>
  <c r="E1187" i="135"/>
  <c r="E1188" i="135"/>
  <c r="E1189" i="135"/>
  <c r="E1190" i="135"/>
  <c r="E1191" i="135"/>
  <c r="E1192" i="135"/>
  <c r="E1193" i="135"/>
  <c r="E1194" i="135"/>
  <c r="E1195" i="135"/>
  <c r="E1196" i="135"/>
  <c r="E1197" i="135"/>
  <c r="E1198" i="135"/>
  <c r="E1199" i="135"/>
  <c r="E1200" i="135"/>
  <c r="E1201" i="135"/>
  <c r="E1202" i="135"/>
  <c r="E1203" i="135"/>
  <c r="E1204" i="135"/>
  <c r="E1205" i="135"/>
  <c r="E1206" i="135"/>
  <c r="E1207" i="135"/>
  <c r="E1208" i="135"/>
  <c r="E1209" i="135"/>
  <c r="E1210" i="135"/>
  <c r="E1211" i="135"/>
  <c r="E1212" i="135"/>
  <c r="E1213" i="135"/>
  <c r="E1214" i="135"/>
  <c r="E1215" i="135"/>
  <c r="E1216" i="135"/>
  <c r="E1217" i="135"/>
  <c r="E1218" i="135"/>
  <c r="E1219" i="135"/>
  <c r="E1220" i="135"/>
  <c r="E1221" i="135"/>
  <c r="E1222" i="135"/>
  <c r="E1223" i="135"/>
  <c r="E1224" i="135"/>
  <c r="E1225" i="135"/>
  <c r="E1226" i="135"/>
  <c r="E1227" i="135"/>
  <c r="E1228" i="135"/>
  <c r="E1229" i="135"/>
  <c r="E1230" i="135"/>
  <c r="E1231" i="135"/>
  <c r="E1232" i="135"/>
  <c r="E1233" i="135"/>
  <c r="E1234" i="135"/>
  <c r="E1235" i="135"/>
  <c r="E1236" i="135"/>
  <c r="E1237" i="135"/>
  <c r="E1238" i="135"/>
  <c r="E1239" i="135"/>
  <c r="E1240" i="135"/>
  <c r="E1241" i="135"/>
  <c r="E1242" i="135"/>
  <c r="E1243" i="135"/>
  <c r="E1244" i="135"/>
  <c r="E1245" i="135"/>
  <c r="E1246" i="135"/>
  <c r="E1247" i="135"/>
  <c r="E1248" i="135"/>
  <c r="E1249" i="135"/>
  <c r="E1250" i="135"/>
  <c r="E1251" i="135"/>
  <c r="E1252" i="135"/>
  <c r="E1253" i="135"/>
  <c r="E1254" i="135"/>
  <c r="E1255" i="135"/>
  <c r="E1256" i="135"/>
  <c r="E1257" i="135"/>
  <c r="E1258" i="135"/>
  <c r="E1259" i="135"/>
  <c r="E1260" i="135"/>
  <c r="E1261" i="135"/>
  <c r="E1262" i="135"/>
  <c r="E1263" i="135"/>
  <c r="E1264" i="135"/>
  <c r="E1265" i="135"/>
  <c r="E1266" i="135"/>
  <c r="E1267" i="135"/>
  <c r="E1268" i="135"/>
  <c r="E1269" i="135"/>
  <c r="E1270" i="135"/>
  <c r="E1271" i="135"/>
  <c r="E1272" i="135"/>
  <c r="E1273" i="135"/>
  <c r="E1274" i="135"/>
  <c r="E1275" i="135"/>
  <c r="E1276" i="135"/>
  <c r="E1277" i="135"/>
  <c r="E1278" i="135"/>
  <c r="E1279" i="135"/>
  <c r="E1280" i="135"/>
  <c r="E1281" i="135"/>
  <c r="E1282" i="135"/>
  <c r="E1283" i="135"/>
  <c r="E1284" i="135"/>
  <c r="E1285" i="135"/>
  <c r="E1286" i="135"/>
  <c r="E1287" i="135"/>
  <c r="E1288" i="135"/>
  <c r="E1289" i="135"/>
  <c r="E1290" i="135"/>
  <c r="E1291" i="135"/>
  <c r="E1292" i="135"/>
  <c r="E1293" i="135"/>
  <c r="E1294" i="135"/>
  <c r="E1295" i="135"/>
  <c r="E1296" i="135"/>
  <c r="E1297" i="135"/>
  <c r="E1298" i="135"/>
  <c r="E1299" i="135"/>
  <c r="E1300" i="135"/>
  <c r="E1301" i="135"/>
  <c r="E1302" i="135"/>
  <c r="E1303" i="135"/>
  <c r="E1304" i="135"/>
  <c r="E1305" i="135"/>
  <c r="E1306" i="135"/>
  <c r="E1307" i="135"/>
  <c r="E1308" i="135"/>
  <c r="E1309" i="135"/>
  <c r="E1310" i="135"/>
  <c r="E1311" i="135"/>
  <c r="E1312" i="135"/>
  <c r="E1313" i="135"/>
  <c r="E1314" i="135"/>
  <c r="E1315" i="135"/>
  <c r="E1316" i="135"/>
  <c r="E1317" i="135"/>
  <c r="E1318" i="135"/>
  <c r="E1319" i="135"/>
  <c r="E1320" i="135"/>
  <c r="E1321" i="135"/>
  <c r="E1322" i="135"/>
  <c r="E1323" i="135"/>
  <c r="E1324" i="135"/>
  <c r="E1325" i="135"/>
  <c r="E1326" i="135"/>
  <c r="E1327" i="135"/>
  <c r="E1328" i="135"/>
  <c r="E1329" i="135"/>
  <c r="E1330" i="135"/>
  <c r="E1331" i="135"/>
  <c r="E1332" i="135"/>
  <c r="E1333" i="135"/>
  <c r="E1334" i="135"/>
  <c r="E1335" i="135"/>
  <c r="E1336" i="135"/>
  <c r="E1337" i="135"/>
  <c r="E1338" i="135"/>
  <c r="E1339" i="135"/>
  <c r="E1340" i="135"/>
  <c r="E1341" i="135"/>
  <c r="E1342" i="135"/>
  <c r="E1343" i="135"/>
  <c r="E1344" i="135"/>
  <c r="E1345" i="135"/>
  <c r="E1346" i="135"/>
  <c r="E1347" i="135"/>
  <c r="E1348" i="135"/>
  <c r="E1349" i="135"/>
  <c r="E1350" i="135"/>
  <c r="E1351" i="135"/>
  <c r="E1352" i="135"/>
  <c r="E1353" i="135"/>
  <c r="E1354" i="135"/>
  <c r="E1355" i="135"/>
  <c r="E1356" i="135"/>
  <c r="E1357" i="135"/>
  <c r="E1358" i="135"/>
  <c r="E1359" i="135"/>
  <c r="E1360" i="135"/>
  <c r="E1361" i="135"/>
  <c r="E1362" i="135"/>
  <c r="E1363" i="135"/>
  <c r="E1364" i="135"/>
  <c r="E1365" i="135"/>
  <c r="E1366" i="135"/>
  <c r="E1367" i="135"/>
  <c r="E1368" i="135"/>
  <c r="E1369" i="135"/>
  <c r="E1370" i="135"/>
  <c r="E1371" i="135"/>
  <c r="E1372" i="135"/>
  <c r="E1373" i="135"/>
  <c r="E1374" i="135"/>
  <c r="E1375" i="135"/>
  <c r="E1376" i="135"/>
  <c r="E1377" i="135"/>
  <c r="E1378" i="135"/>
  <c r="E1379" i="135"/>
  <c r="E1380" i="135"/>
  <c r="E1381" i="135"/>
  <c r="E1382" i="135"/>
  <c r="E1383" i="135"/>
  <c r="E1384" i="135"/>
  <c r="E1385" i="135"/>
  <c r="E1386" i="135"/>
  <c r="E1387" i="135"/>
  <c r="E1388" i="135"/>
  <c r="E1389" i="135"/>
  <c r="E1390" i="135"/>
  <c r="E1391" i="135"/>
  <c r="E1392" i="135"/>
  <c r="E1393" i="135"/>
  <c r="E1394" i="135"/>
  <c r="E1395" i="135"/>
  <c r="E1396" i="135"/>
  <c r="E1397" i="135"/>
  <c r="E1398" i="135"/>
  <c r="E1399" i="135"/>
  <c r="E1400" i="135"/>
  <c r="E1401" i="135"/>
  <c r="E1402" i="135"/>
  <c r="E1403" i="135"/>
  <c r="E1404" i="135"/>
  <c r="E1405" i="135"/>
  <c r="E1406" i="135"/>
  <c r="E1407" i="135"/>
  <c r="E1408" i="135"/>
  <c r="E1409" i="135"/>
  <c r="E1410" i="135"/>
  <c r="E1411" i="135"/>
  <c r="E1412" i="135"/>
  <c r="E1413" i="135"/>
  <c r="E1414" i="135"/>
  <c r="E1415" i="135"/>
  <c r="E1416" i="135"/>
  <c r="E1417" i="135"/>
  <c r="E1418" i="135"/>
  <c r="E1419" i="135"/>
  <c r="E1420" i="135"/>
  <c r="E1421" i="135"/>
  <c r="E1422" i="135"/>
  <c r="E1423" i="135"/>
  <c r="E1424" i="135"/>
  <c r="E1425" i="135"/>
  <c r="E1426" i="135"/>
  <c r="E1427" i="135"/>
  <c r="E1428" i="135"/>
  <c r="E1429" i="135"/>
  <c r="E1430" i="135"/>
  <c r="E1431" i="135"/>
  <c r="E1432" i="135"/>
  <c r="E1433" i="135"/>
  <c r="E1434" i="135"/>
  <c r="E1435" i="135"/>
  <c r="E1436" i="135"/>
  <c r="E1437" i="135"/>
  <c r="E1438" i="135"/>
  <c r="E1439" i="135"/>
  <c r="E1440" i="135"/>
  <c r="E1441" i="135"/>
  <c r="E1442" i="135"/>
  <c r="E1443" i="135"/>
  <c r="E1444" i="135"/>
  <c r="E1445" i="135"/>
  <c r="E1446" i="135"/>
  <c r="E1447" i="135"/>
  <c r="E1448" i="135"/>
  <c r="E1449" i="135"/>
  <c r="E1450" i="135"/>
  <c r="E1451" i="135"/>
  <c r="E1452" i="135"/>
  <c r="E1453" i="135"/>
  <c r="E1454" i="135"/>
  <c r="E1455" i="135"/>
  <c r="E1456" i="135"/>
  <c r="E1457" i="135"/>
  <c r="E1458" i="135"/>
  <c r="E1459" i="135"/>
  <c r="E1460" i="135"/>
  <c r="E1461" i="135"/>
  <c r="E1462" i="135"/>
  <c r="E1463" i="135"/>
  <c r="E1464" i="135"/>
  <c r="E1465" i="135"/>
  <c r="E1466" i="135"/>
  <c r="E1467" i="135"/>
  <c r="E1468" i="135"/>
  <c r="E1469" i="135"/>
  <c r="E1470" i="135"/>
  <c r="E1471" i="135"/>
  <c r="E1472" i="135"/>
  <c r="E1473" i="135"/>
  <c r="E1474" i="135"/>
  <c r="E1475" i="135"/>
  <c r="E1476" i="135"/>
  <c r="E1477" i="135"/>
  <c r="E1478" i="135"/>
  <c r="E1479" i="135"/>
  <c r="E1480" i="135"/>
  <c r="E1481" i="135"/>
  <c r="E1482" i="135"/>
  <c r="E1483" i="135"/>
  <c r="E1484" i="135"/>
  <c r="E1485" i="135"/>
  <c r="E1486" i="135"/>
  <c r="E1487" i="135"/>
  <c r="E1488" i="135"/>
  <c r="E1489" i="135"/>
  <c r="E1490" i="135"/>
  <c r="E1491" i="135"/>
  <c r="E1492" i="135"/>
  <c r="E1493" i="135"/>
  <c r="E1494" i="135"/>
  <c r="E1495" i="135"/>
  <c r="E1496" i="135"/>
  <c r="E1497" i="135"/>
  <c r="E1498" i="135"/>
  <c r="E1499" i="135"/>
  <c r="E1500" i="135"/>
  <c r="E1501" i="135"/>
  <c r="E1502" i="135"/>
  <c r="E1503" i="135"/>
  <c r="E1504" i="135"/>
  <c r="E1505" i="135"/>
  <c r="E1506" i="135"/>
  <c r="E1507" i="135"/>
  <c r="E1508" i="135"/>
  <c r="E1509" i="135"/>
  <c r="E1510" i="135"/>
  <c r="E1511" i="135"/>
  <c r="E1512" i="135"/>
  <c r="E1513" i="135"/>
  <c r="E1514" i="135"/>
  <c r="E1515" i="135"/>
  <c r="E1516" i="135"/>
  <c r="E1517" i="135"/>
  <c r="E1518" i="135"/>
  <c r="E1519" i="135"/>
  <c r="E1520" i="135"/>
  <c r="E1521" i="135"/>
  <c r="E1522" i="135"/>
  <c r="E1523" i="135"/>
  <c r="E1524" i="135"/>
  <c r="E1525" i="135"/>
  <c r="E1526" i="135"/>
  <c r="E1527" i="135"/>
  <c r="E1528" i="135"/>
  <c r="E1529" i="135"/>
  <c r="E1530" i="135"/>
  <c r="E1531" i="135"/>
  <c r="E1532" i="135"/>
  <c r="E1533" i="135"/>
  <c r="E1534" i="135"/>
  <c r="E1535" i="135"/>
  <c r="E1536" i="135"/>
  <c r="E1537" i="135"/>
  <c r="E1538" i="135"/>
  <c r="E1539" i="135"/>
  <c r="E1540" i="135"/>
  <c r="E1541" i="135"/>
  <c r="E1542" i="135"/>
  <c r="E1543" i="135"/>
  <c r="E1544" i="135"/>
  <c r="E1545" i="135"/>
  <c r="E1546" i="135"/>
  <c r="E1547" i="135"/>
  <c r="E1548" i="135"/>
  <c r="E1549" i="135"/>
  <c r="E1550" i="135"/>
  <c r="E1551" i="135"/>
  <c r="E1552" i="135"/>
  <c r="E1553" i="135"/>
  <c r="E1554" i="135"/>
  <c r="E1555" i="135"/>
  <c r="E1556" i="135"/>
  <c r="E1557" i="135"/>
  <c r="E1558" i="135"/>
  <c r="E1559" i="135"/>
  <c r="E1560" i="135"/>
  <c r="E1561" i="135"/>
  <c r="E1562" i="135"/>
  <c r="E1563" i="135"/>
  <c r="E1564" i="135"/>
  <c r="E1565" i="135"/>
  <c r="E1566" i="135"/>
  <c r="E1567" i="135"/>
  <c r="E1568" i="135"/>
  <c r="E1569" i="135"/>
  <c r="E1570" i="135"/>
  <c r="E1571" i="135"/>
  <c r="E1572" i="135"/>
  <c r="E1573" i="135"/>
  <c r="E1574" i="135"/>
  <c r="E1575" i="135"/>
  <c r="E1576" i="135"/>
  <c r="E1577" i="135"/>
  <c r="E1578" i="135"/>
  <c r="E1579" i="135"/>
  <c r="E1580" i="135"/>
  <c r="E1581" i="135"/>
  <c r="E1582" i="135"/>
  <c r="E1583" i="135"/>
  <c r="E1584" i="135"/>
  <c r="E1585" i="135"/>
  <c r="E1586" i="135"/>
  <c r="E1587" i="135"/>
  <c r="E1588" i="135"/>
  <c r="E1589" i="135"/>
  <c r="E1590" i="135"/>
  <c r="E1591" i="135"/>
  <c r="E1592" i="135"/>
  <c r="E1593" i="135"/>
  <c r="E1594" i="135"/>
  <c r="E1595" i="135"/>
  <c r="E1596" i="135"/>
  <c r="E1597" i="135"/>
  <c r="E1598" i="135"/>
  <c r="E1599" i="135"/>
  <c r="E1600" i="135"/>
  <c r="E1601" i="135"/>
  <c r="E1602" i="135"/>
  <c r="E1603" i="135"/>
  <c r="E1604" i="135"/>
  <c r="E1605" i="135"/>
  <c r="E1606" i="135"/>
  <c r="E1607" i="135"/>
  <c r="E1608" i="135"/>
  <c r="E1609" i="135"/>
  <c r="E1610" i="135"/>
  <c r="E1611" i="135"/>
  <c r="E1612" i="135"/>
  <c r="E1613" i="135"/>
  <c r="E1614" i="135"/>
  <c r="E1615" i="135"/>
  <c r="E1616" i="135"/>
  <c r="E1617" i="135"/>
  <c r="E1618" i="135"/>
  <c r="E1619" i="135"/>
  <c r="E1620" i="135"/>
  <c r="E1621" i="135"/>
  <c r="E1622" i="135"/>
  <c r="E1623" i="135"/>
  <c r="E1624" i="135"/>
  <c r="E1625" i="135"/>
  <c r="E1626" i="135"/>
  <c r="E1627" i="135"/>
  <c r="E1628" i="135"/>
  <c r="E1629" i="135"/>
  <c r="E1630" i="135"/>
  <c r="E1631" i="135"/>
  <c r="E1632" i="135"/>
  <c r="E1633" i="135"/>
  <c r="E1634" i="135"/>
  <c r="E1635" i="135"/>
  <c r="E1636" i="135"/>
  <c r="E1637" i="135"/>
  <c r="E1638" i="135"/>
  <c r="E1639" i="135"/>
  <c r="E1640" i="135"/>
  <c r="E1641" i="135"/>
  <c r="E1642" i="135"/>
  <c r="E1643" i="135"/>
  <c r="E1644" i="135"/>
  <c r="E1645" i="135"/>
  <c r="E1646" i="135"/>
  <c r="E1647" i="135"/>
  <c r="E1648" i="135"/>
  <c r="E1649" i="135"/>
  <c r="E1650" i="135"/>
  <c r="E1651" i="135"/>
  <c r="E1652" i="135"/>
  <c r="E1653" i="135"/>
  <c r="E1654" i="135"/>
  <c r="E1655" i="135"/>
  <c r="E1656" i="135"/>
  <c r="E1657" i="135"/>
  <c r="E1658" i="135"/>
  <c r="E1659" i="135"/>
  <c r="E1660" i="135"/>
  <c r="E1661" i="135"/>
  <c r="E1662" i="135"/>
  <c r="E1663" i="135"/>
  <c r="E1664" i="135"/>
  <c r="E1665" i="135"/>
  <c r="E1666" i="135"/>
  <c r="E1667" i="135"/>
  <c r="E1668" i="135"/>
  <c r="E1669" i="135"/>
  <c r="E1670" i="135"/>
  <c r="E1671" i="135"/>
  <c r="E1672" i="135"/>
  <c r="E1673" i="135"/>
  <c r="E1674" i="135"/>
  <c r="E1675" i="135"/>
  <c r="E1676" i="135"/>
  <c r="E1677" i="135"/>
  <c r="E1678" i="135"/>
  <c r="E1679" i="135"/>
  <c r="E1680" i="135"/>
  <c r="E1681" i="135"/>
  <c r="E1682" i="135"/>
  <c r="E1683" i="135"/>
  <c r="E1684" i="135"/>
  <c r="E1685" i="135"/>
  <c r="E1686" i="135"/>
  <c r="E1687" i="135"/>
  <c r="E1688" i="135"/>
  <c r="E1689" i="135"/>
  <c r="E1690" i="135"/>
  <c r="E1691" i="135"/>
  <c r="E1692" i="135"/>
  <c r="E1693" i="135"/>
  <c r="E1694" i="135"/>
  <c r="E1695" i="135"/>
  <c r="E1696" i="135"/>
  <c r="E1697" i="135"/>
  <c r="E1698" i="135"/>
  <c r="E1699" i="135"/>
  <c r="E1700" i="135"/>
  <c r="E1701" i="135"/>
  <c r="E1702" i="135"/>
  <c r="E1703" i="135"/>
  <c r="E1704" i="135"/>
  <c r="E1705" i="135"/>
  <c r="E1706" i="135"/>
  <c r="E1707" i="135"/>
  <c r="E1708" i="135"/>
  <c r="E1709" i="135"/>
  <c r="E1710" i="135"/>
  <c r="E1711" i="135"/>
  <c r="E1712" i="135"/>
  <c r="E1713" i="135"/>
  <c r="E1714" i="135"/>
  <c r="E1715" i="135"/>
  <c r="E1716" i="135"/>
  <c r="E1717" i="135"/>
  <c r="E1718" i="135"/>
  <c r="E1719" i="135"/>
  <c r="E1720" i="135"/>
  <c r="E1721" i="135"/>
  <c r="E1722" i="135"/>
  <c r="E1723" i="135"/>
  <c r="E1724" i="135"/>
  <c r="E1725" i="135"/>
  <c r="E1726" i="135"/>
  <c r="E1727" i="135"/>
  <c r="E1728" i="135"/>
  <c r="E1729" i="135"/>
  <c r="E1730" i="135"/>
  <c r="E1731" i="135"/>
  <c r="E1732" i="135"/>
  <c r="E1733" i="135"/>
  <c r="E1734" i="135"/>
  <c r="E1735" i="135"/>
  <c r="E1736" i="135"/>
  <c r="E1737" i="135"/>
  <c r="E1738" i="135"/>
  <c r="E1739" i="135"/>
  <c r="E1740" i="135"/>
  <c r="E1741" i="135"/>
  <c r="E1742" i="135"/>
  <c r="E1743" i="135"/>
  <c r="E1744" i="135"/>
  <c r="E1745" i="135"/>
  <c r="E1746" i="135"/>
  <c r="E1747" i="135"/>
  <c r="E1748" i="135"/>
  <c r="E1749" i="135"/>
  <c r="E1750" i="135"/>
  <c r="E1751" i="135"/>
  <c r="E1752" i="135"/>
  <c r="E1753" i="135"/>
  <c r="E1754" i="135"/>
  <c r="E1755" i="135"/>
  <c r="E1756" i="135"/>
  <c r="E1757" i="135"/>
  <c r="E1758" i="135"/>
  <c r="E1759" i="135"/>
  <c r="E1760" i="135"/>
  <c r="E1761" i="135"/>
  <c r="E1762" i="135"/>
  <c r="E1763" i="135"/>
  <c r="E1764" i="135"/>
  <c r="E1765" i="135"/>
  <c r="E1766" i="135"/>
  <c r="E1767" i="135"/>
  <c r="E1768" i="135"/>
  <c r="E1769" i="135"/>
  <c r="E1770" i="135"/>
  <c r="E1771" i="135"/>
  <c r="E1772" i="135"/>
  <c r="E1773" i="135"/>
  <c r="E1774" i="135"/>
  <c r="E1775" i="135"/>
  <c r="E1776" i="135"/>
  <c r="E1777" i="135"/>
  <c r="E1778" i="135"/>
  <c r="E1779" i="135"/>
  <c r="E1780" i="135"/>
  <c r="E1781" i="135"/>
  <c r="E1782" i="135"/>
  <c r="E1783" i="135"/>
  <c r="E1784" i="135"/>
  <c r="E1785" i="135"/>
  <c r="E1786" i="135"/>
  <c r="E1787" i="135"/>
  <c r="E1788" i="135"/>
  <c r="E1789" i="135"/>
  <c r="E1790" i="135"/>
  <c r="E1791" i="135"/>
  <c r="E1792" i="135"/>
  <c r="E1793" i="135"/>
  <c r="E1794" i="135"/>
  <c r="E1795" i="135"/>
  <c r="E1796" i="135"/>
  <c r="E1797" i="135"/>
  <c r="E1798" i="135"/>
  <c r="E1799" i="135"/>
  <c r="E1800" i="135"/>
  <c r="E1801" i="135"/>
  <c r="E1802" i="135"/>
  <c r="E1803" i="135"/>
  <c r="E1804" i="135"/>
  <c r="E1805" i="135"/>
  <c r="E1806" i="135"/>
  <c r="E1807" i="135"/>
  <c r="E1808" i="135"/>
  <c r="E1809" i="135"/>
  <c r="E1810" i="135"/>
  <c r="E1811" i="135"/>
  <c r="E1812" i="135"/>
  <c r="E1813" i="135"/>
  <c r="E1814" i="135"/>
  <c r="E1815" i="135"/>
  <c r="E1816" i="135"/>
  <c r="E1817" i="135"/>
  <c r="E1818" i="135"/>
  <c r="E1819" i="135"/>
  <c r="E1820" i="135"/>
  <c r="E1821" i="135"/>
  <c r="E1822" i="135"/>
  <c r="E1823" i="135"/>
  <c r="E1824" i="135"/>
  <c r="E1825" i="135"/>
  <c r="E1826" i="135"/>
  <c r="E1827" i="135"/>
  <c r="E1828" i="135"/>
  <c r="E1829" i="135"/>
  <c r="E1830" i="135"/>
  <c r="E1831" i="135"/>
  <c r="E1832" i="135"/>
  <c r="E1833" i="135"/>
  <c r="E1834" i="135"/>
  <c r="E1835" i="135"/>
  <c r="E1836" i="135"/>
  <c r="E1837" i="135"/>
  <c r="E1838" i="135"/>
  <c r="E1839" i="135"/>
  <c r="E1840" i="135"/>
  <c r="E1841" i="135"/>
  <c r="E1842" i="135"/>
  <c r="E1843" i="135"/>
  <c r="E1844" i="135"/>
  <c r="E1845" i="135"/>
  <c r="E1846" i="135"/>
  <c r="E1847" i="135"/>
  <c r="E1848" i="135"/>
  <c r="E1849" i="135"/>
  <c r="E1850" i="135"/>
  <c r="E1851" i="135"/>
  <c r="E1852" i="135"/>
  <c r="E1853" i="135"/>
  <c r="E1854" i="135"/>
  <c r="E1855" i="135"/>
  <c r="E1856" i="135"/>
  <c r="E1857" i="135"/>
  <c r="E1858" i="135"/>
  <c r="E1859" i="135"/>
  <c r="E1860" i="135"/>
  <c r="E1861" i="135"/>
  <c r="E1862" i="135"/>
  <c r="E1863" i="135"/>
  <c r="E1864" i="135"/>
  <c r="E1865" i="135"/>
  <c r="E1866" i="135"/>
  <c r="E1867" i="135"/>
  <c r="E1868" i="135"/>
  <c r="E1869" i="135"/>
  <c r="E1870" i="135"/>
  <c r="E1871" i="135"/>
  <c r="E1872" i="135"/>
  <c r="E1873" i="135"/>
  <c r="E1874" i="135"/>
  <c r="E1875" i="135"/>
  <c r="E1876" i="135"/>
  <c r="E1877" i="135"/>
  <c r="E1878" i="135"/>
  <c r="E1879" i="135"/>
  <c r="E1880" i="135"/>
  <c r="E1881" i="135"/>
  <c r="E1882" i="135"/>
  <c r="E1883" i="135"/>
  <c r="E1884" i="135"/>
  <c r="E1885" i="135"/>
  <c r="E1886" i="135"/>
  <c r="E1887" i="135"/>
  <c r="E1888" i="135"/>
  <c r="E1889" i="135"/>
  <c r="E1890" i="135"/>
  <c r="E1891" i="135"/>
  <c r="E1892" i="135"/>
  <c r="E1893" i="135"/>
  <c r="E1894" i="135"/>
  <c r="E1895" i="135"/>
  <c r="E1896" i="135"/>
  <c r="E1897" i="135"/>
  <c r="E1898" i="135"/>
  <c r="E1899" i="135"/>
  <c r="E1900" i="135"/>
  <c r="E1901" i="135"/>
  <c r="E1902" i="135"/>
  <c r="E1903" i="135"/>
  <c r="E1904" i="135"/>
  <c r="E1905" i="135"/>
  <c r="E1906" i="135"/>
  <c r="E1907" i="135"/>
  <c r="E1908" i="135"/>
  <c r="E1909" i="135"/>
  <c r="E1910" i="135"/>
  <c r="E1911" i="135"/>
  <c r="E1912" i="135"/>
  <c r="E1913" i="135"/>
  <c r="E1914" i="135"/>
  <c r="E1915" i="135"/>
  <c r="E1916" i="135"/>
  <c r="E1917" i="135"/>
  <c r="E1918" i="135"/>
  <c r="E1919" i="135"/>
  <c r="E1920" i="135"/>
  <c r="E1921" i="135"/>
  <c r="E1922" i="135"/>
  <c r="E1923" i="135"/>
  <c r="E1924" i="135"/>
  <c r="E1925" i="135"/>
  <c r="E1926" i="135"/>
  <c r="E1927" i="135"/>
  <c r="E1928" i="135"/>
  <c r="E1929" i="135"/>
  <c r="E1930" i="135"/>
  <c r="E1931" i="135"/>
  <c r="E1932" i="135"/>
  <c r="E1933" i="135"/>
  <c r="E1934" i="135"/>
  <c r="E1935" i="135"/>
  <c r="E1936" i="135"/>
  <c r="E1937" i="135"/>
  <c r="E1938" i="135"/>
  <c r="E1939" i="135"/>
  <c r="E1940" i="135"/>
  <c r="E1941" i="135"/>
  <c r="E1942" i="135"/>
  <c r="E1943" i="135"/>
  <c r="E1944" i="135"/>
  <c r="E1945" i="135"/>
  <c r="E1946" i="135"/>
  <c r="E1947" i="135"/>
  <c r="E1948" i="135"/>
  <c r="E1949" i="135"/>
  <c r="E1950" i="135"/>
  <c r="E1951" i="135"/>
  <c r="E1952" i="135"/>
  <c r="E1953" i="135"/>
  <c r="E1954" i="135"/>
  <c r="E1955" i="135"/>
  <c r="E1956" i="135"/>
  <c r="E1957" i="135"/>
  <c r="E1958" i="135"/>
  <c r="E1959" i="135"/>
  <c r="E1960" i="135"/>
  <c r="E1961" i="135"/>
  <c r="E1962" i="135"/>
  <c r="E1963" i="135"/>
  <c r="E1964" i="135"/>
  <c r="E1965" i="135"/>
  <c r="E1966" i="135"/>
  <c r="E1967" i="135"/>
  <c r="E1968" i="135"/>
  <c r="E1969" i="135"/>
  <c r="E1970" i="135"/>
  <c r="E1971" i="135"/>
  <c r="E1972" i="135"/>
  <c r="E1973" i="135"/>
  <c r="E1974" i="135"/>
  <c r="E1975" i="135"/>
  <c r="E1976" i="135"/>
  <c r="E1977" i="135"/>
  <c r="E1978" i="135"/>
  <c r="E1979" i="135"/>
  <c r="E1980" i="135"/>
  <c r="E1981" i="135"/>
  <c r="E1982" i="135"/>
  <c r="E1983" i="135"/>
  <c r="E1984" i="135"/>
  <c r="E1985" i="135"/>
  <c r="E1986" i="135"/>
  <c r="E1987" i="135"/>
  <c r="E1988" i="135"/>
  <c r="E1989" i="135"/>
  <c r="E1990" i="135"/>
  <c r="E1991" i="135"/>
  <c r="E1992" i="135"/>
  <c r="E1993" i="135"/>
  <c r="E1994" i="135"/>
  <c r="E1995" i="135"/>
  <c r="E1996" i="135"/>
  <c r="E1997" i="135"/>
  <c r="E1998" i="135"/>
  <c r="E1999" i="135"/>
  <c r="E2000" i="135"/>
  <c r="E2001" i="135"/>
  <c r="E2002" i="135"/>
  <c r="E2003" i="135"/>
  <c r="E2004" i="135"/>
  <c r="E2005" i="135"/>
  <c r="E2006" i="135"/>
  <c r="E2007" i="135"/>
  <c r="E2008" i="135"/>
  <c r="E2009" i="135"/>
  <c r="E2010" i="135"/>
  <c r="E2011" i="135"/>
  <c r="E2012" i="135"/>
  <c r="E2013" i="135"/>
  <c r="E2014" i="135"/>
  <c r="E2015" i="135"/>
  <c r="E2016" i="135"/>
  <c r="E2017" i="135"/>
  <c r="E2018" i="135"/>
  <c r="E2019" i="135"/>
  <c r="E2020" i="135"/>
  <c r="E2021" i="135"/>
  <c r="E2022" i="135"/>
  <c r="E2023" i="135"/>
  <c r="E2024" i="135"/>
  <c r="E2025" i="135"/>
  <c r="E2026" i="135"/>
  <c r="E2027" i="135"/>
  <c r="E2028" i="135"/>
  <c r="E2029" i="135"/>
  <c r="E2030" i="135"/>
  <c r="E2031" i="135"/>
  <c r="E2032" i="135"/>
  <c r="E2033" i="135"/>
  <c r="E2034" i="135"/>
  <c r="E2035" i="135"/>
  <c r="E2036" i="135"/>
  <c r="E2037" i="135"/>
  <c r="E2038" i="135"/>
  <c r="E2039" i="135"/>
  <c r="E2040" i="135"/>
  <c r="E2041" i="135"/>
  <c r="E2042" i="135"/>
  <c r="E2043" i="135"/>
  <c r="E2044" i="135"/>
  <c r="E2045" i="135"/>
  <c r="E2046" i="135"/>
  <c r="E2047" i="135"/>
  <c r="E2048" i="135"/>
  <c r="E2049" i="135"/>
  <c r="E2050" i="135"/>
  <c r="E2051" i="135"/>
  <c r="E2052" i="135"/>
  <c r="E2053" i="135"/>
  <c r="E2054" i="135"/>
  <c r="E2055" i="135"/>
  <c r="E2056" i="135"/>
  <c r="E2057" i="135"/>
  <c r="E2058" i="135"/>
  <c r="E2059" i="135"/>
  <c r="E2060" i="135"/>
  <c r="E2061" i="135"/>
  <c r="E2062" i="135"/>
  <c r="E2063" i="135"/>
  <c r="E2064" i="135"/>
  <c r="E2065" i="135"/>
  <c r="E2066" i="135"/>
  <c r="E2067" i="135"/>
  <c r="E2068" i="135"/>
  <c r="E2069" i="135"/>
  <c r="E2070" i="135"/>
  <c r="E2071" i="135"/>
  <c r="E2072" i="135"/>
  <c r="E2073" i="135"/>
  <c r="E2074" i="135"/>
  <c r="E2075" i="135"/>
  <c r="E2076" i="135"/>
  <c r="E2077" i="135"/>
  <c r="E2078" i="135"/>
  <c r="E2079" i="135"/>
  <c r="E2080" i="135"/>
  <c r="E2081" i="135"/>
  <c r="E2082" i="135"/>
  <c r="E2083" i="135"/>
  <c r="E2084" i="135"/>
  <c r="E2085" i="135"/>
  <c r="E2086" i="135"/>
  <c r="E2087" i="135"/>
  <c r="E2088" i="135"/>
  <c r="E2089" i="135"/>
  <c r="E2090" i="135"/>
  <c r="E2091" i="135"/>
  <c r="E2092" i="135"/>
  <c r="E2093" i="135"/>
  <c r="E2094" i="135"/>
  <c r="E2095" i="135"/>
  <c r="E2096" i="135"/>
  <c r="E2097" i="135"/>
  <c r="E2098" i="135"/>
  <c r="E2099" i="135"/>
  <c r="E2100" i="135"/>
  <c r="E2101" i="135"/>
  <c r="E2102" i="135"/>
  <c r="E2103" i="135"/>
  <c r="E2104" i="135"/>
  <c r="E2105" i="135"/>
  <c r="E2106" i="135"/>
  <c r="E2107" i="135"/>
  <c r="E2108" i="135"/>
  <c r="E2109" i="135"/>
  <c r="E2110" i="135"/>
  <c r="E2111" i="135"/>
  <c r="E2112" i="135"/>
  <c r="E2113" i="135"/>
  <c r="E2114" i="135"/>
  <c r="E2115" i="135"/>
  <c r="E2116" i="135"/>
  <c r="E2117" i="135"/>
  <c r="E2118" i="135"/>
  <c r="E2119" i="135"/>
  <c r="E2120" i="135"/>
  <c r="E2121" i="135"/>
  <c r="E2122" i="135"/>
  <c r="E2123" i="135"/>
  <c r="E2124" i="135"/>
  <c r="E2125" i="135"/>
  <c r="E2126" i="135"/>
  <c r="E2127" i="135"/>
  <c r="E2128" i="135"/>
  <c r="E2129" i="135"/>
  <c r="E2130" i="135"/>
  <c r="E2131" i="135"/>
  <c r="E2132" i="135"/>
  <c r="E2133" i="135"/>
  <c r="E2134" i="135"/>
  <c r="E2135" i="135"/>
  <c r="E2136" i="135"/>
  <c r="E2137" i="135"/>
  <c r="E2138" i="135"/>
  <c r="E2139" i="135"/>
  <c r="E2140" i="135"/>
  <c r="E2141" i="135"/>
  <c r="E2142" i="135"/>
  <c r="E2143" i="135"/>
  <c r="E2144" i="135"/>
  <c r="E2145" i="135"/>
  <c r="E2146" i="135"/>
  <c r="E2147" i="135"/>
  <c r="E2148" i="135"/>
  <c r="E2149" i="135"/>
  <c r="E2150" i="135"/>
  <c r="E2151" i="135"/>
  <c r="E2152" i="135"/>
  <c r="E2153" i="135"/>
  <c r="E2154" i="135"/>
  <c r="E2155" i="135"/>
  <c r="E2156" i="135"/>
  <c r="E2157" i="135"/>
  <c r="E2158" i="135"/>
  <c r="E2159" i="135"/>
  <c r="E2160" i="135"/>
  <c r="E2161" i="135"/>
  <c r="E2162" i="135"/>
  <c r="E2163" i="135"/>
  <c r="E2164" i="135"/>
  <c r="E2165" i="135"/>
  <c r="E2166" i="135"/>
  <c r="E2167" i="135"/>
  <c r="E2168" i="135"/>
  <c r="E2169" i="135"/>
  <c r="E2170" i="135"/>
  <c r="E2171" i="135"/>
  <c r="E2172" i="135"/>
  <c r="E2173" i="135"/>
  <c r="E2174" i="135"/>
  <c r="E2175" i="135"/>
  <c r="E2176" i="135"/>
  <c r="E2177" i="135"/>
  <c r="E2178" i="135"/>
  <c r="E2179" i="135"/>
  <c r="E2180" i="135"/>
  <c r="E2181" i="135"/>
  <c r="E2182" i="135"/>
  <c r="E2183" i="135"/>
  <c r="E2184" i="135"/>
  <c r="E2185" i="135"/>
  <c r="E2186" i="135"/>
  <c r="E2187" i="135"/>
  <c r="E2188" i="135"/>
  <c r="E2189" i="135"/>
  <c r="E2190" i="135"/>
  <c r="E2191" i="135"/>
  <c r="E2192" i="135"/>
  <c r="E2193" i="135"/>
  <c r="E2194" i="135"/>
  <c r="E2195" i="135"/>
  <c r="E2196" i="135"/>
  <c r="E2197" i="135"/>
  <c r="E2198" i="135"/>
  <c r="E2199" i="135"/>
  <c r="E2200" i="135"/>
  <c r="E2201" i="135"/>
  <c r="E2202" i="135"/>
  <c r="E2203" i="135"/>
  <c r="E2204" i="135"/>
  <c r="E2205" i="135"/>
  <c r="E2206" i="135"/>
  <c r="E2207" i="135"/>
  <c r="E2208" i="135"/>
  <c r="E2209" i="135"/>
  <c r="E2210" i="135"/>
  <c r="E2211" i="135"/>
  <c r="E2212" i="135"/>
  <c r="E2213" i="135"/>
  <c r="E2214" i="135"/>
  <c r="E2215" i="135"/>
  <c r="E2216" i="135"/>
  <c r="E2217" i="135"/>
  <c r="E2218" i="135"/>
  <c r="E2219" i="135"/>
  <c r="E2220" i="135"/>
  <c r="E2221" i="135"/>
  <c r="E2222" i="135"/>
  <c r="E2223" i="135"/>
  <c r="E2224" i="135"/>
  <c r="E2225" i="135"/>
  <c r="E2226" i="135"/>
  <c r="E2227" i="135"/>
  <c r="E2228" i="135"/>
  <c r="E2229" i="135"/>
  <c r="E2230" i="135"/>
  <c r="E2231" i="135"/>
  <c r="E2232" i="135"/>
  <c r="E2233" i="135"/>
  <c r="E2234" i="135"/>
  <c r="E2235" i="135"/>
  <c r="E2236" i="135"/>
  <c r="E2237" i="135"/>
  <c r="E2238" i="135"/>
  <c r="E2239" i="135"/>
  <c r="E2240" i="135"/>
  <c r="E2241" i="135"/>
  <c r="E2242" i="135"/>
  <c r="E2243" i="135"/>
  <c r="E2244" i="135"/>
  <c r="E2245" i="135"/>
  <c r="E2246" i="135"/>
  <c r="E2247" i="135"/>
  <c r="E2248" i="135"/>
  <c r="E2249" i="135"/>
  <c r="E2250" i="135"/>
  <c r="E2251" i="135"/>
  <c r="E2252" i="135"/>
  <c r="E2253" i="135"/>
  <c r="E2254" i="135"/>
  <c r="E2255" i="135"/>
  <c r="E2256" i="135"/>
  <c r="E2257" i="135"/>
  <c r="E2258" i="135"/>
  <c r="E2259" i="135"/>
  <c r="E2260" i="135"/>
  <c r="E2261" i="135"/>
  <c r="E2262" i="135"/>
  <c r="E2263" i="135"/>
  <c r="E2264" i="135"/>
  <c r="E2265" i="135"/>
  <c r="E2266" i="135"/>
  <c r="E2267" i="135"/>
  <c r="E2268" i="135"/>
  <c r="E2269" i="135"/>
  <c r="E2270" i="135"/>
  <c r="E2271" i="135"/>
  <c r="E2272" i="135"/>
  <c r="E2273" i="135"/>
  <c r="E2274" i="135"/>
  <c r="E2275" i="135"/>
  <c r="E2276" i="135"/>
  <c r="E2277" i="135"/>
  <c r="E2278" i="135"/>
  <c r="E2279" i="135"/>
  <c r="E2280" i="135"/>
  <c r="E2281" i="135"/>
  <c r="E2282" i="135"/>
  <c r="E2283" i="135"/>
  <c r="E2284" i="135"/>
  <c r="E2285" i="135"/>
  <c r="E2286" i="135"/>
  <c r="E2287" i="135"/>
  <c r="E2288" i="135"/>
  <c r="E2289" i="135"/>
  <c r="E2290" i="135"/>
  <c r="E2291" i="135"/>
  <c r="E2292" i="135"/>
  <c r="E2293" i="135"/>
  <c r="E2294" i="135"/>
  <c r="E2295" i="135"/>
  <c r="E2296" i="135"/>
  <c r="E2297" i="135"/>
  <c r="E2298" i="135"/>
  <c r="E2299" i="135"/>
  <c r="E2300" i="135"/>
  <c r="E2301" i="135"/>
  <c r="E2302" i="135"/>
  <c r="E2303" i="135"/>
  <c r="E2304" i="135"/>
  <c r="E2305" i="135"/>
  <c r="E2306" i="135"/>
  <c r="E2307" i="135"/>
  <c r="E2308" i="135"/>
  <c r="E2309" i="135"/>
  <c r="E2310" i="135"/>
  <c r="E2311" i="135"/>
  <c r="E2312" i="135"/>
  <c r="E2313" i="135"/>
  <c r="E2314" i="135"/>
  <c r="E2315" i="135"/>
  <c r="E2316" i="135"/>
  <c r="E2317" i="135"/>
  <c r="E2318" i="135"/>
  <c r="E2319" i="135"/>
  <c r="E2320" i="135"/>
  <c r="E2321" i="135"/>
  <c r="E2322" i="135"/>
  <c r="E2323" i="135"/>
  <c r="E2324" i="135"/>
  <c r="E2325" i="135"/>
  <c r="E2326" i="135"/>
  <c r="E2327" i="135"/>
  <c r="E2328" i="135"/>
  <c r="E2329" i="135"/>
  <c r="E2330" i="135"/>
  <c r="E2331" i="135"/>
  <c r="E2332" i="135"/>
  <c r="E2333" i="135"/>
  <c r="E2334" i="135"/>
  <c r="E2335" i="135"/>
  <c r="E2336" i="135"/>
  <c r="E2337" i="135"/>
  <c r="E2338" i="135"/>
  <c r="E2339" i="135"/>
  <c r="E2340" i="135"/>
  <c r="E2341" i="135"/>
  <c r="E2342" i="135"/>
  <c r="E2343" i="135"/>
  <c r="E2344" i="135"/>
  <c r="E2345" i="135"/>
  <c r="E2346" i="135"/>
  <c r="E2347" i="135"/>
  <c r="E2348" i="135"/>
  <c r="E2349" i="135"/>
  <c r="E2350" i="135"/>
  <c r="E2351" i="135"/>
  <c r="E2352" i="135"/>
  <c r="E2353" i="135"/>
  <c r="E2354" i="135"/>
  <c r="E2355" i="135"/>
  <c r="E2356" i="135"/>
  <c r="E2357" i="135"/>
  <c r="E2358" i="135"/>
  <c r="E2359" i="135"/>
  <c r="E2360" i="135"/>
  <c r="E2361" i="135"/>
  <c r="E2362" i="135"/>
  <c r="E2363" i="135"/>
  <c r="E2364" i="135"/>
  <c r="E2365" i="135"/>
  <c r="E2366" i="135"/>
  <c r="E2367" i="135"/>
  <c r="E2368" i="135"/>
  <c r="E2369" i="135"/>
  <c r="E2370" i="135"/>
  <c r="E2371" i="135"/>
  <c r="E2372" i="135"/>
  <c r="E2373" i="135"/>
  <c r="E2374" i="135"/>
  <c r="E2375" i="135"/>
  <c r="E2376" i="135"/>
  <c r="E2377" i="135"/>
  <c r="E2378" i="135"/>
  <c r="E2379" i="135"/>
  <c r="E2380" i="135"/>
  <c r="E2381" i="135"/>
  <c r="E2382" i="135"/>
  <c r="E2383" i="135"/>
  <c r="E2384" i="135"/>
  <c r="E2385" i="135"/>
  <c r="E2386" i="135"/>
  <c r="E2387" i="135"/>
  <c r="E2388" i="135"/>
  <c r="E2389" i="135"/>
  <c r="E2390" i="135"/>
  <c r="E2391" i="135"/>
  <c r="E2392" i="135"/>
  <c r="E2393" i="135"/>
  <c r="E2394" i="135"/>
  <c r="E2395" i="135"/>
  <c r="E2396" i="135"/>
  <c r="E2397" i="135"/>
  <c r="E2398" i="135"/>
  <c r="E2399" i="135"/>
  <c r="E2400" i="135"/>
  <c r="E2401" i="135"/>
  <c r="E2402" i="135"/>
  <c r="E2403" i="135"/>
  <c r="E2404" i="135"/>
  <c r="E2405" i="135"/>
  <c r="E2406" i="135"/>
  <c r="E2407" i="135"/>
  <c r="E2408" i="135"/>
  <c r="E2409" i="135"/>
  <c r="E2410" i="135"/>
  <c r="E2411" i="135"/>
  <c r="E2412" i="135"/>
  <c r="E2413" i="135"/>
  <c r="E2414" i="135"/>
  <c r="E2415" i="135"/>
  <c r="E2416" i="135"/>
  <c r="E2417" i="135"/>
  <c r="E2418" i="135"/>
  <c r="E2419" i="135"/>
  <c r="E2420" i="135"/>
  <c r="E2421" i="135"/>
  <c r="E2422" i="135"/>
  <c r="E2423" i="135"/>
  <c r="E2424" i="135"/>
  <c r="E2425" i="135"/>
  <c r="E2426" i="135"/>
  <c r="E2427" i="135"/>
  <c r="E2428" i="135"/>
  <c r="E2429" i="135"/>
  <c r="E2430" i="135"/>
  <c r="E2431" i="135"/>
  <c r="E2432" i="135"/>
  <c r="E2433" i="135"/>
  <c r="E2434" i="135"/>
  <c r="E2435" i="135"/>
  <c r="E2436" i="135"/>
  <c r="E2437" i="135"/>
  <c r="E2438" i="135"/>
  <c r="E2439" i="135"/>
  <c r="E2440" i="135"/>
  <c r="E2441" i="135"/>
  <c r="E2442" i="135"/>
  <c r="E2443" i="135"/>
  <c r="E2444" i="135"/>
  <c r="E2445" i="135"/>
  <c r="E2446" i="135"/>
  <c r="E2447" i="135"/>
  <c r="E2448" i="135"/>
  <c r="E2449" i="135"/>
  <c r="E2450" i="135"/>
  <c r="E2451" i="135"/>
  <c r="E2452" i="135"/>
  <c r="E2453" i="135"/>
  <c r="E2454" i="135"/>
  <c r="E2455" i="135"/>
  <c r="E2456" i="135"/>
  <c r="E2457" i="135"/>
  <c r="E2458" i="135"/>
  <c r="E2459" i="135"/>
  <c r="E2460" i="135"/>
  <c r="E2461" i="135"/>
  <c r="E2462" i="135"/>
  <c r="E2463" i="135"/>
  <c r="E2464" i="135"/>
  <c r="E2465" i="135"/>
  <c r="E2466" i="135"/>
  <c r="E2467" i="135"/>
  <c r="E2468" i="135"/>
  <c r="E2469" i="135"/>
  <c r="E2470" i="135"/>
  <c r="E2471" i="135"/>
  <c r="E2472" i="135"/>
  <c r="E2473" i="135"/>
  <c r="E2474" i="135"/>
  <c r="E2475" i="135"/>
  <c r="E2476" i="135"/>
  <c r="E2477" i="135"/>
  <c r="E2478" i="135"/>
  <c r="E2479" i="135"/>
  <c r="E2480" i="135"/>
  <c r="E2481" i="135"/>
  <c r="E2482" i="135"/>
  <c r="E2483" i="135"/>
  <c r="E2484" i="135"/>
  <c r="E2485" i="135"/>
  <c r="E2486" i="135"/>
  <c r="E2487" i="135"/>
  <c r="E2488" i="135"/>
  <c r="E2489" i="135"/>
  <c r="E2490" i="135"/>
  <c r="E2491" i="135"/>
  <c r="E2492" i="135"/>
  <c r="E2493" i="135"/>
  <c r="E2494" i="135"/>
  <c r="E2495" i="135"/>
  <c r="E2496" i="135"/>
  <c r="E2497" i="135"/>
  <c r="E2498" i="135"/>
  <c r="E2499" i="135"/>
  <c r="E2500" i="135"/>
  <c r="E2501" i="135"/>
  <c r="E2502" i="135"/>
  <c r="E2503" i="135"/>
  <c r="E2504" i="135"/>
  <c r="E2505" i="135"/>
  <c r="E2506" i="135"/>
  <c r="E2507" i="135"/>
  <c r="E2508" i="135"/>
  <c r="E2509" i="135"/>
  <c r="E2510" i="135"/>
  <c r="E2511" i="135"/>
  <c r="E2512" i="135"/>
  <c r="E2513" i="135"/>
  <c r="E2514" i="135"/>
  <c r="E2515" i="135"/>
  <c r="E2516" i="135"/>
  <c r="E2517" i="135"/>
  <c r="E2518" i="135"/>
  <c r="E2519" i="135"/>
  <c r="E2520" i="135"/>
  <c r="E2521" i="135"/>
  <c r="E2522" i="135"/>
  <c r="E2523" i="135"/>
  <c r="E2524" i="135"/>
  <c r="E2525" i="135"/>
  <c r="E2526" i="135"/>
  <c r="E2527" i="135"/>
  <c r="E2528" i="135"/>
  <c r="E2529" i="135"/>
  <c r="E2530" i="135"/>
  <c r="E2531" i="135"/>
  <c r="E2532" i="135"/>
  <c r="E2533" i="135"/>
  <c r="E2534" i="135"/>
  <c r="E2535" i="135"/>
  <c r="E2536" i="135"/>
  <c r="E2537" i="135"/>
  <c r="E2538" i="135"/>
  <c r="E2539" i="135"/>
  <c r="E2540" i="135"/>
  <c r="E2541" i="135"/>
  <c r="E2542" i="135"/>
  <c r="E2543" i="135"/>
  <c r="E2544" i="135"/>
  <c r="E2545" i="135"/>
  <c r="E2546" i="135"/>
  <c r="E2547" i="135"/>
  <c r="E2548" i="135"/>
  <c r="E2549" i="135"/>
  <c r="E2550" i="135"/>
  <c r="E2551" i="135"/>
  <c r="E2552" i="135"/>
  <c r="E2553" i="135"/>
  <c r="E2554" i="135"/>
  <c r="E2555" i="135"/>
  <c r="E2556" i="135"/>
  <c r="E2557" i="135"/>
  <c r="E2558" i="135"/>
  <c r="E2559" i="135"/>
  <c r="E2560" i="135"/>
  <c r="E2561" i="135"/>
  <c r="E2562" i="135"/>
  <c r="E2563" i="135"/>
  <c r="E2564" i="135"/>
  <c r="E2565" i="135"/>
  <c r="E2566" i="135"/>
  <c r="E2567" i="135"/>
  <c r="E2568" i="135"/>
  <c r="E2569" i="135"/>
  <c r="E2570" i="135"/>
  <c r="E2571" i="135"/>
  <c r="E2572" i="135"/>
  <c r="E2573" i="135"/>
  <c r="E2574" i="135"/>
  <c r="E2575" i="135"/>
  <c r="E2576" i="135"/>
  <c r="E2577" i="135"/>
  <c r="E2578" i="135"/>
  <c r="E2579" i="135"/>
  <c r="E2580" i="135"/>
  <c r="E2581" i="135"/>
  <c r="E2582" i="135"/>
  <c r="E2583" i="135"/>
  <c r="E2584" i="135"/>
  <c r="E2585" i="135"/>
  <c r="E2586" i="135"/>
  <c r="E2587" i="135"/>
  <c r="E2588" i="135"/>
  <c r="E2589" i="135"/>
  <c r="E2590" i="135"/>
  <c r="E2591" i="135"/>
  <c r="E2592" i="135"/>
  <c r="E2593" i="135"/>
  <c r="E2594" i="135"/>
  <c r="E2595" i="135"/>
  <c r="E2596" i="135"/>
  <c r="E2597" i="135"/>
  <c r="E2598" i="135"/>
  <c r="E2599" i="135"/>
  <c r="E2600" i="135"/>
  <c r="E2601" i="135"/>
  <c r="E2602" i="135"/>
  <c r="E2603" i="135"/>
  <c r="E2604" i="135"/>
  <c r="E2605" i="135"/>
  <c r="E2606" i="135"/>
  <c r="E2607" i="135"/>
  <c r="E2608" i="135"/>
  <c r="E2609" i="135"/>
  <c r="E2610" i="135"/>
  <c r="E2611" i="135"/>
  <c r="E2612" i="135"/>
  <c r="E2613" i="135"/>
  <c r="E2614" i="135"/>
  <c r="E2615" i="135"/>
  <c r="E2616" i="135"/>
  <c r="E2617" i="135"/>
  <c r="E2618" i="135"/>
  <c r="E2619" i="135"/>
  <c r="E2620" i="135"/>
  <c r="E2621" i="135"/>
  <c r="E2622" i="135"/>
  <c r="E2623" i="135"/>
  <c r="E2624" i="135"/>
  <c r="E2625" i="135"/>
  <c r="E2626" i="135"/>
  <c r="E2627" i="135"/>
  <c r="E2628" i="135"/>
  <c r="E2629" i="135"/>
  <c r="E2630" i="135"/>
  <c r="E2631" i="135"/>
  <c r="E2632" i="135"/>
  <c r="E2633" i="135"/>
  <c r="E2634" i="135"/>
  <c r="E2635" i="135"/>
  <c r="E2636" i="135"/>
  <c r="E2637" i="135"/>
  <c r="E2638" i="135"/>
  <c r="E2639" i="135"/>
  <c r="E2640" i="135"/>
  <c r="E2641" i="135"/>
  <c r="E2642" i="135"/>
  <c r="E2643" i="135"/>
  <c r="E2644" i="135"/>
  <c r="E2645" i="135"/>
  <c r="E2646" i="135"/>
  <c r="E2647" i="135"/>
  <c r="E2648" i="135"/>
  <c r="E2649" i="135"/>
  <c r="E2650" i="135"/>
  <c r="E2651" i="135"/>
  <c r="E2652" i="135"/>
  <c r="E2653" i="135"/>
  <c r="E2654" i="135"/>
  <c r="E2655" i="135"/>
  <c r="E2656" i="135"/>
  <c r="E2657" i="135"/>
  <c r="E2658" i="135"/>
  <c r="E2659" i="135"/>
  <c r="E2660" i="135"/>
  <c r="E2661" i="135"/>
  <c r="E2662" i="135"/>
  <c r="E2663" i="135"/>
  <c r="E2664" i="135"/>
  <c r="E2665" i="135"/>
  <c r="E2666" i="135"/>
  <c r="E2667" i="135"/>
  <c r="E2668" i="135"/>
  <c r="E2669" i="135"/>
  <c r="E2670" i="135"/>
  <c r="E2671" i="135"/>
  <c r="E2672" i="135"/>
  <c r="E2673" i="135"/>
  <c r="E2674" i="135"/>
  <c r="E2675" i="135"/>
  <c r="E2676" i="135"/>
  <c r="E2677" i="135"/>
  <c r="E2678" i="135"/>
  <c r="E2679" i="135"/>
  <c r="E2680" i="135"/>
  <c r="E2681" i="135"/>
  <c r="E2682" i="135"/>
  <c r="E2683" i="135"/>
  <c r="E2684" i="135"/>
  <c r="E2685" i="135"/>
  <c r="E2686" i="135"/>
  <c r="E2687" i="135"/>
  <c r="E2688" i="135"/>
  <c r="E2689" i="135"/>
  <c r="E2690" i="135"/>
  <c r="E2691" i="135"/>
  <c r="E2692" i="135"/>
  <c r="E2693" i="135"/>
  <c r="E2694" i="135"/>
  <c r="E2695" i="135"/>
  <c r="E2696" i="135"/>
  <c r="E2697" i="135"/>
  <c r="E2698" i="135"/>
  <c r="E2699" i="135"/>
  <c r="E2700" i="135"/>
  <c r="E2701" i="135"/>
  <c r="E2702" i="135"/>
  <c r="E2703" i="135"/>
  <c r="E2704" i="135"/>
  <c r="E2705" i="135"/>
  <c r="E2706" i="135"/>
  <c r="E2707" i="135"/>
  <c r="E2708" i="135"/>
  <c r="E2709" i="135"/>
  <c r="E2710" i="135"/>
  <c r="E2711" i="135"/>
  <c r="E2712" i="135"/>
  <c r="E2713" i="135"/>
  <c r="E2714" i="135"/>
  <c r="E2715" i="135"/>
  <c r="E2716" i="135"/>
  <c r="E2717" i="135"/>
  <c r="E2718" i="135"/>
  <c r="E2719" i="135"/>
  <c r="E2720" i="135"/>
  <c r="E2721" i="135"/>
  <c r="E2722" i="135"/>
  <c r="E2723" i="135"/>
  <c r="E2724" i="135"/>
  <c r="E2725" i="135"/>
  <c r="E2726" i="135"/>
  <c r="E2727" i="135"/>
  <c r="E2728" i="135"/>
  <c r="E2729" i="135"/>
  <c r="E2730" i="135"/>
  <c r="E2731" i="135"/>
  <c r="E2732" i="135"/>
  <c r="E2733" i="135"/>
  <c r="E2734" i="135"/>
  <c r="E2735" i="135"/>
  <c r="E2736" i="135"/>
  <c r="E2737" i="135"/>
  <c r="E2738" i="135"/>
  <c r="E2739" i="135"/>
  <c r="E2740" i="135"/>
  <c r="E2741" i="135"/>
  <c r="E2742" i="135"/>
  <c r="E2743" i="135"/>
  <c r="E2744" i="135"/>
  <c r="E2745" i="135"/>
  <c r="E2746" i="135"/>
  <c r="E2747" i="135"/>
  <c r="E2748" i="135"/>
  <c r="E2749" i="135"/>
  <c r="E2750" i="135"/>
  <c r="E2751" i="135"/>
  <c r="E2752" i="135"/>
  <c r="E2753" i="135"/>
  <c r="E2754" i="135"/>
  <c r="E2755" i="135"/>
  <c r="E2756" i="135"/>
  <c r="E2757" i="135"/>
  <c r="E2758" i="135"/>
  <c r="E2759" i="135"/>
  <c r="E2760" i="135"/>
  <c r="E2761" i="135"/>
  <c r="E2762" i="135"/>
  <c r="E2763" i="135"/>
  <c r="E2764" i="135"/>
  <c r="E2765" i="135"/>
  <c r="E2766" i="135"/>
  <c r="E2767" i="135"/>
  <c r="E2768" i="135"/>
  <c r="E2769" i="135"/>
  <c r="E2770" i="135"/>
  <c r="E2771" i="135"/>
  <c r="E2772" i="135"/>
  <c r="E2773" i="135"/>
  <c r="E2774" i="135"/>
  <c r="E2775" i="135"/>
  <c r="E2776" i="135"/>
  <c r="E2777" i="135"/>
  <c r="E2778" i="135"/>
  <c r="E2779" i="135"/>
  <c r="E2780" i="135"/>
  <c r="E2781" i="135"/>
  <c r="E2782" i="135"/>
  <c r="E2783" i="135"/>
  <c r="E2784" i="135"/>
  <c r="E2785" i="135"/>
  <c r="E2786" i="135"/>
  <c r="E2787" i="135"/>
  <c r="E2788" i="135"/>
  <c r="E2789" i="135"/>
  <c r="E2790" i="135"/>
  <c r="E2791" i="135"/>
  <c r="E2792" i="135"/>
  <c r="E2793" i="135"/>
  <c r="E2794" i="135"/>
  <c r="E2795" i="135"/>
  <c r="E2796" i="135"/>
  <c r="E2797" i="135"/>
  <c r="E2798" i="135"/>
  <c r="E2799" i="135"/>
  <c r="E2800" i="135"/>
  <c r="E2801" i="135"/>
  <c r="E2802" i="135"/>
  <c r="E2803" i="135"/>
  <c r="E2804" i="135"/>
  <c r="E2805" i="135"/>
  <c r="E2806" i="135"/>
  <c r="E2807" i="135"/>
  <c r="E2808" i="135"/>
  <c r="E2809" i="135"/>
  <c r="E2810" i="135"/>
  <c r="E2811" i="135"/>
  <c r="E2812" i="135"/>
  <c r="E2813" i="135"/>
  <c r="E2814" i="135"/>
  <c r="E2815" i="135"/>
  <c r="E2816" i="135"/>
  <c r="E2817" i="135"/>
  <c r="E2818" i="135"/>
  <c r="E2819" i="135"/>
  <c r="E2820" i="135"/>
  <c r="E2821" i="135"/>
  <c r="E2822" i="135"/>
  <c r="E2823" i="135"/>
  <c r="E2824" i="135"/>
  <c r="E2825" i="135"/>
  <c r="E2826" i="135"/>
  <c r="E2827" i="135"/>
  <c r="E2828" i="135"/>
  <c r="E2829" i="135"/>
  <c r="E2830" i="135"/>
  <c r="E2831" i="135"/>
  <c r="E2832" i="135"/>
  <c r="E2833" i="135"/>
  <c r="E2834" i="135"/>
  <c r="E2835" i="135"/>
  <c r="E2836" i="135"/>
  <c r="E2837" i="135"/>
  <c r="E2838" i="135"/>
  <c r="E2839" i="135"/>
  <c r="E2840" i="135"/>
  <c r="E2841" i="135"/>
  <c r="E2842" i="135"/>
  <c r="E2843" i="135"/>
  <c r="E2844" i="135"/>
  <c r="E2845" i="135"/>
  <c r="E2846" i="135"/>
  <c r="E2847" i="135"/>
  <c r="E2848" i="135"/>
  <c r="E2849" i="135"/>
  <c r="E2850" i="135"/>
  <c r="E2851" i="135"/>
  <c r="E2852" i="135"/>
  <c r="E2853" i="135"/>
  <c r="E2854" i="135"/>
  <c r="E2855" i="135"/>
  <c r="E2856" i="135"/>
  <c r="E2857" i="135"/>
  <c r="E2858" i="135"/>
  <c r="E2859" i="135"/>
  <c r="E2860" i="135"/>
  <c r="E2861" i="135"/>
  <c r="E2862" i="135"/>
  <c r="E2863" i="135"/>
  <c r="E2864" i="135"/>
  <c r="E2865" i="135"/>
  <c r="E2866" i="135"/>
  <c r="E2867" i="135"/>
  <c r="E2868" i="135"/>
  <c r="E2869" i="135"/>
  <c r="E2870" i="135"/>
  <c r="E2871" i="135"/>
  <c r="E2872" i="135"/>
  <c r="E2873" i="135"/>
  <c r="E2874" i="135"/>
  <c r="E2875" i="135"/>
  <c r="E2876" i="135"/>
  <c r="E2877" i="135"/>
  <c r="E2878" i="135"/>
  <c r="E2879" i="135"/>
  <c r="E2880" i="135"/>
  <c r="E2881" i="135"/>
  <c r="E2882" i="135"/>
  <c r="E2883" i="135"/>
  <c r="E2884" i="135"/>
  <c r="E2885" i="135"/>
  <c r="E2886" i="135"/>
  <c r="E2887" i="135"/>
  <c r="E2888" i="135"/>
  <c r="E2889" i="135"/>
  <c r="E2890" i="135"/>
  <c r="E2891" i="135"/>
  <c r="E2892" i="135"/>
  <c r="E2893" i="135"/>
  <c r="E2894" i="135"/>
  <c r="E2895" i="135"/>
  <c r="E2896" i="135"/>
  <c r="E2897" i="135"/>
  <c r="E2898" i="135"/>
  <c r="E2899" i="135"/>
  <c r="E2900" i="135"/>
  <c r="E2901" i="135"/>
  <c r="E2902" i="135"/>
  <c r="E2903" i="135"/>
  <c r="E2904" i="135"/>
  <c r="E2905" i="135"/>
  <c r="E2906" i="135"/>
  <c r="E2907" i="135"/>
  <c r="E2908" i="135"/>
  <c r="E2909" i="135"/>
  <c r="E2910" i="135"/>
  <c r="E2911" i="135"/>
  <c r="E2912" i="135"/>
  <c r="E2913" i="135"/>
  <c r="E2914" i="135"/>
  <c r="E2915" i="135"/>
  <c r="E2916" i="135"/>
  <c r="E2917" i="135"/>
  <c r="E2918" i="135"/>
  <c r="E2919" i="135"/>
  <c r="E2920" i="135"/>
  <c r="E2921" i="135"/>
  <c r="E2922" i="135"/>
  <c r="E2923" i="135"/>
  <c r="E2924" i="135"/>
  <c r="E2925" i="135"/>
  <c r="E2926" i="135"/>
  <c r="E2927" i="135"/>
  <c r="E2928" i="135"/>
  <c r="E2929" i="135"/>
  <c r="E2930" i="135"/>
  <c r="E2931" i="135"/>
  <c r="E2932" i="135"/>
  <c r="E2933" i="135"/>
  <c r="E2934" i="135"/>
  <c r="E2935" i="135"/>
  <c r="E2936" i="135"/>
  <c r="E2937" i="135"/>
  <c r="E2938" i="135"/>
  <c r="E2939" i="135"/>
  <c r="E2940" i="135"/>
  <c r="E2941" i="135"/>
  <c r="E2942" i="135"/>
  <c r="E2943" i="135"/>
  <c r="E2944" i="135"/>
  <c r="E2945" i="135"/>
  <c r="E2946" i="135"/>
  <c r="E2947" i="135"/>
  <c r="E2948" i="135"/>
  <c r="E2949" i="135"/>
  <c r="E2950" i="135"/>
  <c r="E2951" i="135"/>
  <c r="E2952" i="135"/>
  <c r="E2953" i="135"/>
  <c r="E2954" i="135"/>
  <c r="E2955" i="135"/>
  <c r="E2956" i="135"/>
  <c r="E2957" i="135"/>
  <c r="E2958" i="135"/>
  <c r="E2959" i="135"/>
  <c r="E2960" i="135"/>
  <c r="E2961" i="135"/>
  <c r="E2962" i="135"/>
  <c r="E2963" i="135"/>
  <c r="E2964" i="135"/>
  <c r="E2965" i="135"/>
  <c r="E2966" i="135"/>
  <c r="E2967" i="135"/>
  <c r="E2968" i="135"/>
  <c r="E2969" i="135"/>
  <c r="E2970" i="135"/>
  <c r="E2971" i="135"/>
  <c r="E2972" i="135"/>
  <c r="E2973" i="135"/>
  <c r="E2974" i="135"/>
  <c r="E2975" i="135"/>
  <c r="E2976" i="135"/>
  <c r="E2977" i="135"/>
  <c r="E2978" i="135"/>
  <c r="E2979" i="135"/>
  <c r="E2980" i="135"/>
  <c r="E2981" i="135"/>
  <c r="E2982" i="135"/>
  <c r="E2983" i="135"/>
  <c r="E2984" i="135"/>
  <c r="E2985" i="135"/>
  <c r="E2986" i="135"/>
  <c r="E2987" i="135"/>
  <c r="E2988" i="135"/>
  <c r="E2989" i="135"/>
  <c r="E2990" i="135"/>
  <c r="E2991" i="135"/>
  <c r="E2992" i="135"/>
  <c r="E2993" i="135"/>
  <c r="E2994" i="135"/>
  <c r="E2995" i="135"/>
  <c r="E2996" i="135"/>
  <c r="E2997" i="135"/>
  <c r="E2998" i="135"/>
  <c r="E2999" i="135"/>
  <c r="E3000" i="135"/>
  <c r="E31" i="135"/>
  <c r="E27" i="135"/>
  <c r="E28" i="135"/>
  <c r="E29" i="135"/>
  <c r="E30" i="135"/>
  <c r="I18" i="135"/>
  <c r="I19" i="135"/>
  <c r="I20" i="135"/>
  <c r="I21" i="135"/>
  <c r="I22" i="135"/>
  <c r="I23" i="135"/>
  <c r="I24" i="135"/>
  <c r="I25" i="135"/>
  <c r="E25" i="135"/>
  <c r="B2978" i="135"/>
  <c r="B25" i="135"/>
  <c r="B27" i="135"/>
  <c r="B28" i="135"/>
  <c r="B29" i="135"/>
  <c r="B30" i="135"/>
  <c r="B31" i="135"/>
  <c r="B32" i="135"/>
  <c r="B33" i="135"/>
  <c r="B34" i="135"/>
  <c r="B35" i="135"/>
  <c r="B42" i="135"/>
  <c r="B43" i="135"/>
  <c r="B44" i="135"/>
  <c r="B45" i="135"/>
  <c r="B46" i="135"/>
  <c r="B47" i="135"/>
  <c r="B48" i="135"/>
  <c r="B49" i="135"/>
  <c r="B50" i="135"/>
  <c r="B51" i="135"/>
  <c r="B52" i="135"/>
  <c r="B53" i="135"/>
  <c r="B54" i="135"/>
  <c r="B55" i="135"/>
  <c r="B56" i="135"/>
  <c r="B57" i="135"/>
  <c r="B58" i="135"/>
  <c r="B59" i="135"/>
  <c r="B60" i="135"/>
  <c r="B61" i="135"/>
  <c r="B62" i="135"/>
  <c r="B63" i="135"/>
  <c r="B64" i="135"/>
  <c r="B65" i="135"/>
  <c r="B66" i="135"/>
  <c r="B67" i="135"/>
  <c r="B68" i="135"/>
  <c r="B69" i="135"/>
  <c r="B70" i="135"/>
  <c r="B71" i="135"/>
  <c r="B72" i="135"/>
  <c r="B73" i="135"/>
  <c r="B74" i="135"/>
  <c r="B75" i="135"/>
  <c r="B76" i="135"/>
  <c r="B77" i="135"/>
  <c r="B78" i="135"/>
  <c r="B79" i="135"/>
  <c r="B80" i="135"/>
  <c r="B81" i="135"/>
  <c r="B82" i="135"/>
  <c r="B83" i="135"/>
  <c r="B84" i="135"/>
  <c r="B85" i="135"/>
  <c r="B86" i="135"/>
  <c r="B87" i="135"/>
  <c r="B88" i="135"/>
  <c r="B89" i="135"/>
  <c r="B90" i="135"/>
  <c r="B91" i="135"/>
  <c r="B92" i="135"/>
  <c r="B93" i="135"/>
  <c r="B94" i="135"/>
  <c r="B95" i="135"/>
  <c r="B96" i="135"/>
  <c r="B97" i="135"/>
  <c r="B98" i="135"/>
  <c r="B99" i="135"/>
  <c r="B100" i="135"/>
  <c r="B101" i="135"/>
  <c r="B102" i="135"/>
  <c r="B103" i="135"/>
  <c r="B104" i="135"/>
  <c r="B105" i="135"/>
  <c r="B106" i="135"/>
  <c r="B107" i="135"/>
  <c r="B108" i="135"/>
  <c r="B109" i="135"/>
  <c r="B110" i="135"/>
  <c r="B111" i="135"/>
  <c r="B112" i="135"/>
  <c r="B113" i="135"/>
  <c r="B114" i="135"/>
  <c r="B115" i="135"/>
  <c r="B116" i="135"/>
  <c r="B117" i="135"/>
  <c r="B118" i="135"/>
  <c r="B119" i="135"/>
  <c r="B120" i="135"/>
  <c r="B121" i="135"/>
  <c r="B122" i="135"/>
  <c r="B123" i="135"/>
  <c r="B124" i="135"/>
  <c r="B125" i="135"/>
  <c r="B126" i="135"/>
  <c r="B127" i="135"/>
  <c r="B128" i="135"/>
  <c r="B129" i="135"/>
  <c r="B130" i="135"/>
  <c r="B131" i="135"/>
  <c r="B132" i="135"/>
  <c r="B133" i="135"/>
  <c r="B134" i="135"/>
  <c r="B135" i="135"/>
  <c r="B136" i="135"/>
  <c r="B137" i="135"/>
  <c r="B138" i="135"/>
  <c r="B139" i="135"/>
  <c r="B140" i="135"/>
  <c r="B141" i="135"/>
  <c r="B142" i="135"/>
  <c r="B143" i="135"/>
  <c r="B144" i="135"/>
  <c r="B145" i="135"/>
  <c r="B146" i="135"/>
  <c r="B147" i="135"/>
  <c r="B148" i="135"/>
  <c r="B149" i="135"/>
  <c r="B150" i="135"/>
  <c r="B151" i="135"/>
  <c r="B152" i="135"/>
  <c r="B153" i="135"/>
  <c r="B154" i="135"/>
  <c r="B155" i="135"/>
  <c r="B156" i="135"/>
  <c r="B157" i="135"/>
  <c r="B158" i="135"/>
  <c r="B159" i="135"/>
  <c r="B160" i="135"/>
  <c r="B161" i="135"/>
  <c r="B162" i="135"/>
  <c r="B163" i="135"/>
  <c r="B164" i="135"/>
  <c r="B165" i="135"/>
  <c r="B166" i="135"/>
  <c r="B167" i="135"/>
  <c r="B168" i="135"/>
  <c r="B169" i="135"/>
  <c r="B170" i="135"/>
  <c r="B171" i="135"/>
  <c r="B172" i="135"/>
  <c r="B173" i="135"/>
  <c r="B174" i="135"/>
  <c r="B175" i="135"/>
  <c r="B176" i="135"/>
  <c r="B177" i="135"/>
  <c r="B178" i="135"/>
  <c r="B179" i="135"/>
  <c r="B180" i="135"/>
  <c r="B181" i="135"/>
  <c r="B182" i="135"/>
  <c r="B183" i="135"/>
  <c r="B184" i="135"/>
  <c r="B185" i="135"/>
  <c r="B186" i="135"/>
  <c r="B187" i="135"/>
  <c r="B188" i="135"/>
  <c r="B189" i="135"/>
  <c r="B190" i="135"/>
  <c r="B191" i="135"/>
  <c r="B192" i="135"/>
  <c r="B193" i="135"/>
  <c r="B194" i="135"/>
  <c r="B195" i="135"/>
  <c r="B196" i="135"/>
  <c r="B197" i="135"/>
  <c r="B198" i="135"/>
  <c r="B199" i="135"/>
  <c r="B200" i="135"/>
  <c r="B201" i="135"/>
  <c r="B202" i="135"/>
  <c r="B203" i="135"/>
  <c r="B204" i="135"/>
  <c r="B205" i="135"/>
  <c r="B206" i="135"/>
  <c r="B207" i="135"/>
  <c r="B208" i="135"/>
  <c r="B209" i="135"/>
  <c r="B210" i="135"/>
  <c r="B211" i="135"/>
  <c r="B212" i="135"/>
  <c r="B213" i="135"/>
  <c r="B214" i="135"/>
  <c r="B215" i="135"/>
  <c r="B216" i="135"/>
  <c r="B217" i="135"/>
  <c r="B218" i="135"/>
  <c r="B219" i="135"/>
  <c r="B220" i="135"/>
  <c r="B221" i="135"/>
  <c r="B222" i="135"/>
  <c r="B223" i="135"/>
  <c r="B224" i="135"/>
  <c r="B225" i="135"/>
  <c r="B226" i="135"/>
  <c r="B227" i="135"/>
  <c r="B228" i="135"/>
  <c r="B229" i="135"/>
  <c r="B230" i="135"/>
  <c r="B231" i="135"/>
  <c r="B232" i="135"/>
  <c r="B233" i="135"/>
  <c r="B234" i="135"/>
  <c r="B235" i="135"/>
  <c r="B236" i="135"/>
  <c r="B237" i="135"/>
  <c r="B238" i="135"/>
  <c r="B239" i="135"/>
  <c r="B240" i="135"/>
  <c r="B241" i="135"/>
  <c r="B242" i="135"/>
  <c r="B243" i="135"/>
  <c r="B244" i="135"/>
  <c r="B245" i="135"/>
  <c r="B246" i="135"/>
  <c r="B247" i="135"/>
  <c r="B248" i="135"/>
  <c r="B249" i="135"/>
  <c r="B250" i="135"/>
  <c r="B251" i="135"/>
  <c r="B252" i="135"/>
  <c r="B253" i="135"/>
  <c r="B254" i="135"/>
  <c r="B255" i="135"/>
  <c r="B256" i="135"/>
  <c r="B257" i="135"/>
  <c r="B258" i="135"/>
  <c r="B259" i="135"/>
  <c r="B260" i="135"/>
  <c r="B261" i="135"/>
  <c r="B262" i="135"/>
  <c r="B263" i="135"/>
  <c r="B264" i="135"/>
  <c r="B265" i="135"/>
  <c r="B266" i="135"/>
  <c r="B267" i="135"/>
  <c r="B268" i="135"/>
  <c r="B269" i="135"/>
  <c r="B270" i="135"/>
  <c r="B271" i="135"/>
  <c r="B272" i="135"/>
  <c r="B273" i="135"/>
  <c r="B274" i="135"/>
  <c r="B275" i="135"/>
  <c r="B276" i="135"/>
  <c r="B277" i="135"/>
  <c r="B278" i="135"/>
  <c r="B279" i="135"/>
  <c r="B280" i="135"/>
  <c r="B281" i="135"/>
  <c r="B282" i="135"/>
  <c r="B283" i="135"/>
  <c r="B284" i="135"/>
  <c r="B285" i="135"/>
  <c r="B286" i="135"/>
  <c r="B287" i="135"/>
  <c r="B288" i="135"/>
  <c r="B289" i="135"/>
  <c r="B290" i="135"/>
  <c r="B291" i="135"/>
  <c r="B292" i="135"/>
  <c r="B293" i="135"/>
  <c r="B294" i="135"/>
  <c r="B295" i="135"/>
  <c r="B296" i="135"/>
  <c r="B297" i="135"/>
  <c r="B298" i="135"/>
  <c r="B299" i="135"/>
  <c r="B300" i="135"/>
  <c r="B301" i="135"/>
  <c r="B302" i="135"/>
  <c r="B303" i="135"/>
  <c r="B304" i="135"/>
  <c r="B305" i="135"/>
  <c r="B306" i="135"/>
  <c r="B307" i="135"/>
  <c r="B308" i="135"/>
  <c r="B309" i="135"/>
  <c r="B310" i="135"/>
  <c r="B311" i="135"/>
  <c r="B312" i="135"/>
  <c r="B313" i="135"/>
  <c r="B314" i="135"/>
  <c r="B315" i="135"/>
  <c r="B316" i="135"/>
  <c r="B317" i="135"/>
  <c r="B318" i="135"/>
  <c r="B319" i="135"/>
  <c r="B320" i="135"/>
  <c r="B321" i="135"/>
  <c r="B322" i="135"/>
  <c r="B323" i="135"/>
  <c r="B324" i="135"/>
  <c r="B325" i="135"/>
  <c r="B326" i="135"/>
  <c r="B327" i="135"/>
  <c r="B328" i="135"/>
  <c r="B329" i="135"/>
  <c r="B330" i="135"/>
  <c r="B331" i="135"/>
  <c r="B332" i="135"/>
  <c r="B333" i="135"/>
  <c r="B334" i="135"/>
  <c r="B335" i="135"/>
  <c r="B336" i="135"/>
  <c r="B337" i="135"/>
  <c r="B338" i="135"/>
  <c r="B339" i="135"/>
  <c r="B340" i="135"/>
  <c r="B341" i="135"/>
  <c r="B342" i="135"/>
  <c r="B343" i="135"/>
  <c r="B344" i="135"/>
  <c r="B345" i="135"/>
  <c r="B346" i="135"/>
  <c r="B347" i="135"/>
  <c r="B348" i="135"/>
  <c r="B349" i="135"/>
  <c r="B350" i="135"/>
  <c r="B351" i="135"/>
  <c r="B352" i="135"/>
  <c r="B353" i="135"/>
  <c r="B354" i="135"/>
  <c r="B355" i="135"/>
  <c r="B356" i="135"/>
  <c r="B357" i="135"/>
  <c r="B358" i="135"/>
  <c r="B359" i="135"/>
  <c r="B360" i="135"/>
  <c r="B361" i="135"/>
  <c r="B362" i="135"/>
  <c r="B363" i="135"/>
  <c r="B364" i="135"/>
  <c r="B365" i="135"/>
  <c r="B366" i="135"/>
  <c r="B367" i="135"/>
  <c r="B368" i="135"/>
  <c r="B369" i="135"/>
  <c r="B370" i="135"/>
  <c r="B371" i="135"/>
  <c r="B372" i="135"/>
  <c r="B373" i="135"/>
  <c r="B374" i="135"/>
  <c r="B375" i="135"/>
  <c r="B376" i="135"/>
  <c r="B377" i="135"/>
  <c r="B378" i="135"/>
  <c r="B379" i="135"/>
  <c r="B380" i="135"/>
  <c r="B381" i="135"/>
  <c r="B382" i="135"/>
  <c r="B383" i="135"/>
  <c r="B384" i="135"/>
  <c r="B385" i="135"/>
  <c r="B386" i="135"/>
  <c r="B387" i="135"/>
  <c r="B388" i="135"/>
  <c r="B389" i="135"/>
  <c r="B390" i="135"/>
  <c r="B391" i="135"/>
  <c r="B392" i="135"/>
  <c r="B393" i="135"/>
  <c r="B394" i="135"/>
  <c r="B395" i="135"/>
  <c r="B396" i="135"/>
  <c r="B397" i="135"/>
  <c r="B398" i="135"/>
  <c r="B399" i="135"/>
  <c r="B400" i="135"/>
  <c r="B401" i="135"/>
  <c r="B402" i="135"/>
  <c r="B403" i="135"/>
  <c r="B404" i="135"/>
  <c r="B405" i="135"/>
  <c r="B406" i="135"/>
  <c r="B407" i="135"/>
  <c r="B408" i="135"/>
  <c r="B409" i="135"/>
  <c r="B410" i="135"/>
  <c r="B411" i="135"/>
  <c r="B412" i="135"/>
  <c r="B413" i="135"/>
  <c r="B414" i="135"/>
  <c r="B415" i="135"/>
  <c r="B416" i="135"/>
  <c r="B417" i="135"/>
  <c r="B418" i="135"/>
  <c r="B419" i="135"/>
  <c r="B420" i="135"/>
  <c r="B421" i="135"/>
  <c r="B422" i="135"/>
  <c r="B423" i="135"/>
  <c r="B424" i="135"/>
  <c r="B425" i="135"/>
  <c r="B426" i="135"/>
  <c r="B427" i="135"/>
  <c r="B428" i="135"/>
  <c r="B429" i="135"/>
  <c r="B430" i="135"/>
  <c r="B431" i="135"/>
  <c r="B432" i="135"/>
  <c r="B433" i="135"/>
  <c r="B434" i="135"/>
  <c r="B435" i="135"/>
  <c r="B436" i="135"/>
  <c r="B437" i="135"/>
  <c r="B438" i="135"/>
  <c r="B439" i="135"/>
  <c r="B440" i="135"/>
  <c r="B441" i="135"/>
  <c r="B442" i="135"/>
  <c r="B443" i="135"/>
  <c r="B444" i="135"/>
  <c r="B445" i="135"/>
  <c r="B446" i="135"/>
  <c r="B447" i="135"/>
  <c r="B448" i="135"/>
  <c r="B449" i="135"/>
  <c r="B450" i="135"/>
  <c r="B451" i="135"/>
  <c r="B452" i="135"/>
  <c r="B453" i="135"/>
  <c r="B454" i="135"/>
  <c r="B455" i="135"/>
  <c r="B456" i="135"/>
  <c r="B457" i="135"/>
  <c r="B458" i="135"/>
  <c r="B459" i="135"/>
  <c r="B460" i="135"/>
  <c r="B461" i="135"/>
  <c r="B462" i="135"/>
  <c r="B463" i="135"/>
  <c r="B464" i="135"/>
  <c r="B465" i="135"/>
  <c r="B466" i="135"/>
  <c r="B467" i="135"/>
  <c r="B468" i="135"/>
  <c r="B469" i="135"/>
  <c r="B470" i="135"/>
  <c r="B471" i="135"/>
  <c r="B472" i="135"/>
  <c r="B473" i="135"/>
  <c r="B474" i="135"/>
  <c r="B475" i="135"/>
  <c r="B476" i="135"/>
  <c r="B477" i="135"/>
  <c r="B478" i="135"/>
  <c r="B479" i="135"/>
  <c r="B480" i="135"/>
  <c r="B481" i="135"/>
  <c r="B482" i="135"/>
  <c r="B483" i="135"/>
  <c r="B484" i="135"/>
  <c r="B485" i="135"/>
  <c r="B486" i="135"/>
  <c r="B487" i="135"/>
  <c r="B488" i="135"/>
  <c r="B489" i="135"/>
  <c r="B490" i="135"/>
  <c r="B491" i="135"/>
  <c r="B492" i="135"/>
  <c r="B493" i="135"/>
  <c r="B494" i="135"/>
  <c r="B495" i="135"/>
  <c r="B496" i="135"/>
  <c r="B497" i="135"/>
  <c r="B498" i="135"/>
  <c r="B499" i="135"/>
  <c r="B500" i="135"/>
  <c r="B501" i="135"/>
  <c r="B502" i="135"/>
  <c r="B503" i="135"/>
  <c r="B504" i="135"/>
  <c r="B505" i="135"/>
  <c r="B506" i="135"/>
  <c r="B507" i="135"/>
  <c r="B508" i="135"/>
  <c r="B509" i="135"/>
  <c r="B510" i="135"/>
  <c r="B511" i="135"/>
  <c r="B512" i="135"/>
  <c r="B513" i="135"/>
  <c r="B514" i="135"/>
  <c r="B515" i="135"/>
  <c r="B516" i="135"/>
  <c r="B517" i="135"/>
  <c r="B518" i="135"/>
  <c r="B519" i="135"/>
  <c r="B520" i="135"/>
  <c r="B521" i="135"/>
  <c r="B522" i="135"/>
  <c r="B523" i="135"/>
  <c r="B524" i="135"/>
  <c r="B525" i="135"/>
  <c r="B526" i="135"/>
  <c r="B527" i="135"/>
  <c r="B528" i="135"/>
  <c r="B529" i="135"/>
  <c r="B530" i="135"/>
  <c r="B531" i="135"/>
  <c r="B532" i="135"/>
  <c r="B533" i="135"/>
  <c r="B534" i="135"/>
  <c r="B535" i="135"/>
  <c r="B536" i="135"/>
  <c r="B537" i="135"/>
  <c r="B538" i="135"/>
  <c r="B539" i="135"/>
  <c r="B540" i="135"/>
  <c r="B541" i="135"/>
  <c r="B542" i="135"/>
  <c r="B543" i="135"/>
  <c r="B544" i="135"/>
  <c r="B545" i="135"/>
  <c r="B546" i="135"/>
  <c r="B547" i="135"/>
  <c r="B548" i="135"/>
  <c r="B549" i="135"/>
  <c r="B550" i="135"/>
  <c r="B551" i="135"/>
  <c r="B552" i="135"/>
  <c r="B553" i="135"/>
  <c r="B554" i="135"/>
  <c r="B555" i="135"/>
  <c r="B556" i="135"/>
  <c r="B557" i="135"/>
  <c r="B558" i="135"/>
  <c r="B559" i="135"/>
  <c r="B560" i="135"/>
  <c r="B561" i="135"/>
  <c r="B562" i="135"/>
  <c r="B563" i="135"/>
  <c r="B564" i="135"/>
  <c r="B565" i="135"/>
  <c r="B566" i="135"/>
  <c r="B567" i="135"/>
  <c r="B568" i="135"/>
  <c r="B569" i="135"/>
  <c r="B570" i="135"/>
  <c r="B571" i="135"/>
  <c r="B572" i="135"/>
  <c r="B573" i="135"/>
  <c r="B574" i="135"/>
  <c r="B575" i="135"/>
  <c r="B576" i="135"/>
  <c r="B577" i="135"/>
  <c r="B578" i="135"/>
  <c r="B579" i="135"/>
  <c r="B580" i="135"/>
  <c r="B581" i="135"/>
  <c r="B582" i="135"/>
  <c r="B583" i="135"/>
  <c r="B584" i="135"/>
  <c r="B585" i="135"/>
  <c r="B586" i="135"/>
  <c r="B587" i="135"/>
  <c r="B588" i="135"/>
  <c r="B589" i="135"/>
  <c r="B590" i="135"/>
  <c r="B591" i="135"/>
  <c r="B592" i="135"/>
  <c r="B593" i="135"/>
  <c r="B594" i="135"/>
  <c r="B595" i="135"/>
  <c r="B596" i="135"/>
  <c r="B597" i="135"/>
  <c r="B598" i="135"/>
  <c r="B599" i="135"/>
  <c r="B600" i="135"/>
  <c r="B601" i="135"/>
  <c r="B602" i="135"/>
  <c r="B603" i="135"/>
  <c r="B604" i="135"/>
  <c r="B605" i="135"/>
  <c r="B606" i="135"/>
  <c r="B607" i="135"/>
  <c r="B608" i="135"/>
  <c r="B609" i="135"/>
  <c r="B610" i="135"/>
  <c r="B611" i="135"/>
  <c r="B612" i="135"/>
  <c r="B613" i="135"/>
  <c r="B614" i="135"/>
  <c r="B615" i="135"/>
  <c r="B616" i="135"/>
  <c r="B617" i="135"/>
  <c r="B618" i="135"/>
  <c r="B619" i="135"/>
  <c r="B620" i="135"/>
  <c r="B621" i="135"/>
  <c r="B622" i="135"/>
  <c r="B623" i="135"/>
  <c r="B624" i="135"/>
  <c r="B625" i="135"/>
  <c r="B626" i="135"/>
  <c r="B627" i="135"/>
  <c r="B628" i="135"/>
  <c r="B629" i="135"/>
  <c r="B630" i="135"/>
  <c r="B631" i="135"/>
  <c r="B632" i="135"/>
  <c r="B633" i="135"/>
  <c r="B634" i="135"/>
  <c r="B635" i="135"/>
  <c r="B636" i="135"/>
  <c r="B637" i="135"/>
  <c r="B638" i="135"/>
  <c r="B639" i="135"/>
  <c r="B640" i="135"/>
  <c r="B641" i="135"/>
  <c r="B642" i="135"/>
  <c r="B643" i="135"/>
  <c r="B644" i="135"/>
  <c r="B645" i="135"/>
  <c r="B646" i="135"/>
  <c r="B647" i="135"/>
  <c r="B648" i="135"/>
  <c r="B649" i="135"/>
  <c r="B650" i="135"/>
  <c r="B651" i="135"/>
  <c r="B652" i="135"/>
  <c r="B653" i="135"/>
  <c r="B654" i="135"/>
  <c r="B655" i="135"/>
  <c r="B656" i="135"/>
  <c r="B657" i="135"/>
  <c r="B658" i="135"/>
  <c r="B659" i="135"/>
  <c r="B660" i="135"/>
  <c r="B661" i="135"/>
  <c r="B662" i="135"/>
  <c r="B663" i="135"/>
  <c r="B664" i="135"/>
  <c r="B665" i="135"/>
  <c r="B666" i="135"/>
  <c r="B667" i="135"/>
  <c r="B668" i="135"/>
  <c r="B669" i="135"/>
  <c r="B670" i="135"/>
  <c r="B671" i="135"/>
  <c r="B672" i="135"/>
  <c r="B673" i="135"/>
  <c r="B674" i="135"/>
  <c r="B675" i="135"/>
  <c r="B676" i="135"/>
  <c r="B677" i="135"/>
  <c r="B678" i="135"/>
  <c r="B679" i="135"/>
  <c r="B680" i="135"/>
  <c r="B681" i="135"/>
  <c r="B682" i="135"/>
  <c r="B683" i="135"/>
  <c r="B684" i="135"/>
  <c r="B685" i="135"/>
  <c r="B686" i="135"/>
  <c r="B687" i="135"/>
  <c r="B688" i="135"/>
  <c r="B689" i="135"/>
  <c r="B690" i="135"/>
  <c r="B691" i="135"/>
  <c r="B692" i="135"/>
  <c r="B693" i="135"/>
  <c r="B694" i="135"/>
  <c r="B695" i="135"/>
  <c r="B696" i="135"/>
  <c r="B697" i="135"/>
  <c r="B698" i="135"/>
  <c r="B699" i="135"/>
  <c r="B700" i="135"/>
  <c r="B701" i="135"/>
  <c r="B702" i="135"/>
  <c r="B703" i="135"/>
  <c r="B704" i="135"/>
  <c r="B705" i="135"/>
  <c r="B706" i="135"/>
  <c r="B707" i="135"/>
  <c r="B708" i="135"/>
  <c r="B709" i="135"/>
  <c r="B710" i="135"/>
  <c r="B711" i="135"/>
  <c r="B712" i="135"/>
  <c r="B713" i="135"/>
  <c r="B714" i="135"/>
  <c r="B715" i="135"/>
  <c r="B716" i="135"/>
  <c r="B717" i="135"/>
  <c r="B718" i="135"/>
  <c r="B719" i="135"/>
  <c r="B720" i="135"/>
  <c r="B721" i="135"/>
  <c r="B722" i="135"/>
  <c r="B723" i="135"/>
  <c r="B724" i="135"/>
  <c r="B725" i="135"/>
  <c r="B726" i="135"/>
  <c r="B727" i="135"/>
  <c r="B728" i="135"/>
  <c r="B729" i="135"/>
  <c r="B730" i="135"/>
  <c r="B731" i="135"/>
  <c r="B732" i="135"/>
  <c r="B733" i="135"/>
  <c r="B734" i="135"/>
  <c r="B735" i="135"/>
  <c r="B736" i="135"/>
  <c r="B737" i="135"/>
  <c r="B738" i="135"/>
  <c r="B739" i="135"/>
  <c r="B740" i="135"/>
  <c r="B741" i="135"/>
  <c r="B742" i="135"/>
  <c r="B743" i="135"/>
  <c r="B744" i="135"/>
  <c r="B745" i="135"/>
  <c r="B746" i="135"/>
  <c r="B747" i="135"/>
  <c r="B748" i="135"/>
  <c r="B749" i="135"/>
  <c r="B750" i="135"/>
  <c r="B751" i="135"/>
  <c r="B752" i="135"/>
  <c r="B753" i="135"/>
  <c r="B754" i="135"/>
  <c r="B755" i="135"/>
  <c r="B756" i="135"/>
  <c r="B757" i="135"/>
  <c r="B758" i="135"/>
  <c r="B759" i="135"/>
  <c r="B760" i="135"/>
  <c r="B761" i="135"/>
  <c r="B762" i="135"/>
  <c r="B763" i="135"/>
  <c r="B764" i="135"/>
  <c r="B765" i="135"/>
  <c r="B766" i="135"/>
  <c r="B767" i="135"/>
  <c r="B768" i="135"/>
  <c r="B769" i="135"/>
  <c r="B770" i="135"/>
  <c r="B771" i="135"/>
  <c r="B772" i="135"/>
  <c r="B773" i="135"/>
  <c r="B774" i="135"/>
  <c r="B775" i="135"/>
  <c r="B776" i="135"/>
  <c r="B777" i="135"/>
  <c r="B778" i="135"/>
  <c r="B779" i="135"/>
  <c r="B780" i="135"/>
  <c r="B781" i="135"/>
  <c r="B782" i="135"/>
  <c r="B783" i="135"/>
  <c r="B784" i="135"/>
  <c r="B785" i="135"/>
  <c r="B786" i="135"/>
  <c r="B787" i="135"/>
  <c r="B788" i="135"/>
  <c r="B789" i="135"/>
  <c r="B790" i="135"/>
  <c r="B791" i="135"/>
  <c r="B792" i="135"/>
  <c r="B793" i="135"/>
  <c r="B794" i="135"/>
  <c r="B795" i="135"/>
  <c r="B796" i="135"/>
  <c r="B797" i="135"/>
  <c r="B798" i="135"/>
  <c r="B799" i="135"/>
  <c r="B800" i="135"/>
  <c r="B801" i="135"/>
  <c r="B802" i="135"/>
  <c r="B803" i="135"/>
  <c r="B804" i="135"/>
  <c r="B805" i="135"/>
  <c r="B806" i="135"/>
  <c r="B807" i="135"/>
  <c r="B808" i="135"/>
  <c r="B809" i="135"/>
  <c r="B810" i="135"/>
  <c r="B811" i="135"/>
  <c r="B812" i="135"/>
  <c r="B813" i="135"/>
  <c r="B814" i="135"/>
  <c r="B815" i="135"/>
  <c r="B816" i="135"/>
  <c r="B817" i="135"/>
  <c r="B818" i="135"/>
  <c r="B819" i="135"/>
  <c r="B820" i="135"/>
  <c r="B821" i="135"/>
  <c r="B822" i="135"/>
  <c r="B823" i="135"/>
  <c r="B824" i="135"/>
  <c r="B825" i="135"/>
  <c r="B826" i="135"/>
  <c r="B827" i="135"/>
  <c r="B828" i="135"/>
  <c r="B829" i="135"/>
  <c r="B830" i="135"/>
  <c r="B831" i="135"/>
  <c r="B832" i="135"/>
  <c r="B833" i="135"/>
  <c r="B834" i="135"/>
  <c r="B835" i="135"/>
  <c r="B836" i="135"/>
  <c r="B837" i="135"/>
  <c r="B838" i="135"/>
  <c r="B839" i="135"/>
  <c r="B840" i="135"/>
  <c r="B841" i="135"/>
  <c r="B842" i="135"/>
  <c r="B843" i="135"/>
  <c r="B844" i="135"/>
  <c r="B845" i="135"/>
  <c r="B846" i="135"/>
  <c r="B847" i="135"/>
  <c r="B848" i="135"/>
  <c r="B849" i="135"/>
  <c r="B850" i="135"/>
  <c r="B851" i="135"/>
  <c r="B852" i="135"/>
  <c r="B853" i="135"/>
  <c r="B854" i="135"/>
  <c r="B855" i="135"/>
  <c r="B856" i="135"/>
  <c r="B857" i="135"/>
  <c r="B858" i="135"/>
  <c r="B859" i="135"/>
  <c r="B860" i="135"/>
  <c r="B861" i="135"/>
  <c r="B862" i="135"/>
  <c r="B863" i="135"/>
  <c r="B864" i="135"/>
  <c r="B865" i="135"/>
  <c r="B866" i="135"/>
  <c r="B867" i="135"/>
  <c r="B868" i="135"/>
  <c r="B869" i="135"/>
  <c r="B870" i="135"/>
  <c r="B871" i="135"/>
  <c r="B872" i="135"/>
  <c r="B873" i="135"/>
  <c r="B874" i="135"/>
  <c r="B875" i="135"/>
  <c r="B876" i="135"/>
  <c r="B877" i="135"/>
  <c r="B878" i="135"/>
  <c r="B879" i="135"/>
  <c r="B880" i="135"/>
  <c r="B881" i="135"/>
  <c r="B882" i="135"/>
  <c r="B883" i="135"/>
  <c r="B884" i="135"/>
  <c r="B885" i="135"/>
  <c r="B886" i="135"/>
  <c r="B887" i="135"/>
  <c r="B888" i="135"/>
  <c r="B889" i="135"/>
  <c r="B890" i="135"/>
  <c r="B891" i="135"/>
  <c r="B892" i="135"/>
  <c r="B893" i="135"/>
  <c r="B894" i="135"/>
  <c r="B895" i="135"/>
  <c r="B896" i="135"/>
  <c r="B897" i="135"/>
  <c r="B898" i="135"/>
  <c r="B899" i="135"/>
  <c r="B900" i="135"/>
  <c r="B901" i="135"/>
  <c r="B902" i="135"/>
  <c r="B903" i="135"/>
  <c r="B904" i="135"/>
  <c r="B905" i="135"/>
  <c r="B906" i="135"/>
  <c r="B907" i="135"/>
  <c r="B908" i="135"/>
  <c r="B909" i="135"/>
  <c r="B910" i="135"/>
  <c r="B911" i="135"/>
  <c r="B912" i="135"/>
  <c r="B913" i="135"/>
  <c r="B914" i="135"/>
  <c r="B915" i="135"/>
  <c r="B916" i="135"/>
  <c r="B917" i="135"/>
  <c r="B918" i="135"/>
  <c r="B919" i="135"/>
  <c r="B920" i="135"/>
  <c r="B921" i="135"/>
  <c r="B922" i="135"/>
  <c r="B923" i="135"/>
  <c r="B924" i="135"/>
  <c r="B925" i="135"/>
  <c r="B926" i="135"/>
  <c r="B927" i="135"/>
  <c r="B928" i="135"/>
  <c r="B929" i="135"/>
  <c r="B930" i="135"/>
  <c r="B931" i="135"/>
  <c r="B932" i="135"/>
  <c r="B933" i="135"/>
  <c r="B934" i="135"/>
  <c r="B935" i="135"/>
  <c r="B936" i="135"/>
  <c r="B937" i="135"/>
  <c r="B938" i="135"/>
  <c r="B939" i="135"/>
  <c r="B940" i="135"/>
  <c r="B941" i="135"/>
  <c r="B942" i="135"/>
  <c r="B943" i="135"/>
  <c r="B944" i="135"/>
  <c r="B945" i="135"/>
  <c r="B946" i="135"/>
  <c r="B947" i="135"/>
  <c r="B948" i="135"/>
  <c r="B949" i="135"/>
  <c r="B950" i="135"/>
  <c r="B951" i="135"/>
  <c r="B952" i="135"/>
  <c r="B953" i="135"/>
  <c r="B954" i="135"/>
  <c r="B955" i="135"/>
  <c r="B956" i="135"/>
  <c r="B957" i="135"/>
  <c r="B958" i="135"/>
  <c r="B959" i="135"/>
  <c r="B960" i="135"/>
  <c r="B961" i="135"/>
  <c r="B962" i="135"/>
  <c r="B963" i="135"/>
  <c r="B964" i="135"/>
  <c r="B965" i="135"/>
  <c r="B966" i="135"/>
  <c r="B967" i="135"/>
  <c r="B968" i="135"/>
  <c r="B969" i="135"/>
  <c r="B970" i="135"/>
  <c r="B971" i="135"/>
  <c r="B972" i="135"/>
  <c r="B973" i="135"/>
  <c r="B974" i="135"/>
  <c r="B975" i="135"/>
  <c r="B976" i="135"/>
  <c r="B977" i="135"/>
  <c r="B978" i="135"/>
  <c r="B979" i="135"/>
  <c r="B980" i="135"/>
  <c r="B981" i="135"/>
  <c r="B982" i="135"/>
  <c r="B983" i="135"/>
  <c r="B984" i="135"/>
  <c r="B985" i="135"/>
  <c r="B986" i="135"/>
  <c r="B987" i="135"/>
  <c r="B988" i="135"/>
  <c r="B989" i="135"/>
  <c r="B990" i="135"/>
  <c r="B991" i="135"/>
  <c r="B992" i="135"/>
  <c r="B993" i="135"/>
  <c r="B994" i="135"/>
  <c r="B995" i="135"/>
  <c r="B996" i="135"/>
  <c r="B997" i="135"/>
  <c r="B998" i="135"/>
  <c r="B999" i="135"/>
  <c r="B1000" i="135"/>
  <c r="B1001" i="135"/>
  <c r="B1002" i="135"/>
  <c r="B1003" i="135"/>
  <c r="B1004" i="135"/>
  <c r="B1005" i="135"/>
  <c r="B1006" i="135"/>
  <c r="B1007" i="135"/>
  <c r="B1008" i="135"/>
  <c r="B1009" i="135"/>
  <c r="B1010" i="135"/>
  <c r="B1011" i="135"/>
  <c r="B1012" i="135"/>
  <c r="B1013" i="135"/>
  <c r="B1014" i="135"/>
  <c r="B1015" i="135"/>
  <c r="B1016" i="135"/>
  <c r="B1017" i="135"/>
  <c r="B1018" i="135"/>
  <c r="B1019" i="135"/>
  <c r="B1020" i="135"/>
  <c r="B1021" i="135"/>
  <c r="B1022" i="135"/>
  <c r="B1023" i="135"/>
  <c r="B1024" i="135"/>
  <c r="B1025" i="135"/>
  <c r="B1026" i="135"/>
  <c r="B1027" i="135"/>
  <c r="B1028" i="135"/>
  <c r="B1029" i="135"/>
  <c r="B1030" i="135"/>
  <c r="B1031" i="135"/>
  <c r="B1032" i="135"/>
  <c r="B1033" i="135"/>
  <c r="B1034" i="135"/>
  <c r="B1035" i="135"/>
  <c r="B1036" i="135"/>
  <c r="B1037" i="135"/>
  <c r="B1038" i="135"/>
  <c r="B1039" i="135"/>
  <c r="B1040" i="135"/>
  <c r="B1041" i="135"/>
  <c r="B1042" i="135"/>
  <c r="B1043" i="135"/>
  <c r="B1044" i="135"/>
  <c r="B1045" i="135"/>
  <c r="B1046" i="135"/>
  <c r="B1047" i="135"/>
  <c r="B1048" i="135"/>
  <c r="B1049" i="135"/>
  <c r="B1050" i="135"/>
  <c r="B1051" i="135"/>
  <c r="B1052" i="135"/>
  <c r="B1053" i="135"/>
  <c r="B1054" i="135"/>
  <c r="B1055" i="135"/>
  <c r="B1056" i="135"/>
  <c r="B1057" i="135"/>
  <c r="B1058" i="135"/>
  <c r="B1059" i="135"/>
  <c r="B1060" i="135"/>
  <c r="B1061" i="135"/>
  <c r="B1062" i="135"/>
  <c r="B1063" i="135"/>
  <c r="B1064" i="135"/>
  <c r="B1065" i="135"/>
  <c r="B1066" i="135"/>
  <c r="B1067" i="135"/>
  <c r="B1068" i="135"/>
  <c r="B1069" i="135"/>
  <c r="B1070" i="135"/>
  <c r="B1071" i="135"/>
  <c r="B1072" i="135"/>
  <c r="B1073" i="135"/>
  <c r="B1074" i="135"/>
  <c r="B1075" i="135"/>
  <c r="B1076" i="135"/>
  <c r="B1077" i="135"/>
  <c r="B1078" i="135"/>
  <c r="B1079" i="135"/>
  <c r="B1080" i="135"/>
  <c r="B1081" i="135"/>
  <c r="B1082" i="135"/>
  <c r="B1083" i="135"/>
  <c r="B1084" i="135"/>
  <c r="B1085" i="135"/>
  <c r="B1086" i="135"/>
  <c r="B1087" i="135"/>
  <c r="B1088" i="135"/>
  <c r="B1089" i="135"/>
  <c r="B1090" i="135"/>
  <c r="B1091" i="135"/>
  <c r="B1092" i="135"/>
  <c r="B1093" i="135"/>
  <c r="B1094" i="135"/>
  <c r="B1095" i="135"/>
  <c r="B1096" i="135"/>
  <c r="B1097" i="135"/>
  <c r="B1098" i="135"/>
  <c r="B1099" i="135"/>
  <c r="B1100" i="135"/>
  <c r="B1101" i="135"/>
  <c r="B1102" i="135"/>
  <c r="B1103" i="135"/>
  <c r="B1104" i="135"/>
  <c r="B1105" i="135"/>
  <c r="B1106" i="135"/>
  <c r="B1107" i="135"/>
  <c r="B1108" i="135"/>
  <c r="B1109" i="135"/>
  <c r="B1110" i="135"/>
  <c r="B1111" i="135"/>
  <c r="B1112" i="135"/>
  <c r="B1113" i="135"/>
  <c r="B1114" i="135"/>
  <c r="B1115" i="135"/>
  <c r="B1116" i="135"/>
  <c r="B1117" i="135"/>
  <c r="B1118" i="135"/>
  <c r="B1119" i="135"/>
  <c r="B1120" i="135"/>
  <c r="B1121" i="135"/>
  <c r="B1122" i="135"/>
  <c r="B1123" i="135"/>
  <c r="B1124" i="135"/>
  <c r="B1125" i="135"/>
  <c r="B1126" i="135"/>
  <c r="B1127" i="135"/>
  <c r="B1128" i="135"/>
  <c r="B1129" i="135"/>
  <c r="B1130" i="135"/>
  <c r="B1131" i="135"/>
  <c r="B1132" i="135"/>
  <c r="B1133" i="135"/>
  <c r="B1134" i="135"/>
  <c r="B1135" i="135"/>
  <c r="B1136" i="135"/>
  <c r="B1137" i="135"/>
  <c r="B1138" i="135"/>
  <c r="B1139" i="135"/>
  <c r="B1140" i="135"/>
  <c r="B1141" i="135"/>
  <c r="B1142" i="135"/>
  <c r="B1143" i="135"/>
  <c r="B1144" i="135"/>
  <c r="B1145" i="135"/>
  <c r="B1146" i="135"/>
  <c r="B1147" i="135"/>
  <c r="B1148" i="135"/>
  <c r="B1149" i="135"/>
  <c r="B1150" i="135"/>
  <c r="B1151" i="135"/>
  <c r="B1152" i="135"/>
  <c r="B1153" i="135"/>
  <c r="B1154" i="135"/>
  <c r="B1155" i="135"/>
  <c r="B1156" i="135"/>
  <c r="B1157" i="135"/>
  <c r="B1158" i="135"/>
  <c r="B1159" i="135"/>
  <c r="B1160" i="135"/>
  <c r="B1161" i="135"/>
  <c r="B1162" i="135"/>
  <c r="B1163" i="135"/>
  <c r="B1164" i="135"/>
  <c r="B1165" i="135"/>
  <c r="B1166" i="135"/>
  <c r="B1167" i="135"/>
  <c r="B1168" i="135"/>
  <c r="B1169" i="135"/>
  <c r="B1170" i="135"/>
  <c r="B1171" i="135"/>
  <c r="B1172" i="135"/>
  <c r="B1173" i="135"/>
  <c r="B1174" i="135"/>
  <c r="B1175" i="135"/>
  <c r="B1176" i="135"/>
  <c r="B1177" i="135"/>
  <c r="B1178" i="135"/>
  <c r="B1179" i="135"/>
  <c r="B1180" i="135"/>
  <c r="B1181" i="135"/>
  <c r="B1182" i="135"/>
  <c r="B1183" i="135"/>
  <c r="B1184" i="135"/>
  <c r="B1185" i="135"/>
  <c r="B1186" i="135"/>
  <c r="B1187" i="135"/>
  <c r="B1188" i="135"/>
  <c r="B1189" i="135"/>
  <c r="B1190" i="135"/>
  <c r="B1191" i="135"/>
  <c r="B1192" i="135"/>
  <c r="B1193" i="135"/>
  <c r="B1194" i="135"/>
  <c r="B1195" i="135"/>
  <c r="B1196" i="135"/>
  <c r="B1197" i="135"/>
  <c r="B1198" i="135"/>
  <c r="B1199" i="135"/>
  <c r="B1200" i="135"/>
  <c r="B1201" i="135"/>
  <c r="B1202" i="135"/>
  <c r="B1203" i="135"/>
  <c r="B1204" i="135"/>
  <c r="B1205" i="135"/>
  <c r="B1206" i="135"/>
  <c r="B1207" i="135"/>
  <c r="B1208" i="135"/>
  <c r="B1209" i="135"/>
  <c r="B1210" i="135"/>
  <c r="B1211" i="135"/>
  <c r="B1212" i="135"/>
  <c r="B1213" i="135"/>
  <c r="B1214" i="135"/>
  <c r="B1215" i="135"/>
  <c r="B1216" i="135"/>
  <c r="B1217" i="135"/>
  <c r="B1218" i="135"/>
  <c r="B1219" i="135"/>
  <c r="B1220" i="135"/>
  <c r="B1221" i="135"/>
  <c r="B1222" i="135"/>
  <c r="B1223" i="135"/>
  <c r="B1224" i="135"/>
  <c r="B1225" i="135"/>
  <c r="B1226" i="135"/>
  <c r="B1227" i="135"/>
  <c r="B1228" i="135"/>
  <c r="B1229" i="135"/>
  <c r="B1230" i="135"/>
  <c r="B1231" i="135"/>
  <c r="B1232" i="135"/>
  <c r="B1233" i="135"/>
  <c r="B1234" i="135"/>
  <c r="B1235" i="135"/>
  <c r="B1236" i="135"/>
  <c r="B1237" i="135"/>
  <c r="B1238" i="135"/>
  <c r="B1239" i="135"/>
  <c r="B1240" i="135"/>
  <c r="B1241" i="135"/>
  <c r="B1242" i="135"/>
  <c r="B1243" i="135"/>
  <c r="B1244" i="135"/>
  <c r="B1245" i="135"/>
  <c r="B1246" i="135"/>
  <c r="B1247" i="135"/>
  <c r="B1248" i="135"/>
  <c r="B1249" i="135"/>
  <c r="B1250" i="135"/>
  <c r="B1251" i="135"/>
  <c r="B1252" i="135"/>
  <c r="B1253" i="135"/>
  <c r="B1254" i="135"/>
  <c r="B1255" i="135"/>
  <c r="B1256" i="135"/>
  <c r="B1257" i="135"/>
  <c r="B1258" i="135"/>
  <c r="B1259" i="135"/>
  <c r="B1260" i="135"/>
  <c r="B1261" i="135"/>
  <c r="B1262" i="135"/>
  <c r="B1263" i="135"/>
  <c r="B1264" i="135"/>
  <c r="B1265" i="135"/>
  <c r="B1266" i="135"/>
  <c r="B1267" i="135"/>
  <c r="B1268" i="135"/>
  <c r="B1269" i="135"/>
  <c r="B1270" i="135"/>
  <c r="B1271" i="135"/>
  <c r="B1272" i="135"/>
  <c r="B1273" i="135"/>
  <c r="B1274" i="135"/>
  <c r="B1275" i="135"/>
  <c r="B1276" i="135"/>
  <c r="B1277" i="135"/>
  <c r="B1278" i="135"/>
  <c r="B1279" i="135"/>
  <c r="B1280" i="135"/>
  <c r="B1281" i="135"/>
  <c r="B1282" i="135"/>
  <c r="B1283" i="135"/>
  <c r="B1284" i="135"/>
  <c r="B1285" i="135"/>
  <c r="B1286" i="135"/>
  <c r="B1287" i="135"/>
  <c r="B1288" i="135"/>
  <c r="B1289" i="135"/>
  <c r="B1290" i="135"/>
  <c r="B1291" i="135"/>
  <c r="B1292" i="135"/>
  <c r="B1293" i="135"/>
  <c r="B1294" i="135"/>
  <c r="B1295" i="135"/>
  <c r="B1296" i="135"/>
  <c r="B1297" i="135"/>
  <c r="B1298" i="135"/>
  <c r="B1299" i="135"/>
  <c r="B1300" i="135"/>
  <c r="B1301" i="135"/>
  <c r="B1302" i="135"/>
  <c r="B1303" i="135"/>
  <c r="B1304" i="135"/>
  <c r="B1305" i="135"/>
  <c r="B1306" i="135"/>
  <c r="B1307" i="135"/>
  <c r="B1308" i="135"/>
  <c r="B1309" i="135"/>
  <c r="B1310" i="135"/>
  <c r="B1311" i="135"/>
  <c r="B1312" i="135"/>
  <c r="B1313" i="135"/>
  <c r="B1314" i="135"/>
  <c r="B1315" i="135"/>
  <c r="B1316" i="135"/>
  <c r="B1317" i="135"/>
  <c r="B1318" i="135"/>
  <c r="B1319" i="135"/>
  <c r="B1320" i="135"/>
  <c r="B1321" i="135"/>
  <c r="B1322" i="135"/>
  <c r="B1323" i="135"/>
  <c r="B1324" i="135"/>
  <c r="B1325" i="135"/>
  <c r="B1326" i="135"/>
  <c r="B1327" i="135"/>
  <c r="B1328" i="135"/>
  <c r="B1329" i="135"/>
  <c r="B1330" i="135"/>
  <c r="B1331" i="135"/>
  <c r="B1332" i="135"/>
  <c r="B1333" i="135"/>
  <c r="B1334" i="135"/>
  <c r="B1335" i="135"/>
  <c r="B1336" i="135"/>
  <c r="B1337" i="135"/>
  <c r="B1338" i="135"/>
  <c r="B1339" i="135"/>
  <c r="B1340" i="135"/>
  <c r="B1341" i="135"/>
  <c r="B1342" i="135"/>
  <c r="B1343" i="135"/>
  <c r="B1344" i="135"/>
  <c r="B1345" i="135"/>
  <c r="B1346" i="135"/>
  <c r="B1347" i="135"/>
  <c r="B1348" i="135"/>
  <c r="B1349" i="135"/>
  <c r="B1350" i="135"/>
  <c r="B1351" i="135"/>
  <c r="B1352" i="135"/>
  <c r="B1353" i="135"/>
  <c r="B1354" i="135"/>
  <c r="B1355" i="135"/>
  <c r="B1356" i="135"/>
  <c r="B1357" i="135"/>
  <c r="B1358" i="135"/>
  <c r="B1359" i="135"/>
  <c r="B1360" i="135"/>
  <c r="B1361" i="135"/>
  <c r="B1362" i="135"/>
  <c r="B1363" i="135"/>
  <c r="B1364" i="135"/>
  <c r="B1365" i="135"/>
  <c r="B1366" i="135"/>
  <c r="B1367" i="135"/>
  <c r="B1368" i="135"/>
  <c r="B1369" i="135"/>
  <c r="B1370" i="135"/>
  <c r="B1371" i="135"/>
  <c r="B1372" i="135"/>
  <c r="B1373" i="135"/>
  <c r="B1374" i="135"/>
  <c r="B1375" i="135"/>
  <c r="B1376" i="135"/>
  <c r="B1377" i="135"/>
  <c r="B1378" i="135"/>
  <c r="B1379" i="135"/>
  <c r="B1380" i="135"/>
  <c r="B1381" i="135"/>
  <c r="B1382" i="135"/>
  <c r="B1383" i="135"/>
  <c r="B1384" i="135"/>
  <c r="B1385" i="135"/>
  <c r="B1386" i="135"/>
  <c r="B1387" i="135"/>
  <c r="B1388" i="135"/>
  <c r="B1389" i="135"/>
  <c r="B1390" i="135"/>
  <c r="B1391" i="135"/>
  <c r="B1392" i="135"/>
  <c r="B1393" i="135"/>
  <c r="B1394" i="135"/>
  <c r="B1395" i="135"/>
  <c r="B1396" i="135"/>
  <c r="B1397" i="135"/>
  <c r="B1398" i="135"/>
  <c r="B1399" i="135"/>
  <c r="B1400" i="135"/>
  <c r="B1401" i="135"/>
  <c r="B1402" i="135"/>
  <c r="B1403" i="135"/>
  <c r="B1404" i="135"/>
  <c r="B1405" i="135"/>
  <c r="B1406" i="135"/>
  <c r="B1407" i="135"/>
  <c r="B1408" i="135"/>
  <c r="B1409" i="135"/>
  <c r="B1410" i="135"/>
  <c r="B1411" i="135"/>
  <c r="B1412" i="135"/>
  <c r="B1413" i="135"/>
  <c r="B1414" i="135"/>
  <c r="B1415" i="135"/>
  <c r="B1416" i="135"/>
  <c r="B1417" i="135"/>
  <c r="B1418" i="135"/>
  <c r="B1419" i="135"/>
  <c r="B1420" i="135"/>
  <c r="B1421" i="135"/>
  <c r="B1422" i="135"/>
  <c r="B1423" i="135"/>
  <c r="B1424" i="135"/>
  <c r="B1425" i="135"/>
  <c r="B1426" i="135"/>
  <c r="B1427" i="135"/>
  <c r="B1428" i="135"/>
  <c r="B1429" i="135"/>
  <c r="B1430" i="135"/>
  <c r="B1431" i="135"/>
  <c r="B1432" i="135"/>
  <c r="B1433" i="135"/>
  <c r="B1434" i="135"/>
  <c r="B1435" i="135"/>
  <c r="B1436" i="135"/>
  <c r="B1437" i="135"/>
  <c r="B1438" i="135"/>
  <c r="B1439" i="135"/>
  <c r="B1440" i="135"/>
  <c r="B1441" i="135"/>
  <c r="B1442" i="135"/>
  <c r="B1443" i="135"/>
  <c r="B1444" i="135"/>
  <c r="B1445" i="135"/>
  <c r="B1446" i="135"/>
  <c r="B1447" i="135"/>
  <c r="B1448" i="135"/>
  <c r="B1449" i="135"/>
  <c r="B1450" i="135"/>
  <c r="B1451" i="135"/>
  <c r="B1452" i="135"/>
  <c r="B1453" i="135"/>
  <c r="B1454" i="135"/>
  <c r="B1455" i="135"/>
  <c r="B1456" i="135"/>
  <c r="B1457" i="135"/>
  <c r="B1458" i="135"/>
  <c r="B1459" i="135"/>
  <c r="B1460" i="135"/>
  <c r="B1461" i="135"/>
  <c r="B1462" i="135"/>
  <c r="B1463" i="135"/>
  <c r="B1464" i="135"/>
  <c r="B1465" i="135"/>
  <c r="B1466" i="135"/>
  <c r="B1467" i="135"/>
  <c r="B1468" i="135"/>
  <c r="B1469" i="135"/>
  <c r="B1470" i="135"/>
  <c r="B1471" i="135"/>
  <c r="B1472" i="135"/>
  <c r="B1473" i="135"/>
  <c r="B1474" i="135"/>
  <c r="B1475" i="135"/>
  <c r="B1476" i="135"/>
  <c r="B1477" i="135"/>
  <c r="B1478" i="135"/>
  <c r="B1479" i="135"/>
  <c r="B1480" i="135"/>
  <c r="B1481" i="135"/>
  <c r="B1482" i="135"/>
  <c r="B1483" i="135"/>
  <c r="B1484" i="135"/>
  <c r="B1485" i="135"/>
  <c r="B1486" i="135"/>
  <c r="B1487" i="135"/>
  <c r="B1488" i="135"/>
  <c r="B1489" i="135"/>
  <c r="B1490" i="135"/>
  <c r="B1491" i="135"/>
  <c r="B1492" i="135"/>
  <c r="B1493" i="135"/>
  <c r="B1494" i="135"/>
  <c r="B1495" i="135"/>
  <c r="B1496" i="135"/>
  <c r="B1497" i="135"/>
  <c r="B1498" i="135"/>
  <c r="B1499" i="135"/>
  <c r="B1500" i="135"/>
  <c r="B1501" i="135"/>
  <c r="B1502" i="135"/>
  <c r="B1503" i="135"/>
  <c r="B1504" i="135"/>
  <c r="B1505" i="135"/>
  <c r="B1506" i="135"/>
  <c r="B1507" i="135"/>
  <c r="B1508" i="135"/>
  <c r="B1509" i="135"/>
  <c r="B1510" i="135"/>
  <c r="B1511" i="135"/>
  <c r="B1512" i="135"/>
  <c r="B1513" i="135"/>
  <c r="B1514" i="135"/>
  <c r="B1515" i="135"/>
  <c r="B1516" i="135"/>
  <c r="B1517" i="135"/>
  <c r="B1518" i="135"/>
  <c r="B1519" i="135"/>
  <c r="B1520" i="135"/>
  <c r="B1521" i="135"/>
  <c r="B1522" i="135"/>
  <c r="B1523" i="135"/>
  <c r="B1524" i="135"/>
  <c r="B1525" i="135"/>
  <c r="B1526" i="135"/>
  <c r="B1527" i="135"/>
  <c r="B1528" i="135"/>
  <c r="B1529" i="135"/>
  <c r="B1530" i="135"/>
  <c r="B1531" i="135"/>
  <c r="B1532" i="135"/>
  <c r="B1533" i="135"/>
  <c r="B1534" i="135"/>
  <c r="B1535" i="135"/>
  <c r="B1536" i="135"/>
  <c r="B1537" i="135"/>
  <c r="B1538" i="135"/>
  <c r="B1539" i="135"/>
  <c r="B1540" i="135"/>
  <c r="B1541" i="135"/>
  <c r="B1542" i="135"/>
  <c r="B1543" i="135"/>
  <c r="B1544" i="135"/>
  <c r="B1545" i="135"/>
  <c r="B1546" i="135"/>
  <c r="B1547" i="135"/>
  <c r="B1548" i="135"/>
  <c r="B1549" i="135"/>
  <c r="B1550" i="135"/>
  <c r="B1551" i="135"/>
  <c r="B1552" i="135"/>
  <c r="B1553" i="135"/>
  <c r="B1554" i="135"/>
  <c r="B1555" i="135"/>
  <c r="B1556" i="135"/>
  <c r="B1557" i="135"/>
  <c r="B1558" i="135"/>
  <c r="B1559" i="135"/>
  <c r="B1560" i="135"/>
  <c r="B1561" i="135"/>
  <c r="B1562" i="135"/>
  <c r="B1563" i="135"/>
  <c r="B1564" i="135"/>
  <c r="B1565" i="135"/>
  <c r="B1566" i="135"/>
  <c r="B1567" i="135"/>
  <c r="B1568" i="135"/>
  <c r="B1569" i="135"/>
  <c r="B1570" i="135"/>
  <c r="B1571" i="135"/>
  <c r="B1572" i="135"/>
  <c r="B1573" i="135"/>
  <c r="B1574" i="135"/>
  <c r="B1575" i="135"/>
  <c r="B1576" i="135"/>
  <c r="B1577" i="135"/>
  <c r="B1578" i="135"/>
  <c r="B1579" i="135"/>
  <c r="B1580" i="135"/>
  <c r="B1581" i="135"/>
  <c r="B1582" i="135"/>
  <c r="B1583" i="135"/>
  <c r="B1584" i="135"/>
  <c r="B1585" i="135"/>
  <c r="B1586" i="135"/>
  <c r="B1587" i="135"/>
  <c r="B1588" i="135"/>
  <c r="B1589" i="135"/>
  <c r="B1590" i="135"/>
  <c r="B1591" i="135"/>
  <c r="B1592" i="135"/>
  <c r="B1593" i="135"/>
  <c r="B1594" i="135"/>
  <c r="B1595" i="135"/>
  <c r="B1596" i="135"/>
  <c r="B1597" i="135"/>
  <c r="B1598" i="135"/>
  <c r="B1599" i="135"/>
  <c r="B1600" i="135"/>
  <c r="B1601" i="135"/>
  <c r="B1602" i="135"/>
  <c r="B1603" i="135"/>
  <c r="B1604" i="135"/>
  <c r="B1605" i="135"/>
  <c r="B1606" i="135"/>
  <c r="B1607" i="135"/>
  <c r="B1608" i="135"/>
  <c r="B1609" i="135"/>
  <c r="B1610" i="135"/>
  <c r="B1611" i="135"/>
  <c r="B1612" i="135"/>
  <c r="B1613" i="135"/>
  <c r="B1614" i="135"/>
  <c r="B1615" i="135"/>
  <c r="B1616" i="135"/>
  <c r="B1617" i="135"/>
  <c r="B1618" i="135"/>
  <c r="B1619" i="135"/>
  <c r="B1620" i="135"/>
  <c r="B1621" i="135"/>
  <c r="B1622" i="135"/>
  <c r="B1623" i="135"/>
  <c r="B1624" i="135"/>
  <c r="B1625" i="135"/>
  <c r="B1626" i="135"/>
  <c r="B1627" i="135"/>
  <c r="B1628" i="135"/>
  <c r="B1629" i="135"/>
  <c r="B1630" i="135"/>
  <c r="B1631" i="135"/>
  <c r="B1632" i="135"/>
  <c r="B1633" i="135"/>
  <c r="B1634" i="135"/>
  <c r="B1635" i="135"/>
  <c r="B1636" i="135"/>
  <c r="B1637" i="135"/>
  <c r="B1638" i="135"/>
  <c r="B1639" i="135"/>
  <c r="B1640" i="135"/>
  <c r="B1641" i="135"/>
  <c r="B1642" i="135"/>
  <c r="B1643" i="135"/>
  <c r="B1644" i="135"/>
  <c r="B1645" i="135"/>
  <c r="B1646" i="135"/>
  <c r="B1647" i="135"/>
  <c r="B1648" i="135"/>
  <c r="B1649" i="135"/>
  <c r="B1650" i="135"/>
  <c r="B1651" i="135"/>
  <c r="B1652" i="135"/>
  <c r="B1653" i="135"/>
  <c r="B1654" i="135"/>
  <c r="B1655" i="135"/>
  <c r="B1656" i="135"/>
  <c r="B1657" i="135"/>
  <c r="B1658" i="135"/>
  <c r="B1659" i="135"/>
  <c r="B1660" i="135"/>
  <c r="B1661" i="135"/>
  <c r="B1662" i="135"/>
  <c r="B1663" i="135"/>
  <c r="B1664" i="135"/>
  <c r="B1665" i="135"/>
  <c r="B1666" i="135"/>
  <c r="B1667" i="135"/>
  <c r="B1668" i="135"/>
  <c r="B1669" i="135"/>
  <c r="B1670" i="135"/>
  <c r="B1671" i="135"/>
  <c r="B1672" i="135"/>
  <c r="B1673" i="135"/>
  <c r="B1674" i="135"/>
  <c r="B1675" i="135"/>
  <c r="B1676" i="135"/>
  <c r="B1677" i="135"/>
  <c r="B1678" i="135"/>
  <c r="B1679" i="135"/>
  <c r="B1680" i="135"/>
  <c r="B1681" i="135"/>
  <c r="B1682" i="135"/>
  <c r="B1683" i="135"/>
  <c r="B1684" i="135"/>
  <c r="B1685" i="135"/>
  <c r="B1686" i="135"/>
  <c r="B1687" i="135"/>
  <c r="B1688" i="135"/>
  <c r="B1689" i="135"/>
  <c r="B1690" i="135"/>
  <c r="B1691" i="135"/>
  <c r="B1692" i="135"/>
  <c r="B1693" i="135"/>
  <c r="B1694" i="135"/>
  <c r="B1695" i="135"/>
  <c r="B1696" i="135"/>
  <c r="B1697" i="135"/>
  <c r="B1698" i="135"/>
  <c r="B1699" i="135"/>
  <c r="B1700" i="135"/>
  <c r="B1701" i="135"/>
  <c r="B1702" i="135"/>
  <c r="B1703" i="135"/>
  <c r="B1704" i="135"/>
  <c r="B1705" i="135"/>
  <c r="B1706" i="135"/>
  <c r="B1707" i="135"/>
  <c r="B1708" i="135"/>
  <c r="B1709" i="135"/>
  <c r="B1710" i="135"/>
  <c r="B1711" i="135"/>
  <c r="B1712" i="135"/>
  <c r="B1713" i="135"/>
  <c r="B1714" i="135"/>
  <c r="B1715" i="135"/>
  <c r="B1716" i="135"/>
  <c r="B1717" i="135"/>
  <c r="B1718" i="135"/>
  <c r="B1719" i="135"/>
  <c r="B1720" i="135"/>
  <c r="B1721" i="135"/>
  <c r="B1722" i="135"/>
  <c r="B1723" i="135"/>
  <c r="B1724" i="135"/>
  <c r="B1725" i="135"/>
  <c r="B1726" i="135"/>
  <c r="B1727" i="135"/>
  <c r="B1728" i="135"/>
  <c r="B1729" i="135"/>
  <c r="B1730" i="135"/>
  <c r="B1731" i="135"/>
  <c r="B1732" i="135"/>
  <c r="B1733" i="135"/>
  <c r="B1734" i="135"/>
  <c r="B1735" i="135"/>
  <c r="B1736" i="135"/>
  <c r="B1737" i="135"/>
  <c r="B1738" i="135"/>
  <c r="B1739" i="135"/>
  <c r="B1740" i="135"/>
  <c r="B1741" i="135"/>
  <c r="B1742" i="135"/>
  <c r="B1743" i="135"/>
  <c r="B1744" i="135"/>
  <c r="B1745" i="135"/>
  <c r="B1746" i="135"/>
  <c r="B1747" i="135"/>
  <c r="B1748" i="135"/>
  <c r="B1749" i="135"/>
  <c r="B1750" i="135"/>
  <c r="B1751" i="135"/>
  <c r="B1752" i="135"/>
  <c r="B1753" i="135"/>
  <c r="B1754" i="135"/>
  <c r="B1755" i="135"/>
  <c r="B1756" i="135"/>
  <c r="B1757" i="135"/>
  <c r="B1758" i="135"/>
  <c r="B1759" i="135"/>
  <c r="B1760" i="135"/>
  <c r="B1761" i="135"/>
  <c r="B1762" i="135"/>
  <c r="B1763" i="135"/>
  <c r="B1764" i="135"/>
  <c r="B1765" i="135"/>
  <c r="B1766" i="135"/>
  <c r="B1767" i="135"/>
  <c r="B1768" i="135"/>
  <c r="B1769" i="135"/>
  <c r="B1770" i="135"/>
  <c r="B1771" i="135"/>
  <c r="B1772" i="135"/>
  <c r="B1773" i="135"/>
  <c r="B1774" i="135"/>
  <c r="B1775" i="135"/>
  <c r="B1776" i="135"/>
  <c r="B1777" i="135"/>
  <c r="B1778" i="135"/>
  <c r="B1779" i="135"/>
  <c r="B1780" i="135"/>
  <c r="B1781" i="135"/>
  <c r="B1782" i="135"/>
  <c r="B1783" i="135"/>
  <c r="B1784" i="135"/>
  <c r="B1785" i="135"/>
  <c r="B1786" i="135"/>
  <c r="B1787" i="135"/>
  <c r="B1788" i="135"/>
  <c r="B1789" i="135"/>
  <c r="B1790" i="135"/>
  <c r="B1791" i="135"/>
  <c r="B1792" i="135"/>
  <c r="B1793" i="135"/>
  <c r="B1794" i="135"/>
  <c r="B1795" i="135"/>
  <c r="B1796" i="135"/>
  <c r="B1797" i="135"/>
  <c r="B1798" i="135"/>
  <c r="B1799" i="135"/>
  <c r="B1800" i="135"/>
  <c r="B1801" i="135"/>
  <c r="B1802" i="135"/>
  <c r="B1803" i="135"/>
  <c r="B1804" i="135"/>
  <c r="B1805" i="135"/>
  <c r="B1806" i="135"/>
  <c r="B1807" i="135"/>
  <c r="B1808" i="135"/>
  <c r="B1809" i="135"/>
  <c r="B1810" i="135"/>
  <c r="B1811" i="135"/>
  <c r="B1812" i="135"/>
  <c r="B1813" i="135"/>
  <c r="B1814" i="135"/>
  <c r="B1815" i="135"/>
  <c r="B1816" i="135"/>
  <c r="B1817" i="135"/>
  <c r="B1818" i="135"/>
  <c r="B1819" i="135"/>
  <c r="B1820" i="135"/>
  <c r="B1821" i="135"/>
  <c r="B1822" i="135"/>
  <c r="B1823" i="135"/>
  <c r="B1824" i="135"/>
  <c r="B1825" i="135"/>
  <c r="B1826" i="135"/>
  <c r="B1827" i="135"/>
  <c r="B1828" i="135"/>
  <c r="B1829" i="135"/>
  <c r="B1830" i="135"/>
  <c r="B1831" i="135"/>
  <c r="B1832" i="135"/>
  <c r="B1833" i="135"/>
  <c r="B1834" i="135"/>
  <c r="B1835" i="135"/>
  <c r="B1836" i="135"/>
  <c r="B1837" i="135"/>
  <c r="B1838" i="135"/>
  <c r="B1839" i="135"/>
  <c r="B1840" i="135"/>
  <c r="B1841" i="135"/>
  <c r="B1842" i="135"/>
  <c r="B1843" i="135"/>
  <c r="B1844" i="135"/>
  <c r="B1845" i="135"/>
  <c r="B1846" i="135"/>
  <c r="B1847" i="135"/>
  <c r="B1848" i="135"/>
  <c r="B1849" i="135"/>
  <c r="B1850" i="135"/>
  <c r="B1851" i="135"/>
  <c r="B1852" i="135"/>
  <c r="B1853" i="135"/>
  <c r="B1854" i="135"/>
  <c r="B1855" i="135"/>
  <c r="B1856" i="135"/>
  <c r="B1857" i="135"/>
  <c r="B1858" i="135"/>
  <c r="B1859" i="135"/>
  <c r="B1860" i="135"/>
  <c r="B1861" i="135"/>
  <c r="B1862" i="135"/>
  <c r="B1863" i="135"/>
  <c r="B1864" i="135"/>
  <c r="B1865" i="135"/>
  <c r="B1866" i="135"/>
  <c r="B1867" i="135"/>
  <c r="B1868" i="135"/>
  <c r="B1869" i="135"/>
  <c r="B1870" i="135"/>
  <c r="B1871" i="135"/>
  <c r="B1872" i="135"/>
  <c r="B1873" i="135"/>
  <c r="B1874" i="135"/>
  <c r="B1875" i="135"/>
  <c r="B1876" i="135"/>
  <c r="B1877" i="135"/>
  <c r="B1878" i="135"/>
  <c r="B1879" i="135"/>
  <c r="B1880" i="135"/>
  <c r="B1881" i="135"/>
  <c r="B1882" i="135"/>
  <c r="B1883" i="135"/>
  <c r="B1884" i="135"/>
  <c r="B1885" i="135"/>
  <c r="B1886" i="135"/>
  <c r="B1887" i="135"/>
  <c r="B1888" i="135"/>
  <c r="B1889" i="135"/>
  <c r="B1890" i="135"/>
  <c r="B1891" i="135"/>
  <c r="B1892" i="135"/>
  <c r="B1893" i="135"/>
  <c r="B1894" i="135"/>
  <c r="B1895" i="135"/>
  <c r="B1896" i="135"/>
  <c r="B1897" i="135"/>
  <c r="B1898" i="135"/>
  <c r="B1899" i="135"/>
  <c r="B1900" i="135"/>
  <c r="B1901" i="135"/>
  <c r="B1902" i="135"/>
  <c r="B1903" i="135"/>
  <c r="B1904" i="135"/>
  <c r="B1905" i="135"/>
  <c r="B1906" i="135"/>
  <c r="B1907" i="135"/>
  <c r="B1908" i="135"/>
  <c r="B1909" i="135"/>
  <c r="B1910" i="135"/>
  <c r="B1911" i="135"/>
  <c r="B1912" i="135"/>
  <c r="B1913" i="135"/>
  <c r="B1914" i="135"/>
  <c r="B1915" i="135"/>
  <c r="B1916" i="135"/>
  <c r="B1917" i="135"/>
  <c r="B1918" i="135"/>
  <c r="B1919" i="135"/>
  <c r="B1920" i="135"/>
  <c r="B1921" i="135"/>
  <c r="B1922" i="135"/>
  <c r="B1923" i="135"/>
  <c r="B1924" i="135"/>
  <c r="B1925" i="135"/>
  <c r="B1926" i="135"/>
  <c r="B1927" i="135"/>
  <c r="B1928" i="135"/>
  <c r="B1929" i="135"/>
  <c r="B1930" i="135"/>
  <c r="B1931" i="135"/>
  <c r="B1932" i="135"/>
  <c r="B1933" i="135"/>
  <c r="B1934" i="135"/>
  <c r="B1935" i="135"/>
  <c r="B1936" i="135"/>
  <c r="B1937" i="135"/>
  <c r="B1938" i="135"/>
  <c r="B1939" i="135"/>
  <c r="B1940" i="135"/>
  <c r="B1941" i="135"/>
  <c r="B1942" i="135"/>
  <c r="B1943" i="135"/>
  <c r="B1944" i="135"/>
  <c r="B1945" i="135"/>
  <c r="B1946" i="135"/>
  <c r="B1947" i="135"/>
  <c r="B1948" i="135"/>
  <c r="B1949" i="135"/>
  <c r="B1950" i="135"/>
  <c r="B1951" i="135"/>
  <c r="B1952" i="135"/>
  <c r="B1953" i="135"/>
  <c r="B1954" i="135"/>
  <c r="B1955" i="135"/>
  <c r="B1956" i="135"/>
  <c r="B1957" i="135"/>
  <c r="B1958" i="135"/>
  <c r="B1959" i="135"/>
  <c r="B1960" i="135"/>
  <c r="B1961" i="135"/>
  <c r="B1962" i="135"/>
  <c r="B1963" i="135"/>
  <c r="B1964" i="135"/>
  <c r="B1965" i="135"/>
  <c r="B1966" i="135"/>
  <c r="B1967" i="135"/>
  <c r="B1968" i="135"/>
  <c r="B1969" i="135"/>
  <c r="B1970" i="135"/>
  <c r="B1971" i="135"/>
  <c r="B1972" i="135"/>
  <c r="B1973" i="135"/>
  <c r="B1974" i="135"/>
  <c r="B1975" i="135"/>
  <c r="B1976" i="135"/>
  <c r="B1977" i="135"/>
  <c r="B1978" i="135"/>
  <c r="B1979" i="135"/>
  <c r="B1980" i="135"/>
  <c r="B1981" i="135"/>
  <c r="B1982" i="135"/>
  <c r="B1983" i="135"/>
  <c r="B1984" i="135"/>
  <c r="B1985" i="135"/>
  <c r="B1986" i="135"/>
  <c r="B1987" i="135"/>
  <c r="B1988" i="135"/>
  <c r="B1989" i="135"/>
  <c r="B1990" i="135"/>
  <c r="B1991" i="135"/>
  <c r="B1992" i="135"/>
  <c r="B1993" i="135"/>
  <c r="B1994" i="135"/>
  <c r="B1995" i="135"/>
  <c r="B1996" i="135"/>
  <c r="B1997" i="135"/>
  <c r="B1998" i="135"/>
  <c r="B1999" i="135"/>
  <c r="B2000" i="135"/>
  <c r="B2001" i="135"/>
  <c r="B2002" i="135"/>
  <c r="B2003" i="135"/>
  <c r="B2004" i="135"/>
  <c r="B2005" i="135"/>
  <c r="B2006" i="135"/>
  <c r="B2007" i="135"/>
  <c r="B2008" i="135"/>
  <c r="B2009" i="135"/>
  <c r="B2010" i="135"/>
  <c r="B2011" i="135"/>
  <c r="B2012" i="135"/>
  <c r="B2013" i="135"/>
  <c r="B2014" i="135"/>
  <c r="B2015" i="135"/>
  <c r="B2016" i="135"/>
  <c r="B2017" i="135"/>
  <c r="B2018" i="135"/>
  <c r="B2019" i="135"/>
  <c r="B2020" i="135"/>
  <c r="B2021" i="135"/>
  <c r="B2022" i="135"/>
  <c r="B2023" i="135"/>
  <c r="B2024" i="135"/>
  <c r="B2025" i="135"/>
  <c r="B2026" i="135"/>
  <c r="B2027" i="135"/>
  <c r="B2028" i="135"/>
  <c r="B2029" i="135"/>
  <c r="B2030" i="135"/>
  <c r="B2031" i="135"/>
  <c r="B2032" i="135"/>
  <c r="B2033" i="135"/>
  <c r="B2034" i="135"/>
  <c r="B2035" i="135"/>
  <c r="B2036" i="135"/>
  <c r="B2037" i="135"/>
  <c r="B2038" i="135"/>
  <c r="B2039" i="135"/>
  <c r="B2040" i="135"/>
  <c r="B2041" i="135"/>
  <c r="B2042" i="135"/>
  <c r="B2043" i="135"/>
  <c r="B2044" i="135"/>
  <c r="B2045" i="135"/>
  <c r="B2046" i="135"/>
  <c r="B2047" i="135"/>
  <c r="B2048" i="135"/>
  <c r="B2049" i="135"/>
  <c r="B2050" i="135"/>
  <c r="B2051" i="135"/>
  <c r="B2052" i="135"/>
  <c r="B2053" i="135"/>
  <c r="B2054" i="135"/>
  <c r="B2055" i="135"/>
  <c r="B2056" i="135"/>
  <c r="B2057" i="135"/>
  <c r="B2058" i="135"/>
  <c r="B2059" i="135"/>
  <c r="B2060" i="135"/>
  <c r="B2061" i="135"/>
  <c r="B2062" i="135"/>
  <c r="B2063" i="135"/>
  <c r="B2064" i="135"/>
  <c r="B2065" i="135"/>
  <c r="B2066" i="135"/>
  <c r="B2067" i="135"/>
  <c r="B2068" i="135"/>
  <c r="B2069" i="135"/>
  <c r="B2070" i="135"/>
  <c r="B2071" i="135"/>
  <c r="B2072" i="135"/>
  <c r="B2073" i="135"/>
  <c r="B2074" i="135"/>
  <c r="B2075" i="135"/>
  <c r="B2076" i="135"/>
  <c r="B2077" i="135"/>
  <c r="B2078" i="135"/>
  <c r="B2079" i="135"/>
  <c r="B2080" i="135"/>
  <c r="B2081" i="135"/>
  <c r="B2082" i="135"/>
  <c r="B2083" i="135"/>
  <c r="B2084" i="135"/>
  <c r="B2085" i="135"/>
  <c r="B2086" i="135"/>
  <c r="B2087" i="135"/>
  <c r="B2088" i="135"/>
  <c r="B2089" i="135"/>
  <c r="B2090" i="135"/>
  <c r="B2091" i="135"/>
  <c r="B2092" i="135"/>
  <c r="B2093" i="135"/>
  <c r="B2094" i="135"/>
  <c r="B2095" i="135"/>
  <c r="B2096" i="135"/>
  <c r="B2097" i="135"/>
  <c r="B2098" i="135"/>
  <c r="B2099" i="135"/>
  <c r="B2100" i="135"/>
  <c r="B2101" i="135"/>
  <c r="B2102" i="135"/>
  <c r="B2103" i="135"/>
  <c r="B2104" i="135"/>
  <c r="B2105" i="135"/>
  <c r="B2106" i="135"/>
  <c r="B2107" i="135"/>
  <c r="B2108" i="135"/>
  <c r="B2109" i="135"/>
  <c r="B2110" i="135"/>
  <c r="B2111" i="135"/>
  <c r="B2112" i="135"/>
  <c r="B2113" i="135"/>
  <c r="B2114" i="135"/>
  <c r="B2115" i="135"/>
  <c r="B2116" i="135"/>
  <c r="B2117" i="135"/>
  <c r="B2118" i="135"/>
  <c r="B2119" i="135"/>
  <c r="B2120" i="135"/>
  <c r="B2121" i="135"/>
  <c r="B2122" i="135"/>
  <c r="B2123" i="135"/>
  <c r="B2124" i="135"/>
  <c r="B2125" i="135"/>
  <c r="B2126" i="135"/>
  <c r="B2127" i="135"/>
  <c r="B2128" i="135"/>
  <c r="B2129" i="135"/>
  <c r="B2130" i="135"/>
  <c r="B2131" i="135"/>
  <c r="B2132" i="135"/>
  <c r="B2133" i="135"/>
  <c r="B2134" i="135"/>
  <c r="B2135" i="135"/>
  <c r="B2136" i="135"/>
  <c r="B2137" i="135"/>
  <c r="B2138" i="135"/>
  <c r="B2139" i="135"/>
  <c r="B2140" i="135"/>
  <c r="B2141" i="135"/>
  <c r="B2142" i="135"/>
  <c r="B2143" i="135"/>
  <c r="B2144" i="135"/>
  <c r="B2145" i="135"/>
  <c r="B2146" i="135"/>
  <c r="B2147" i="135"/>
  <c r="B2148" i="135"/>
  <c r="B2149" i="135"/>
  <c r="B2150" i="135"/>
  <c r="B2151" i="135"/>
  <c r="B2152" i="135"/>
  <c r="B2153" i="135"/>
  <c r="B2154" i="135"/>
  <c r="B2155" i="135"/>
  <c r="B2156" i="135"/>
  <c r="B2157" i="135"/>
  <c r="B2158" i="135"/>
  <c r="B2159" i="135"/>
  <c r="B2160" i="135"/>
  <c r="B2161" i="135"/>
  <c r="B2162" i="135"/>
  <c r="B2163" i="135"/>
  <c r="B2164" i="135"/>
  <c r="B2165" i="135"/>
  <c r="B2166" i="135"/>
  <c r="B2167" i="135"/>
  <c r="B2168" i="135"/>
  <c r="B2169" i="135"/>
  <c r="B2170" i="135"/>
  <c r="B2171" i="135"/>
  <c r="B2172" i="135"/>
  <c r="B2173" i="135"/>
  <c r="B2174" i="135"/>
  <c r="B2175" i="135"/>
  <c r="B2176" i="135"/>
  <c r="B2177" i="135"/>
  <c r="B2178" i="135"/>
  <c r="B2179" i="135"/>
  <c r="B2180" i="135"/>
  <c r="B2181" i="135"/>
  <c r="B2182" i="135"/>
  <c r="B2183" i="135"/>
  <c r="B2184" i="135"/>
  <c r="B2185" i="135"/>
  <c r="B2186" i="135"/>
  <c r="B2187" i="135"/>
  <c r="B2188" i="135"/>
  <c r="B2189" i="135"/>
  <c r="B2190" i="135"/>
  <c r="B2191" i="135"/>
  <c r="B2192" i="135"/>
  <c r="B2193" i="135"/>
  <c r="B2194" i="135"/>
  <c r="B2195" i="135"/>
  <c r="B2196" i="135"/>
  <c r="B2197" i="135"/>
  <c r="B2198" i="135"/>
  <c r="B2199" i="135"/>
  <c r="B2200" i="135"/>
  <c r="B2201" i="135"/>
  <c r="B2202" i="135"/>
  <c r="B2203" i="135"/>
  <c r="B2204" i="135"/>
  <c r="B2205" i="135"/>
  <c r="B2206" i="135"/>
  <c r="B2207" i="135"/>
  <c r="B2208" i="135"/>
  <c r="B2209" i="135"/>
  <c r="B2210" i="135"/>
  <c r="B2211" i="135"/>
  <c r="B2212" i="135"/>
  <c r="B2213" i="135"/>
  <c r="B2214" i="135"/>
  <c r="B2215" i="135"/>
  <c r="B2216" i="135"/>
  <c r="B2217" i="135"/>
  <c r="B2218" i="135"/>
  <c r="B2219" i="135"/>
  <c r="B2220" i="135"/>
  <c r="B2221" i="135"/>
  <c r="B2222" i="135"/>
  <c r="B2223" i="135"/>
  <c r="B2224" i="135"/>
  <c r="B2225" i="135"/>
  <c r="B2226" i="135"/>
  <c r="B2227" i="135"/>
  <c r="B2228" i="135"/>
  <c r="B2229" i="135"/>
  <c r="B2230" i="135"/>
  <c r="B2231" i="135"/>
  <c r="B2232" i="135"/>
  <c r="B2233" i="135"/>
  <c r="B2234" i="135"/>
  <c r="B2235" i="135"/>
  <c r="B2236" i="135"/>
  <c r="B2237" i="135"/>
  <c r="B2238" i="135"/>
  <c r="B2239" i="135"/>
  <c r="B2240" i="135"/>
  <c r="B2241" i="135"/>
  <c r="B2242" i="135"/>
  <c r="B2243" i="135"/>
  <c r="B2244" i="135"/>
  <c r="B2245" i="135"/>
  <c r="B2246" i="135"/>
  <c r="B2247" i="135"/>
  <c r="B2248" i="135"/>
  <c r="B2249" i="135"/>
  <c r="B2250" i="135"/>
  <c r="B2251" i="135"/>
  <c r="B2252" i="135"/>
  <c r="B2253" i="135"/>
  <c r="B2254" i="135"/>
  <c r="B2255" i="135"/>
  <c r="B2256" i="135"/>
  <c r="B2257" i="135"/>
  <c r="B2258" i="135"/>
  <c r="B2259" i="135"/>
  <c r="B2260" i="135"/>
  <c r="B2261" i="135"/>
  <c r="B2262" i="135"/>
  <c r="B2263" i="135"/>
  <c r="B2264" i="135"/>
  <c r="B2265" i="135"/>
  <c r="B2266" i="135"/>
  <c r="B2267" i="135"/>
  <c r="B2268" i="135"/>
  <c r="B2269" i="135"/>
  <c r="B2270" i="135"/>
  <c r="B2271" i="135"/>
  <c r="B2272" i="135"/>
  <c r="B2273" i="135"/>
  <c r="B2274" i="135"/>
  <c r="B2275" i="135"/>
  <c r="B2276" i="135"/>
  <c r="B2277" i="135"/>
  <c r="B2278" i="135"/>
  <c r="B2279" i="135"/>
  <c r="B2280" i="135"/>
  <c r="B2281" i="135"/>
  <c r="B2282" i="135"/>
  <c r="B2283" i="135"/>
  <c r="B2284" i="135"/>
  <c r="B2285" i="135"/>
  <c r="B2286" i="135"/>
  <c r="B2287" i="135"/>
  <c r="B2288" i="135"/>
  <c r="B2289" i="135"/>
  <c r="B2290" i="135"/>
  <c r="B2291" i="135"/>
  <c r="B2292" i="135"/>
  <c r="B2293" i="135"/>
  <c r="B2294" i="135"/>
  <c r="B2295" i="135"/>
  <c r="B2296" i="135"/>
  <c r="B2297" i="135"/>
  <c r="B2298" i="135"/>
  <c r="B2299" i="135"/>
  <c r="B2300" i="135"/>
  <c r="B2301" i="135"/>
  <c r="B2302" i="135"/>
  <c r="B2303" i="135"/>
  <c r="B2304" i="135"/>
  <c r="B2305" i="135"/>
  <c r="B2306" i="135"/>
  <c r="B2307" i="135"/>
  <c r="B2308" i="135"/>
  <c r="B2309" i="135"/>
  <c r="B2310" i="135"/>
  <c r="B2311" i="135"/>
  <c r="B2312" i="135"/>
  <c r="B2313" i="135"/>
  <c r="B2314" i="135"/>
  <c r="B2315" i="135"/>
  <c r="B2316" i="135"/>
  <c r="B2317" i="135"/>
  <c r="B2318" i="135"/>
  <c r="B2319" i="135"/>
  <c r="B2320" i="135"/>
  <c r="B2321" i="135"/>
  <c r="B2322" i="135"/>
  <c r="B2323" i="135"/>
  <c r="B2324" i="135"/>
  <c r="B2325" i="135"/>
  <c r="B2326" i="135"/>
  <c r="B2327" i="135"/>
  <c r="B2328" i="135"/>
  <c r="B2329" i="135"/>
  <c r="B2330" i="135"/>
  <c r="B2331" i="135"/>
  <c r="B2332" i="135"/>
  <c r="B2333" i="135"/>
  <c r="B2334" i="135"/>
  <c r="B2335" i="135"/>
  <c r="B2336" i="135"/>
  <c r="B2337" i="135"/>
  <c r="B2338" i="135"/>
  <c r="B2339" i="135"/>
  <c r="B2340" i="135"/>
  <c r="B2341" i="135"/>
  <c r="B2342" i="135"/>
  <c r="B2343" i="135"/>
  <c r="B2344" i="135"/>
  <c r="B2345" i="135"/>
  <c r="B2346" i="135"/>
  <c r="B2347" i="135"/>
  <c r="B2348" i="135"/>
  <c r="B2349" i="135"/>
  <c r="B2350" i="135"/>
  <c r="B2351" i="135"/>
  <c r="B2352" i="135"/>
  <c r="B2353" i="135"/>
  <c r="B2354" i="135"/>
  <c r="B2355" i="135"/>
  <c r="B2356" i="135"/>
  <c r="B2357" i="135"/>
  <c r="B2358" i="135"/>
  <c r="B2359" i="135"/>
  <c r="B2360" i="135"/>
  <c r="B2361" i="135"/>
  <c r="B2362" i="135"/>
  <c r="B2363" i="135"/>
  <c r="B2364" i="135"/>
  <c r="B2365" i="135"/>
  <c r="B2366" i="135"/>
  <c r="B2367" i="135"/>
  <c r="B2368" i="135"/>
  <c r="B2369" i="135"/>
  <c r="B2370" i="135"/>
  <c r="B2371" i="135"/>
  <c r="B2372" i="135"/>
  <c r="B2373" i="135"/>
  <c r="B2374" i="135"/>
  <c r="B2375" i="135"/>
  <c r="B2376" i="135"/>
  <c r="B2377" i="135"/>
  <c r="B2378" i="135"/>
  <c r="B2379" i="135"/>
  <c r="B2380" i="135"/>
  <c r="B2381" i="135"/>
  <c r="B2382" i="135"/>
  <c r="B2383" i="135"/>
  <c r="B2384" i="135"/>
  <c r="B2385" i="135"/>
  <c r="B2386" i="135"/>
  <c r="B2387" i="135"/>
  <c r="B2388" i="135"/>
  <c r="B2389" i="135"/>
  <c r="B2390" i="135"/>
  <c r="B2391" i="135"/>
  <c r="B2392" i="135"/>
  <c r="B2393" i="135"/>
  <c r="B2394" i="135"/>
  <c r="B2395" i="135"/>
  <c r="B2396" i="135"/>
  <c r="B2397" i="135"/>
  <c r="B2398" i="135"/>
  <c r="B2399" i="135"/>
  <c r="B2400" i="135"/>
  <c r="B2401" i="135"/>
  <c r="B2402" i="135"/>
  <c r="B2403" i="135"/>
  <c r="B2404" i="135"/>
  <c r="B2405" i="135"/>
  <c r="B2406" i="135"/>
  <c r="B2407" i="135"/>
  <c r="B2408" i="135"/>
  <c r="B2409" i="135"/>
  <c r="B2410" i="135"/>
  <c r="B2411" i="135"/>
  <c r="B2412" i="135"/>
  <c r="B2413" i="135"/>
  <c r="B2414" i="135"/>
  <c r="B2415" i="135"/>
  <c r="B2416" i="135"/>
  <c r="B2417" i="135"/>
  <c r="B2418" i="135"/>
  <c r="B2419" i="135"/>
  <c r="B2420" i="135"/>
  <c r="B2421" i="135"/>
  <c r="B2422" i="135"/>
  <c r="B2423" i="135"/>
  <c r="B2424" i="135"/>
  <c r="B2425" i="135"/>
  <c r="B2426" i="135"/>
  <c r="B2427" i="135"/>
  <c r="B2428" i="135"/>
  <c r="B2429" i="135"/>
  <c r="B2430" i="135"/>
  <c r="B2431" i="135"/>
  <c r="B2432" i="135"/>
  <c r="B2433" i="135"/>
  <c r="B2434" i="135"/>
  <c r="B2435" i="135"/>
  <c r="B2436" i="135"/>
  <c r="B2437" i="135"/>
  <c r="B2438" i="135"/>
  <c r="B2439" i="135"/>
  <c r="B2440" i="135"/>
  <c r="B2441" i="135"/>
  <c r="B2442" i="135"/>
  <c r="B2443" i="135"/>
  <c r="B2444" i="135"/>
  <c r="B2445" i="135"/>
  <c r="B2446" i="135"/>
  <c r="B2447" i="135"/>
  <c r="B2448" i="135"/>
  <c r="B2449" i="135"/>
  <c r="B2450" i="135"/>
  <c r="B2451" i="135"/>
  <c r="B2452" i="135"/>
  <c r="B2453" i="135"/>
  <c r="B2454" i="135"/>
  <c r="B2455" i="135"/>
  <c r="B2456" i="135"/>
  <c r="B2457" i="135"/>
  <c r="B2458" i="135"/>
  <c r="B2459" i="135"/>
  <c r="B2460" i="135"/>
  <c r="B2461" i="135"/>
  <c r="B2462" i="135"/>
  <c r="B2463" i="135"/>
  <c r="B2464" i="135"/>
  <c r="B2465" i="135"/>
  <c r="B2466" i="135"/>
  <c r="B2467" i="135"/>
  <c r="B2468" i="135"/>
  <c r="B2469" i="135"/>
  <c r="B2470" i="135"/>
  <c r="B2471" i="135"/>
  <c r="B2472" i="135"/>
  <c r="B2473" i="135"/>
  <c r="B2474" i="135"/>
  <c r="B2475" i="135"/>
  <c r="B2476" i="135"/>
  <c r="B2477" i="135"/>
  <c r="B2478" i="135"/>
  <c r="B2479" i="135"/>
  <c r="B2480" i="135"/>
  <c r="B2481" i="135"/>
  <c r="B2482" i="135"/>
  <c r="B2483" i="135"/>
  <c r="B2484" i="135"/>
  <c r="B2485" i="135"/>
  <c r="B2486" i="135"/>
  <c r="B2487" i="135"/>
  <c r="B2488" i="135"/>
  <c r="B2489" i="135"/>
  <c r="B2490" i="135"/>
  <c r="B2491" i="135"/>
  <c r="B2492" i="135"/>
  <c r="B2493" i="135"/>
  <c r="B2494" i="135"/>
  <c r="B2495" i="135"/>
  <c r="B2496" i="135"/>
  <c r="B2497" i="135"/>
  <c r="B2498" i="135"/>
  <c r="B2499" i="135"/>
  <c r="B2500" i="135"/>
  <c r="B2501" i="135"/>
  <c r="B2502" i="135"/>
  <c r="B2503" i="135"/>
  <c r="B2504" i="135"/>
  <c r="B2505" i="135"/>
  <c r="B2506" i="135"/>
  <c r="B2507" i="135"/>
  <c r="B2508" i="135"/>
  <c r="B2509" i="135"/>
  <c r="B2510" i="135"/>
  <c r="B2511" i="135"/>
  <c r="B2512" i="135"/>
  <c r="B2513" i="135"/>
  <c r="B2514" i="135"/>
  <c r="B2515" i="135"/>
  <c r="B2516" i="135"/>
  <c r="B2517" i="135"/>
  <c r="B2518" i="135"/>
  <c r="B2519" i="135"/>
  <c r="B2520" i="135"/>
  <c r="B2521" i="135"/>
  <c r="B2522" i="135"/>
  <c r="B2523" i="135"/>
  <c r="B2524" i="135"/>
  <c r="B2525" i="135"/>
  <c r="B2526" i="135"/>
  <c r="B2527" i="135"/>
  <c r="B2528" i="135"/>
  <c r="B2529" i="135"/>
  <c r="B2530" i="135"/>
  <c r="B2531" i="135"/>
  <c r="B2532" i="135"/>
  <c r="B2533" i="135"/>
  <c r="B2534" i="135"/>
  <c r="B2535" i="135"/>
  <c r="B2536" i="135"/>
  <c r="B2537" i="135"/>
  <c r="B2538" i="135"/>
  <c r="B2539" i="135"/>
  <c r="B2540" i="135"/>
  <c r="B2541" i="135"/>
  <c r="B2542" i="135"/>
  <c r="B2543" i="135"/>
  <c r="B2544" i="135"/>
  <c r="B2545" i="135"/>
  <c r="B2546" i="135"/>
  <c r="B2547" i="135"/>
  <c r="B2548" i="135"/>
  <c r="B2549" i="135"/>
  <c r="B2550" i="135"/>
  <c r="B2551" i="135"/>
  <c r="B2552" i="135"/>
  <c r="B2553" i="135"/>
  <c r="B2554" i="135"/>
  <c r="B2555" i="135"/>
  <c r="B2556" i="135"/>
  <c r="B2557" i="135"/>
  <c r="B2558" i="135"/>
  <c r="B2559" i="135"/>
  <c r="B2560" i="135"/>
  <c r="B2561" i="135"/>
  <c r="B2562" i="135"/>
  <c r="B2563" i="135"/>
  <c r="B2564" i="135"/>
  <c r="B2565" i="135"/>
  <c r="B2566" i="135"/>
  <c r="B2567" i="135"/>
  <c r="B2568" i="135"/>
  <c r="B2569" i="135"/>
  <c r="B2570" i="135"/>
  <c r="B2571" i="135"/>
  <c r="B2572" i="135"/>
  <c r="B2573" i="135"/>
  <c r="B2574" i="135"/>
  <c r="B2575" i="135"/>
  <c r="B2576" i="135"/>
  <c r="B2577" i="135"/>
  <c r="B2578" i="135"/>
  <c r="B2579" i="135"/>
  <c r="B2580" i="135"/>
  <c r="B2581" i="135"/>
  <c r="B2582" i="135"/>
  <c r="B2583" i="135"/>
  <c r="B2584" i="135"/>
  <c r="B2585" i="135"/>
  <c r="B2586" i="135"/>
  <c r="B2587" i="135"/>
  <c r="B2588" i="135"/>
  <c r="B2589" i="135"/>
  <c r="B2590" i="135"/>
  <c r="B2591" i="135"/>
  <c r="B2592" i="135"/>
  <c r="B2593" i="135"/>
  <c r="B2594" i="135"/>
  <c r="B2595" i="135"/>
  <c r="B2596" i="135"/>
  <c r="B2597" i="135"/>
  <c r="B2598" i="135"/>
  <c r="B2599" i="135"/>
  <c r="B2600" i="135"/>
  <c r="B2601" i="135"/>
  <c r="B2602" i="135"/>
  <c r="B2603" i="135"/>
  <c r="B2604" i="135"/>
  <c r="B2605" i="135"/>
  <c r="B2606" i="135"/>
  <c r="B2607" i="135"/>
  <c r="B2608" i="135"/>
  <c r="B2609" i="135"/>
  <c r="B2610" i="135"/>
  <c r="B2611" i="135"/>
  <c r="B2612" i="135"/>
  <c r="B2613" i="135"/>
  <c r="B2614" i="135"/>
  <c r="B2615" i="135"/>
  <c r="B2616" i="135"/>
  <c r="B2617" i="135"/>
  <c r="B2618" i="135"/>
  <c r="B2619" i="135"/>
  <c r="B2620" i="135"/>
  <c r="B2621" i="135"/>
  <c r="B2622" i="135"/>
  <c r="B2623" i="135"/>
  <c r="B2624" i="135"/>
  <c r="B2625" i="135"/>
  <c r="B2626" i="135"/>
  <c r="B2627" i="135"/>
  <c r="B2628" i="135"/>
  <c r="B2629" i="135"/>
  <c r="B2630" i="135"/>
  <c r="B2631" i="135"/>
  <c r="B2632" i="135"/>
  <c r="B2633" i="135"/>
  <c r="B2634" i="135"/>
  <c r="B2635" i="135"/>
  <c r="B2636" i="135"/>
  <c r="B2637" i="135"/>
  <c r="B2638" i="135"/>
  <c r="B2639" i="135"/>
  <c r="B2640" i="135"/>
  <c r="B2641" i="135"/>
  <c r="B2642" i="135"/>
  <c r="B2643" i="135"/>
  <c r="B2644" i="135"/>
  <c r="B2645" i="135"/>
  <c r="B2646" i="135"/>
  <c r="B2647" i="135"/>
  <c r="B2648" i="135"/>
  <c r="B2649" i="135"/>
  <c r="B2650" i="135"/>
  <c r="B2651" i="135"/>
  <c r="B2652" i="135"/>
  <c r="B2653" i="135"/>
  <c r="B2654" i="135"/>
  <c r="B2655" i="135"/>
  <c r="B2656" i="135"/>
  <c r="B2657" i="135"/>
  <c r="B2658" i="135"/>
  <c r="B2659" i="135"/>
  <c r="B2660" i="135"/>
  <c r="B2661" i="135"/>
  <c r="B2662" i="135"/>
  <c r="B2663" i="135"/>
  <c r="B2664" i="135"/>
  <c r="B2665" i="135"/>
  <c r="B2666" i="135"/>
  <c r="B2667" i="135"/>
  <c r="B2668" i="135"/>
  <c r="B2669" i="135"/>
  <c r="B2670" i="135"/>
  <c r="B2671" i="135"/>
  <c r="B2672" i="135"/>
  <c r="B2673" i="135"/>
  <c r="B2674" i="135"/>
  <c r="B2675" i="135"/>
  <c r="B2676" i="135"/>
  <c r="B2677" i="135"/>
  <c r="B2678" i="135"/>
  <c r="B2679" i="135"/>
  <c r="B2680" i="135"/>
  <c r="B2681" i="135"/>
  <c r="B2682" i="135"/>
  <c r="B2683" i="135"/>
  <c r="B2684" i="135"/>
  <c r="B2685" i="135"/>
  <c r="B2686" i="135"/>
  <c r="B2687" i="135"/>
  <c r="B2688" i="135"/>
  <c r="B2689" i="135"/>
  <c r="B2690" i="135"/>
  <c r="B2691" i="135"/>
  <c r="B2692" i="135"/>
  <c r="B2693" i="135"/>
  <c r="B2694" i="135"/>
  <c r="B2695" i="135"/>
  <c r="B2696" i="135"/>
  <c r="B2697" i="135"/>
  <c r="B2698" i="135"/>
  <c r="B2699" i="135"/>
  <c r="B2700" i="135"/>
  <c r="B2701" i="135"/>
  <c r="B2702" i="135"/>
  <c r="B2703" i="135"/>
  <c r="B2704" i="135"/>
  <c r="B2705" i="135"/>
  <c r="B2706" i="135"/>
  <c r="B2707" i="135"/>
  <c r="B2708" i="135"/>
  <c r="B2709" i="135"/>
  <c r="B2710" i="135"/>
  <c r="B2711" i="135"/>
  <c r="B2712" i="135"/>
  <c r="B2713" i="135"/>
  <c r="B2714" i="135"/>
  <c r="B2715" i="135"/>
  <c r="B2716" i="135"/>
  <c r="B2717" i="135"/>
  <c r="B2718" i="135"/>
  <c r="B2719" i="135"/>
  <c r="B2720" i="135"/>
  <c r="B2721" i="135"/>
  <c r="B2722" i="135"/>
  <c r="B2723" i="135"/>
  <c r="B2724" i="135"/>
  <c r="B2725" i="135"/>
  <c r="B2726" i="135"/>
  <c r="B2727" i="135"/>
  <c r="B2728" i="135"/>
  <c r="B2729" i="135"/>
  <c r="B2730" i="135"/>
  <c r="B2731" i="135"/>
  <c r="B2732" i="135"/>
  <c r="B2733" i="135"/>
  <c r="B2734" i="135"/>
  <c r="B2735" i="135"/>
  <c r="B2736" i="135"/>
  <c r="B2737" i="135"/>
  <c r="B2738" i="135"/>
  <c r="B2739" i="135"/>
  <c r="B2740" i="135"/>
  <c r="B2741" i="135"/>
  <c r="B2742" i="135"/>
  <c r="B2743" i="135"/>
  <c r="B2744" i="135"/>
  <c r="B2745" i="135"/>
  <c r="B2746" i="135"/>
  <c r="B2747" i="135"/>
  <c r="B2748" i="135"/>
  <c r="B2749" i="135"/>
  <c r="B2750" i="135"/>
  <c r="B2751" i="135"/>
  <c r="B2752" i="135"/>
  <c r="B2753" i="135"/>
  <c r="B2754" i="135"/>
  <c r="B2755" i="135"/>
  <c r="B2756" i="135"/>
  <c r="B2757" i="135"/>
  <c r="B2758" i="135"/>
  <c r="B2759" i="135"/>
  <c r="B2760" i="135"/>
  <c r="B2761" i="135"/>
  <c r="B2762" i="135"/>
  <c r="B2763" i="135"/>
  <c r="B2764" i="135"/>
  <c r="B2765" i="135"/>
  <c r="B2766" i="135"/>
  <c r="B2767" i="135"/>
  <c r="B2768" i="135"/>
  <c r="B2769" i="135"/>
  <c r="B2770" i="135"/>
  <c r="B2771" i="135"/>
  <c r="B2772" i="135"/>
  <c r="B2773" i="135"/>
  <c r="B2774" i="135"/>
  <c r="B2775" i="135"/>
  <c r="B2776" i="135"/>
  <c r="B2777" i="135"/>
  <c r="B2778" i="135"/>
  <c r="B2779" i="135"/>
  <c r="B2780" i="135"/>
  <c r="B2781" i="135"/>
  <c r="B2782" i="135"/>
  <c r="B2783" i="135"/>
  <c r="B2784" i="135"/>
  <c r="B2785" i="135"/>
  <c r="B2786" i="135"/>
  <c r="B2787" i="135"/>
  <c r="B2788" i="135"/>
  <c r="B2789" i="135"/>
  <c r="B2790" i="135"/>
  <c r="B2791" i="135"/>
  <c r="B2792" i="135"/>
  <c r="B2793" i="135"/>
  <c r="B2794" i="135"/>
  <c r="B2795" i="135"/>
  <c r="B2796" i="135"/>
  <c r="B2797" i="135"/>
  <c r="B2798" i="135"/>
  <c r="B2799" i="135"/>
  <c r="B2800" i="135"/>
  <c r="B2801" i="135"/>
  <c r="B2802" i="135"/>
  <c r="B2803" i="135"/>
  <c r="B2804" i="135"/>
  <c r="B2805" i="135"/>
  <c r="B2806" i="135"/>
  <c r="B2807" i="135"/>
  <c r="B2808" i="135"/>
  <c r="B2809" i="135"/>
  <c r="B2810" i="135"/>
  <c r="B2811" i="135"/>
  <c r="B2812" i="135"/>
  <c r="B2813" i="135"/>
  <c r="B2814" i="135"/>
  <c r="B2815" i="135"/>
  <c r="B2816" i="135"/>
  <c r="B2817" i="135"/>
  <c r="B2818" i="135"/>
  <c r="B2819" i="135"/>
  <c r="B2820" i="135"/>
  <c r="B2821" i="135"/>
  <c r="B2822" i="135"/>
  <c r="B2823" i="135"/>
  <c r="B2824" i="135"/>
  <c r="B2825" i="135"/>
  <c r="B2826" i="135"/>
  <c r="B2827" i="135"/>
  <c r="B2828" i="135"/>
  <c r="B2829" i="135"/>
  <c r="B2830" i="135"/>
  <c r="B2831" i="135"/>
  <c r="B2832" i="135"/>
  <c r="B2833" i="135"/>
  <c r="B2834" i="135"/>
  <c r="B2835" i="135"/>
  <c r="B2836" i="135"/>
  <c r="B2837" i="135"/>
  <c r="B2838" i="135"/>
  <c r="B2839" i="135"/>
  <c r="B2840" i="135"/>
  <c r="B2841" i="135"/>
  <c r="B2842" i="135"/>
  <c r="B2843" i="135"/>
  <c r="B2844" i="135"/>
  <c r="B2845" i="135"/>
  <c r="B2846" i="135"/>
  <c r="B2847" i="135"/>
  <c r="B2848" i="135"/>
  <c r="B2849" i="135"/>
  <c r="B2850" i="135"/>
  <c r="B2851" i="135"/>
  <c r="B2852" i="135"/>
  <c r="B2853" i="135"/>
  <c r="B2854" i="135"/>
  <c r="B2855" i="135"/>
  <c r="B2856" i="135"/>
  <c r="B2857" i="135"/>
  <c r="B2858" i="135"/>
  <c r="B2859" i="135"/>
  <c r="B2860" i="135"/>
  <c r="B2861" i="135"/>
  <c r="B2862" i="135"/>
  <c r="B2863" i="135"/>
  <c r="B2864" i="135"/>
  <c r="B2865" i="135"/>
  <c r="B2866" i="135"/>
  <c r="B2867" i="135"/>
  <c r="B2868" i="135"/>
  <c r="B2869" i="135"/>
  <c r="B2870" i="135"/>
  <c r="B2871" i="135"/>
  <c r="B2872" i="135"/>
  <c r="B2873" i="135"/>
  <c r="B2874" i="135"/>
  <c r="B2875" i="135"/>
  <c r="B2876" i="135"/>
  <c r="B2877" i="135"/>
  <c r="B2878" i="135"/>
  <c r="B2879" i="135"/>
  <c r="B2880" i="135"/>
  <c r="B2881" i="135"/>
  <c r="B2882" i="135"/>
  <c r="B2883" i="135"/>
  <c r="B2884" i="135"/>
  <c r="B2885" i="135"/>
  <c r="B2886" i="135"/>
  <c r="B2887" i="135"/>
  <c r="B2888" i="135"/>
  <c r="B2889" i="135"/>
  <c r="B2890" i="135"/>
  <c r="B2891" i="135"/>
  <c r="B2892" i="135"/>
  <c r="B2893" i="135"/>
  <c r="B2894" i="135"/>
  <c r="B2895" i="135"/>
  <c r="B2896" i="135"/>
  <c r="B2897" i="135"/>
  <c r="B2898" i="135"/>
  <c r="B2899" i="135"/>
  <c r="B2900" i="135"/>
  <c r="B2901" i="135"/>
  <c r="B2902" i="135"/>
  <c r="B2903" i="135"/>
  <c r="B2904" i="135"/>
  <c r="B2905" i="135"/>
  <c r="B2906" i="135"/>
  <c r="B2907" i="135"/>
  <c r="B2908" i="135"/>
  <c r="B2909" i="135"/>
  <c r="B2910" i="135"/>
  <c r="B2911" i="135"/>
  <c r="B2912" i="135"/>
  <c r="B2913" i="135"/>
  <c r="B2914" i="135"/>
  <c r="B2915" i="135"/>
  <c r="B2916" i="135"/>
  <c r="B2917" i="135"/>
  <c r="B2918" i="135"/>
  <c r="B2919" i="135"/>
  <c r="B2920" i="135"/>
  <c r="B2921" i="135"/>
  <c r="B2922" i="135"/>
  <c r="B2923" i="135"/>
  <c r="B2924" i="135"/>
  <c r="B2925" i="135"/>
  <c r="B2926" i="135"/>
  <c r="B2927" i="135"/>
  <c r="B2928" i="135"/>
  <c r="B2929" i="135"/>
  <c r="B2930" i="135"/>
  <c r="B2931" i="135"/>
  <c r="B2932" i="135"/>
  <c r="B2933" i="135"/>
  <c r="B2934" i="135"/>
  <c r="B2935" i="135"/>
  <c r="B2936" i="135"/>
  <c r="B2937" i="135"/>
  <c r="B2938" i="135"/>
  <c r="B2939" i="135"/>
  <c r="B2940" i="135"/>
  <c r="B2941" i="135"/>
  <c r="B2942" i="135"/>
  <c r="B2943" i="135"/>
  <c r="B2944" i="135"/>
  <c r="B2945" i="135"/>
  <c r="B2946" i="135"/>
  <c r="B2947" i="135"/>
  <c r="B2948" i="135"/>
  <c r="B2949" i="135"/>
  <c r="B2950" i="135"/>
  <c r="B2951" i="135"/>
  <c r="B2952" i="135"/>
  <c r="B2953" i="135"/>
  <c r="B2954" i="135"/>
  <c r="B2955" i="135"/>
  <c r="B2956" i="135"/>
  <c r="B2957" i="135"/>
  <c r="B2958" i="135"/>
  <c r="B2959" i="135"/>
  <c r="B2960" i="135"/>
  <c r="B2961" i="135"/>
  <c r="B2962" i="135"/>
  <c r="B2963" i="135"/>
  <c r="B2964" i="135"/>
  <c r="B2965" i="135"/>
  <c r="B2966" i="135"/>
  <c r="B2967" i="135"/>
  <c r="B2968" i="135"/>
  <c r="B2969" i="135"/>
  <c r="B2970" i="135"/>
  <c r="B2971" i="135"/>
  <c r="B2972" i="135"/>
  <c r="B2973" i="135"/>
  <c r="B2974" i="135"/>
  <c r="B2975" i="135"/>
  <c r="B2976" i="135"/>
  <c r="B2977" i="135"/>
  <c r="B2979" i="135"/>
  <c r="B2980" i="135"/>
  <c r="B2981" i="135"/>
  <c r="B2982" i="135"/>
  <c r="B2983" i="135"/>
  <c r="B2984" i="135"/>
  <c r="B2985" i="135"/>
  <c r="B2986" i="135"/>
  <c r="B2987" i="135"/>
  <c r="B2988" i="135"/>
  <c r="B2989" i="135"/>
  <c r="B2990" i="135"/>
  <c r="B2991" i="135"/>
  <c r="B2992" i="135"/>
  <c r="B2993" i="135"/>
  <c r="B2994" i="135"/>
  <c r="B2995" i="135"/>
  <c r="B2996" i="135"/>
  <c r="B2997" i="135"/>
  <c r="B2998" i="135"/>
  <c r="B2999" i="135"/>
  <c r="B3000" i="135"/>
  <c r="B20" i="135"/>
  <c r="E18" i="135"/>
  <c r="B18" i="135"/>
  <c r="E17" i="135"/>
  <c r="B17" i="135"/>
  <c r="B7" i="135"/>
  <c r="B8" i="135"/>
  <c r="B9" i="135"/>
  <c r="B10" i="135"/>
  <c r="B11" i="135"/>
  <c r="B12" i="135"/>
  <c r="B13" i="135"/>
  <c r="B14" i="135"/>
  <c r="B15" i="135"/>
  <c r="B16" i="135"/>
  <c r="B19" i="135"/>
  <c r="B21" i="135"/>
  <c r="B22" i="135"/>
  <c r="B23" i="135"/>
  <c r="B24" i="135"/>
  <c r="B6" i="135"/>
  <c r="I7" i="135"/>
  <c r="I8" i="135"/>
  <c r="I9" i="135"/>
  <c r="I10" i="135"/>
  <c r="I41" i="135"/>
  <c r="I46" i="135"/>
  <c r="I51" i="135"/>
  <c r="I56" i="135"/>
  <c r="I11" i="135"/>
  <c r="I12" i="135"/>
  <c r="I13" i="135"/>
  <c r="I14" i="135"/>
  <c r="I15" i="135"/>
  <c r="I37" i="135"/>
  <c r="I42" i="135"/>
  <c r="I47" i="135"/>
  <c r="I52" i="135"/>
  <c r="I57" i="135"/>
  <c r="I16" i="135"/>
  <c r="I38" i="135"/>
  <c r="I43" i="135"/>
  <c r="I48" i="135"/>
  <c r="I53" i="135"/>
  <c r="I58" i="135"/>
  <c r="I17" i="135"/>
  <c r="I39" i="135"/>
  <c r="I44" i="135"/>
  <c r="I49" i="135"/>
  <c r="I54" i="135"/>
  <c r="I59" i="135"/>
  <c r="I40" i="135"/>
  <c r="I45" i="135"/>
  <c r="I50" i="135"/>
  <c r="I55" i="135"/>
  <c r="I60" i="135"/>
  <c r="I61" i="135"/>
  <c r="I62" i="135"/>
  <c r="I63" i="135"/>
  <c r="I64" i="135"/>
  <c r="I65" i="135"/>
  <c r="I66" i="135"/>
  <c r="I67" i="135"/>
  <c r="I68" i="135"/>
  <c r="I69" i="135"/>
  <c r="I70" i="135"/>
  <c r="I71" i="135"/>
  <c r="I72" i="135"/>
  <c r="I73" i="135"/>
  <c r="I74" i="135"/>
  <c r="I75" i="135"/>
  <c r="I76" i="135"/>
  <c r="I77" i="135"/>
  <c r="I78" i="135"/>
  <c r="I79" i="135"/>
  <c r="I80" i="135"/>
  <c r="I81" i="135"/>
  <c r="I82" i="135"/>
  <c r="I83" i="135"/>
  <c r="I84" i="135"/>
  <c r="I85" i="135"/>
  <c r="I86" i="135"/>
  <c r="I87" i="135"/>
  <c r="I88" i="135"/>
  <c r="I89" i="135"/>
  <c r="I90" i="135"/>
  <c r="I91" i="135"/>
  <c r="I92" i="135"/>
  <c r="I93" i="135"/>
  <c r="I94" i="135"/>
  <c r="I95" i="135"/>
  <c r="I96" i="135"/>
  <c r="I97" i="135"/>
  <c r="I98" i="135"/>
  <c r="E19" i="135"/>
  <c r="E16" i="135"/>
  <c r="G54" i="126"/>
  <c r="G50" i="126"/>
  <c r="G46" i="126"/>
  <c r="G42" i="126"/>
  <c r="G38" i="126"/>
  <c r="G34" i="126"/>
  <c r="G30" i="126"/>
  <c r="G26" i="126"/>
  <c r="G22" i="126"/>
  <c r="M263" i="126"/>
  <c r="F255" i="126"/>
  <c r="M259" i="126" s="1"/>
  <c r="B1803" i="126"/>
  <c r="B1802" i="126"/>
  <c r="B1745" i="126"/>
  <c r="B1744" i="126"/>
  <c r="B1687" i="126"/>
  <c r="B1686" i="126"/>
  <c r="B1629" i="126"/>
  <c r="B1628" i="126"/>
  <c r="B1571" i="126"/>
  <c r="B1570" i="126"/>
  <c r="B1513" i="126"/>
  <c r="B1512" i="126"/>
  <c r="B1454" i="126"/>
  <c r="B1453" i="126"/>
  <c r="B1396" i="126"/>
  <c r="B1395" i="126"/>
  <c r="B1338" i="126"/>
  <c r="B1337" i="126"/>
  <c r="B1280" i="126"/>
  <c r="B1279" i="126"/>
  <c r="B1222" i="126"/>
  <c r="B1221" i="126"/>
  <c r="B1164" i="126"/>
  <c r="B1163" i="126"/>
  <c r="B1106" i="126"/>
  <c r="B1105" i="126"/>
  <c r="B1048" i="126"/>
  <c r="B1047" i="126"/>
  <c r="B990" i="126"/>
  <c r="B989" i="126"/>
  <c r="B932" i="126"/>
  <c r="B931" i="126"/>
  <c r="B874" i="126"/>
  <c r="B873" i="126"/>
  <c r="B816" i="126"/>
  <c r="B815" i="126"/>
  <c r="B758" i="126"/>
  <c r="B757" i="126"/>
  <c r="B700" i="126"/>
  <c r="B699" i="126"/>
  <c r="B642" i="126"/>
  <c r="B641" i="126"/>
  <c r="B584" i="126"/>
  <c r="B583" i="126"/>
  <c r="B526" i="126"/>
  <c r="B525" i="126"/>
  <c r="B468" i="126"/>
  <c r="B467" i="126"/>
  <c r="B410" i="126"/>
  <c r="B409" i="126"/>
  <c r="B352" i="126"/>
  <c r="B351" i="126"/>
  <c r="B294" i="126"/>
  <c r="B293" i="126"/>
  <c r="B236" i="126"/>
  <c r="B235" i="126"/>
  <c r="B178" i="126"/>
  <c r="B177" i="126"/>
  <c r="B120" i="126"/>
  <c r="B119" i="126"/>
  <c r="B61" i="126"/>
  <c r="B60" i="126"/>
  <c r="B2" i="126"/>
  <c r="B3" i="126"/>
  <c r="F3011" i="135"/>
  <c r="F3010" i="135"/>
  <c r="F3009" i="135"/>
  <c r="F3008" i="135"/>
  <c r="F3007" i="135"/>
  <c r="F3006" i="135"/>
  <c r="J3005" i="135"/>
  <c r="F3005" i="135"/>
  <c r="J3004" i="135"/>
  <c r="F3004" i="135"/>
  <c r="J3003" i="135"/>
  <c r="F3003" i="135"/>
  <c r="J3002" i="135"/>
  <c r="F3002" i="135"/>
  <c r="J3001" i="135"/>
  <c r="F3001" i="135"/>
  <c r="I3000" i="135"/>
  <c r="I2999" i="135"/>
  <c r="I2998" i="135"/>
  <c r="I2997" i="135"/>
  <c r="I2996" i="135"/>
  <c r="I2995" i="135"/>
  <c r="I2994" i="135"/>
  <c r="I2993" i="135"/>
  <c r="I2992" i="135"/>
  <c r="I2991" i="135"/>
  <c r="I2990" i="135"/>
  <c r="I2989" i="135"/>
  <c r="I2988" i="135"/>
  <c r="I2987" i="135"/>
  <c r="I2986" i="135"/>
  <c r="I2985" i="135"/>
  <c r="I2984" i="135"/>
  <c r="I2983" i="135"/>
  <c r="I2982" i="135"/>
  <c r="I2981" i="135"/>
  <c r="I2980" i="135"/>
  <c r="I2979" i="135"/>
  <c r="I2978" i="135"/>
  <c r="I2977" i="135"/>
  <c r="I2976" i="135"/>
  <c r="I2975" i="135"/>
  <c r="I2974" i="135"/>
  <c r="I2973" i="135"/>
  <c r="I2972" i="135"/>
  <c r="I2971" i="135"/>
  <c r="I2970" i="135"/>
  <c r="I2969" i="135"/>
  <c r="I2968" i="135"/>
  <c r="I2967" i="135"/>
  <c r="I2966" i="135"/>
  <c r="I2965" i="135"/>
  <c r="I2964" i="135"/>
  <c r="I2963" i="135"/>
  <c r="I2962" i="135"/>
  <c r="I2961" i="135"/>
  <c r="I2960" i="135"/>
  <c r="I2959" i="135"/>
  <c r="I2958" i="135"/>
  <c r="I2957" i="135"/>
  <c r="I2956" i="135"/>
  <c r="I2955" i="135"/>
  <c r="I2954" i="135"/>
  <c r="I2953" i="135"/>
  <c r="I2952" i="135"/>
  <c r="I2951" i="135"/>
  <c r="I2950" i="135"/>
  <c r="I2949" i="135"/>
  <c r="I2948" i="135"/>
  <c r="I2947" i="135"/>
  <c r="I2946" i="135"/>
  <c r="I2945" i="135"/>
  <c r="I2944" i="135"/>
  <c r="I2943" i="135"/>
  <c r="I2942" i="135"/>
  <c r="I2941" i="135"/>
  <c r="I2940" i="135"/>
  <c r="I2939" i="135"/>
  <c r="I2938" i="135"/>
  <c r="I2937" i="135"/>
  <c r="I2936" i="135"/>
  <c r="I2935" i="135"/>
  <c r="I2934" i="135"/>
  <c r="I2933" i="135"/>
  <c r="I2932" i="135"/>
  <c r="I2931" i="135"/>
  <c r="I2930" i="135"/>
  <c r="I2929" i="135"/>
  <c r="I2928" i="135"/>
  <c r="I2927" i="135"/>
  <c r="I2926" i="135"/>
  <c r="I2925" i="135"/>
  <c r="I2924" i="135"/>
  <c r="I2923" i="135"/>
  <c r="I2922" i="135"/>
  <c r="I2921" i="135"/>
  <c r="I2920" i="135"/>
  <c r="I2919" i="135"/>
  <c r="I2918" i="135"/>
  <c r="I2917" i="135"/>
  <c r="I2916" i="135"/>
  <c r="I2915" i="135"/>
  <c r="I2914" i="135"/>
  <c r="I2913" i="135"/>
  <c r="I2912" i="135"/>
  <c r="I2911" i="135"/>
  <c r="I2910" i="135"/>
  <c r="I2909" i="135"/>
  <c r="I2908" i="135"/>
  <c r="I2907" i="135"/>
  <c r="I2906" i="135"/>
  <c r="I2905" i="135"/>
  <c r="I2904" i="135"/>
  <c r="I2903" i="135"/>
  <c r="I2902" i="135"/>
  <c r="I2901" i="135"/>
  <c r="I2900" i="135"/>
  <c r="I2899" i="135"/>
  <c r="I2898" i="135"/>
  <c r="I2897" i="135"/>
  <c r="I2896" i="135"/>
  <c r="I2895" i="135"/>
  <c r="I2894" i="135"/>
  <c r="I2893" i="135"/>
  <c r="I2892" i="135"/>
  <c r="I2891" i="135"/>
  <c r="I2890" i="135"/>
  <c r="I2889" i="135"/>
  <c r="I2888" i="135"/>
  <c r="I2887" i="135"/>
  <c r="I2886" i="135"/>
  <c r="I2885" i="135"/>
  <c r="I2884" i="135"/>
  <c r="I2883" i="135"/>
  <c r="I2882" i="135"/>
  <c r="I2881" i="135"/>
  <c r="I2880" i="135"/>
  <c r="I2879" i="135"/>
  <c r="I2878" i="135"/>
  <c r="I2877" i="135"/>
  <c r="I2876" i="135"/>
  <c r="I2875" i="135"/>
  <c r="I2874" i="135"/>
  <c r="I2873" i="135"/>
  <c r="I2872" i="135"/>
  <c r="I2871" i="135"/>
  <c r="I2870" i="135"/>
  <c r="I2869" i="135"/>
  <c r="I2868" i="135"/>
  <c r="I2867" i="135"/>
  <c r="I2866" i="135"/>
  <c r="I2865" i="135"/>
  <c r="I2864" i="135"/>
  <c r="I2863" i="135"/>
  <c r="I2862" i="135"/>
  <c r="I2861" i="135"/>
  <c r="I2860" i="135"/>
  <c r="I2859" i="135"/>
  <c r="I2858" i="135"/>
  <c r="I2857" i="135"/>
  <c r="I2856" i="135"/>
  <c r="I2855" i="135"/>
  <c r="I2854" i="135"/>
  <c r="I2853" i="135"/>
  <c r="I2852" i="135"/>
  <c r="I2851" i="135"/>
  <c r="I2850" i="135"/>
  <c r="I2849" i="135"/>
  <c r="I2848" i="135"/>
  <c r="I2847" i="135"/>
  <c r="I2846" i="135"/>
  <c r="I2845" i="135"/>
  <c r="I2844" i="135"/>
  <c r="I2843" i="135"/>
  <c r="I2842" i="135"/>
  <c r="I2841" i="135"/>
  <c r="I2840" i="135"/>
  <c r="I2839" i="135"/>
  <c r="I2838" i="135"/>
  <c r="I2837" i="135"/>
  <c r="I2836" i="135"/>
  <c r="I2835" i="135"/>
  <c r="I2834" i="135"/>
  <c r="I2833" i="135"/>
  <c r="I2832" i="135"/>
  <c r="I2831" i="135"/>
  <c r="I2830" i="135"/>
  <c r="I2829" i="135"/>
  <c r="I2828" i="135"/>
  <c r="I2827" i="135"/>
  <c r="I2826" i="135"/>
  <c r="I2825" i="135"/>
  <c r="I2824" i="135"/>
  <c r="I2823" i="135"/>
  <c r="I2822" i="135"/>
  <c r="I2821" i="135"/>
  <c r="I2820" i="135"/>
  <c r="I2819" i="135"/>
  <c r="I2818" i="135"/>
  <c r="I2817" i="135"/>
  <c r="I2816" i="135"/>
  <c r="I2815" i="135"/>
  <c r="I2814" i="135"/>
  <c r="I2813" i="135"/>
  <c r="I2812" i="135"/>
  <c r="I2811" i="135"/>
  <c r="I2810" i="135"/>
  <c r="I2809" i="135"/>
  <c r="I2808" i="135"/>
  <c r="I2807" i="135"/>
  <c r="I2806" i="135"/>
  <c r="I2805" i="135"/>
  <c r="I2804" i="135"/>
  <c r="I2803" i="135"/>
  <c r="I2802" i="135"/>
  <c r="I2801" i="135"/>
  <c r="I2800" i="135"/>
  <c r="I2799" i="135"/>
  <c r="I2798" i="135"/>
  <c r="I2797" i="135"/>
  <c r="I2796" i="135"/>
  <c r="I2795" i="135"/>
  <c r="I2794" i="135"/>
  <c r="I2793" i="135"/>
  <c r="I2792" i="135"/>
  <c r="I2791" i="135"/>
  <c r="I2790" i="135"/>
  <c r="I2789" i="135"/>
  <c r="I2788" i="135"/>
  <c r="I2787" i="135"/>
  <c r="I2786" i="135"/>
  <c r="I2785" i="135"/>
  <c r="I2784" i="135"/>
  <c r="I2783" i="135"/>
  <c r="I2782" i="135"/>
  <c r="I2781" i="135"/>
  <c r="I2780" i="135"/>
  <c r="I2779" i="135"/>
  <c r="I2778" i="135"/>
  <c r="I2777" i="135"/>
  <c r="I2776" i="135"/>
  <c r="I2775" i="135"/>
  <c r="I2774" i="135"/>
  <c r="I2773" i="135"/>
  <c r="I2772" i="135"/>
  <c r="I2771" i="135"/>
  <c r="I2770" i="135"/>
  <c r="I2769" i="135"/>
  <c r="I2768" i="135"/>
  <c r="I2767" i="135"/>
  <c r="I2766" i="135"/>
  <c r="I2765" i="135"/>
  <c r="I2764" i="135"/>
  <c r="I2763" i="135"/>
  <c r="I2762" i="135"/>
  <c r="I2761" i="135"/>
  <c r="I2760" i="135"/>
  <c r="I2759" i="135"/>
  <c r="I2758" i="135"/>
  <c r="I2757" i="135"/>
  <c r="I2756" i="135"/>
  <c r="I2755" i="135"/>
  <c r="I2754" i="135"/>
  <c r="I2753" i="135"/>
  <c r="I2752" i="135"/>
  <c r="I2751" i="135"/>
  <c r="I2750" i="135"/>
  <c r="I2749" i="135"/>
  <c r="I2748" i="135"/>
  <c r="I2747" i="135"/>
  <c r="I2746" i="135"/>
  <c r="I2745" i="135"/>
  <c r="I2744" i="135"/>
  <c r="I2743" i="135"/>
  <c r="I2742" i="135"/>
  <c r="I2741" i="135"/>
  <c r="I2740" i="135"/>
  <c r="I2739" i="135"/>
  <c r="I2738" i="135"/>
  <c r="I2737" i="135"/>
  <c r="I2736" i="135"/>
  <c r="I2735" i="135"/>
  <c r="I2734" i="135"/>
  <c r="I2733" i="135"/>
  <c r="I2732" i="135"/>
  <c r="I2731" i="135"/>
  <c r="I2730" i="135"/>
  <c r="I2729" i="135"/>
  <c r="I2728" i="135"/>
  <c r="I2727" i="135"/>
  <c r="I2726" i="135"/>
  <c r="I2725" i="135"/>
  <c r="I2724" i="135"/>
  <c r="I2723" i="135"/>
  <c r="I2722" i="135"/>
  <c r="I2721" i="135"/>
  <c r="I2720" i="135"/>
  <c r="I2719" i="135"/>
  <c r="I2718" i="135"/>
  <c r="I2717" i="135"/>
  <c r="I2716" i="135"/>
  <c r="I2715" i="135"/>
  <c r="I2714" i="135"/>
  <c r="I2713" i="135"/>
  <c r="I2712" i="135"/>
  <c r="I2711" i="135"/>
  <c r="I2710" i="135"/>
  <c r="I2709" i="135"/>
  <c r="I2708" i="135"/>
  <c r="I2707" i="135"/>
  <c r="I2706" i="135"/>
  <c r="I2705" i="135"/>
  <c r="I2704" i="135"/>
  <c r="I2703" i="135"/>
  <c r="I2702" i="135"/>
  <c r="I2701" i="135"/>
  <c r="I2700" i="135"/>
  <c r="I2699" i="135"/>
  <c r="I2698" i="135"/>
  <c r="I2697" i="135"/>
  <c r="I2696" i="135"/>
  <c r="I2695" i="135"/>
  <c r="I2694" i="135"/>
  <c r="I2693" i="135"/>
  <c r="I2692" i="135"/>
  <c r="I2691" i="135"/>
  <c r="I2690" i="135"/>
  <c r="I2689" i="135"/>
  <c r="I2688" i="135"/>
  <c r="I2687" i="135"/>
  <c r="I2686" i="135"/>
  <c r="I2685" i="135"/>
  <c r="I2684" i="135"/>
  <c r="I2683" i="135"/>
  <c r="I2682" i="135"/>
  <c r="I2681" i="135"/>
  <c r="I2680" i="135"/>
  <c r="I2679" i="135"/>
  <c r="I2678" i="135"/>
  <c r="I2677" i="135"/>
  <c r="I2676" i="135"/>
  <c r="I2675" i="135"/>
  <c r="I2674" i="135"/>
  <c r="I2673" i="135"/>
  <c r="I2672" i="135"/>
  <c r="I2671" i="135"/>
  <c r="I2670" i="135"/>
  <c r="I2669" i="135"/>
  <c r="I2668" i="135"/>
  <c r="I2667" i="135"/>
  <c r="I2666" i="135"/>
  <c r="I2665" i="135"/>
  <c r="I2664" i="135"/>
  <c r="I2663" i="135"/>
  <c r="I2662" i="135"/>
  <c r="I2661" i="135"/>
  <c r="I2660" i="135"/>
  <c r="I2659" i="135"/>
  <c r="I2658" i="135"/>
  <c r="I2657" i="135"/>
  <c r="I2656" i="135"/>
  <c r="I2655" i="135"/>
  <c r="I2654" i="135"/>
  <c r="I2653" i="135"/>
  <c r="I2652" i="135"/>
  <c r="I2651" i="135"/>
  <c r="I2650" i="135"/>
  <c r="I2649" i="135"/>
  <c r="I2648" i="135"/>
  <c r="I2647" i="135"/>
  <c r="I2646" i="135"/>
  <c r="I2645" i="135"/>
  <c r="I2644" i="135"/>
  <c r="I2643" i="135"/>
  <c r="I2642" i="135"/>
  <c r="I2641" i="135"/>
  <c r="I2640" i="135"/>
  <c r="I2639" i="135"/>
  <c r="I2638" i="135"/>
  <c r="I2637" i="135"/>
  <c r="I2636" i="135"/>
  <c r="I2635" i="135"/>
  <c r="I2634" i="135"/>
  <c r="I2633" i="135"/>
  <c r="I2632" i="135"/>
  <c r="I2631" i="135"/>
  <c r="I2630" i="135"/>
  <c r="I2629" i="135"/>
  <c r="I2628" i="135"/>
  <c r="I2627" i="135"/>
  <c r="I2626" i="135"/>
  <c r="I2625" i="135"/>
  <c r="I2624" i="135"/>
  <c r="I2623" i="135"/>
  <c r="I2622" i="135"/>
  <c r="I2621" i="135"/>
  <c r="I2620" i="135"/>
  <c r="I2619" i="135"/>
  <c r="I2618" i="135"/>
  <c r="I2617" i="135"/>
  <c r="I2616" i="135"/>
  <c r="I2615" i="135"/>
  <c r="I2614" i="135"/>
  <c r="I2613" i="135"/>
  <c r="I2612" i="135"/>
  <c r="I2611" i="135"/>
  <c r="I2610" i="135"/>
  <c r="I2609" i="135"/>
  <c r="I2608" i="135"/>
  <c r="I2607" i="135"/>
  <c r="I2606" i="135"/>
  <c r="I2605" i="135"/>
  <c r="I2604" i="135"/>
  <c r="I2603" i="135"/>
  <c r="I2602" i="135"/>
  <c r="I2601" i="135"/>
  <c r="I2600" i="135"/>
  <c r="I2599" i="135"/>
  <c r="I2598" i="135"/>
  <c r="I2597" i="135"/>
  <c r="I2596" i="135"/>
  <c r="I2595" i="135"/>
  <c r="I2594" i="135"/>
  <c r="I2593" i="135"/>
  <c r="I2592" i="135"/>
  <c r="I2591" i="135"/>
  <c r="I2590" i="135"/>
  <c r="I2589" i="135"/>
  <c r="I2588" i="135"/>
  <c r="I2587" i="135"/>
  <c r="I2586" i="135"/>
  <c r="I2585" i="135"/>
  <c r="I2584" i="135"/>
  <c r="I2583" i="135"/>
  <c r="I2582" i="135"/>
  <c r="I2581" i="135"/>
  <c r="I2580" i="135"/>
  <c r="I2579" i="135"/>
  <c r="I2578" i="135"/>
  <c r="I2577" i="135"/>
  <c r="I2576" i="135"/>
  <c r="I2575" i="135"/>
  <c r="I2574" i="135"/>
  <c r="I2573" i="135"/>
  <c r="I2572" i="135"/>
  <c r="I2571" i="135"/>
  <c r="I2570" i="135"/>
  <c r="I2569" i="135"/>
  <c r="I2568" i="135"/>
  <c r="I2567" i="135"/>
  <c r="I2566" i="135"/>
  <c r="I2565" i="135"/>
  <c r="I2564" i="135"/>
  <c r="I2563" i="135"/>
  <c r="I2562" i="135"/>
  <c r="I2561" i="135"/>
  <c r="I2560" i="135"/>
  <c r="I2559" i="135"/>
  <c r="I2558" i="135"/>
  <c r="I2557" i="135"/>
  <c r="I2556" i="135"/>
  <c r="I2555" i="135"/>
  <c r="I2554" i="135"/>
  <c r="I2553" i="135"/>
  <c r="I2552" i="135"/>
  <c r="I2551" i="135"/>
  <c r="I2550" i="135"/>
  <c r="I2549" i="135"/>
  <c r="I2548" i="135"/>
  <c r="I2547" i="135"/>
  <c r="I2546" i="135"/>
  <c r="I2545" i="135"/>
  <c r="I2544" i="135"/>
  <c r="I2543" i="135"/>
  <c r="I2542" i="135"/>
  <c r="I2541" i="135"/>
  <c r="I2540" i="135"/>
  <c r="I2539" i="135"/>
  <c r="I2538" i="135"/>
  <c r="I2537" i="135"/>
  <c r="I2536" i="135"/>
  <c r="I2535" i="135"/>
  <c r="I2534" i="135"/>
  <c r="I2533" i="135"/>
  <c r="I2532" i="135"/>
  <c r="I2531" i="135"/>
  <c r="I2530" i="135"/>
  <c r="I2529" i="135"/>
  <c r="I2528" i="135"/>
  <c r="I2527" i="135"/>
  <c r="I2526" i="135"/>
  <c r="I2525" i="135"/>
  <c r="I2524" i="135"/>
  <c r="I2523" i="135"/>
  <c r="I2522" i="135"/>
  <c r="I2521" i="135"/>
  <c r="I2520" i="135"/>
  <c r="I2519" i="135"/>
  <c r="I2518" i="135"/>
  <c r="I2517" i="135"/>
  <c r="I2516" i="135"/>
  <c r="I2515" i="135"/>
  <c r="I2514" i="135"/>
  <c r="I2513" i="135"/>
  <c r="I2512" i="135"/>
  <c r="I2511" i="135"/>
  <c r="I2510" i="135"/>
  <c r="I2509" i="135"/>
  <c r="I2508" i="135"/>
  <c r="I2507" i="135"/>
  <c r="I2506" i="135"/>
  <c r="I2505" i="135"/>
  <c r="I2504" i="135"/>
  <c r="I2503" i="135"/>
  <c r="I2502" i="135"/>
  <c r="I2501" i="135"/>
  <c r="I2500" i="135"/>
  <c r="I2499" i="135"/>
  <c r="I2498" i="135"/>
  <c r="I2497" i="135"/>
  <c r="I2496" i="135"/>
  <c r="I2495" i="135"/>
  <c r="I2494" i="135"/>
  <c r="I2493" i="135"/>
  <c r="I2492" i="135"/>
  <c r="I2491" i="135"/>
  <c r="I2490" i="135"/>
  <c r="I2489" i="135"/>
  <c r="I2488" i="135"/>
  <c r="I2487" i="135"/>
  <c r="I2486" i="135"/>
  <c r="I2485" i="135"/>
  <c r="I2484" i="135"/>
  <c r="I2483" i="135"/>
  <c r="I2482" i="135"/>
  <c r="I2481" i="135"/>
  <c r="I2480" i="135"/>
  <c r="I2479" i="135"/>
  <c r="I2478" i="135"/>
  <c r="I2477" i="135"/>
  <c r="I2476" i="135"/>
  <c r="I2475" i="135"/>
  <c r="I2474" i="135"/>
  <c r="I2473" i="135"/>
  <c r="I2472" i="135"/>
  <c r="I2471" i="135"/>
  <c r="I2470" i="135"/>
  <c r="I2469" i="135"/>
  <c r="I2468" i="135"/>
  <c r="I2467" i="135"/>
  <c r="I2466" i="135"/>
  <c r="I2465" i="135"/>
  <c r="I2464" i="135"/>
  <c r="I2463" i="135"/>
  <c r="I2462" i="135"/>
  <c r="I2461" i="135"/>
  <c r="I2460" i="135"/>
  <c r="I2459" i="135"/>
  <c r="I2458" i="135"/>
  <c r="I2457" i="135"/>
  <c r="I2456" i="135"/>
  <c r="I2455" i="135"/>
  <c r="I2454" i="135"/>
  <c r="I2453" i="135"/>
  <c r="I2452" i="135"/>
  <c r="I2451" i="135"/>
  <c r="I2450" i="135"/>
  <c r="I2449" i="135"/>
  <c r="I2448" i="135"/>
  <c r="I2447" i="135"/>
  <c r="I2446" i="135"/>
  <c r="I2445" i="135"/>
  <c r="I2444" i="135"/>
  <c r="I2443" i="135"/>
  <c r="I2442" i="135"/>
  <c r="I2441" i="135"/>
  <c r="I2440" i="135"/>
  <c r="I2439" i="135"/>
  <c r="I2438" i="135"/>
  <c r="I2437" i="135"/>
  <c r="I2436" i="135"/>
  <c r="I2435" i="135"/>
  <c r="I2434" i="135"/>
  <c r="I2433" i="135"/>
  <c r="I2432" i="135"/>
  <c r="I2431" i="135"/>
  <c r="I2430" i="135"/>
  <c r="I2429" i="135"/>
  <c r="I2428" i="135"/>
  <c r="I2427" i="135"/>
  <c r="I2426" i="135"/>
  <c r="I2425" i="135"/>
  <c r="I2424" i="135"/>
  <c r="I2423" i="135"/>
  <c r="I2422" i="135"/>
  <c r="I2421" i="135"/>
  <c r="I2420" i="135"/>
  <c r="I2419" i="135"/>
  <c r="I2418" i="135"/>
  <c r="I2417" i="135"/>
  <c r="I2416" i="135"/>
  <c r="I2415" i="135"/>
  <c r="I2414" i="135"/>
  <c r="I2413" i="135"/>
  <c r="I2412" i="135"/>
  <c r="I2411" i="135"/>
  <c r="I2410" i="135"/>
  <c r="I2409" i="135"/>
  <c r="I2408" i="135"/>
  <c r="I2407" i="135"/>
  <c r="I2406" i="135"/>
  <c r="I2405" i="135"/>
  <c r="I2404" i="135"/>
  <c r="I2403" i="135"/>
  <c r="I2402" i="135"/>
  <c r="I2401" i="135"/>
  <c r="I2400" i="135"/>
  <c r="I2399" i="135"/>
  <c r="I2398" i="135"/>
  <c r="I2397" i="135"/>
  <c r="I2396" i="135"/>
  <c r="I2395" i="135"/>
  <c r="I2394" i="135"/>
  <c r="I2393" i="135"/>
  <c r="I2392" i="135"/>
  <c r="I2391" i="135"/>
  <c r="I2390" i="135"/>
  <c r="I2389" i="135"/>
  <c r="I2388" i="135"/>
  <c r="I2387" i="135"/>
  <c r="I2386" i="135"/>
  <c r="I2385" i="135"/>
  <c r="I2384" i="135"/>
  <c r="I2383" i="135"/>
  <c r="I2382" i="135"/>
  <c r="I2381" i="135"/>
  <c r="I2380" i="135"/>
  <c r="I2379" i="135"/>
  <c r="I2378" i="135"/>
  <c r="I2377" i="135"/>
  <c r="I2376" i="135"/>
  <c r="I2375" i="135"/>
  <c r="I2374" i="135"/>
  <c r="I2373" i="135"/>
  <c r="I2372" i="135"/>
  <c r="I2371" i="135"/>
  <c r="I2370" i="135"/>
  <c r="I2369" i="135"/>
  <c r="I2368" i="135"/>
  <c r="I2367" i="135"/>
  <c r="I2366" i="135"/>
  <c r="I2365" i="135"/>
  <c r="I2364" i="135"/>
  <c r="I2363" i="135"/>
  <c r="I2362" i="135"/>
  <c r="I2361" i="135"/>
  <c r="I2360" i="135"/>
  <c r="I2359" i="135"/>
  <c r="I2358" i="135"/>
  <c r="I2357" i="135"/>
  <c r="I2356" i="135"/>
  <c r="I2355" i="135"/>
  <c r="I2354" i="135"/>
  <c r="I2353" i="135"/>
  <c r="I2352" i="135"/>
  <c r="I2351" i="135"/>
  <c r="I2350" i="135"/>
  <c r="I2349" i="135"/>
  <c r="I2348" i="135"/>
  <c r="I2347" i="135"/>
  <c r="I2346" i="135"/>
  <c r="I2345" i="135"/>
  <c r="I2344" i="135"/>
  <c r="I2343" i="135"/>
  <c r="I2342" i="135"/>
  <c r="I2341" i="135"/>
  <c r="I2340" i="135"/>
  <c r="I2339" i="135"/>
  <c r="I2338" i="135"/>
  <c r="I2337" i="135"/>
  <c r="I2336" i="135"/>
  <c r="I2335" i="135"/>
  <c r="I2334" i="135"/>
  <c r="I2333" i="135"/>
  <c r="I2332" i="135"/>
  <c r="I2331" i="135"/>
  <c r="I2330" i="135"/>
  <c r="I2329" i="135"/>
  <c r="I2328" i="135"/>
  <c r="I2327" i="135"/>
  <c r="I2326" i="135"/>
  <c r="I2325" i="135"/>
  <c r="I2324" i="135"/>
  <c r="I2323" i="135"/>
  <c r="I2322" i="135"/>
  <c r="I2321" i="135"/>
  <c r="I2320" i="135"/>
  <c r="I2319" i="135"/>
  <c r="I2318" i="135"/>
  <c r="I2317" i="135"/>
  <c r="I2316" i="135"/>
  <c r="I2315" i="135"/>
  <c r="I2314" i="135"/>
  <c r="I2313" i="135"/>
  <c r="I2312" i="135"/>
  <c r="I2311" i="135"/>
  <c r="I2310" i="135"/>
  <c r="I2309" i="135"/>
  <c r="I2308" i="135"/>
  <c r="I2307" i="135"/>
  <c r="I2306" i="135"/>
  <c r="I2305" i="135"/>
  <c r="I2304" i="135"/>
  <c r="I2303" i="135"/>
  <c r="I2302" i="135"/>
  <c r="I2301" i="135"/>
  <c r="I2300" i="135"/>
  <c r="I2299" i="135"/>
  <c r="I2298" i="135"/>
  <c r="I2297" i="135"/>
  <c r="I2296" i="135"/>
  <c r="I2295" i="135"/>
  <c r="I2294" i="135"/>
  <c r="I2293" i="135"/>
  <c r="I2292" i="135"/>
  <c r="I2291" i="135"/>
  <c r="I2290" i="135"/>
  <c r="I2289" i="135"/>
  <c r="I2288" i="135"/>
  <c r="I2287" i="135"/>
  <c r="I2286" i="135"/>
  <c r="I2285" i="135"/>
  <c r="I2284" i="135"/>
  <c r="I2283" i="135"/>
  <c r="I2282" i="135"/>
  <c r="I2281" i="135"/>
  <c r="I2280" i="135"/>
  <c r="I2279" i="135"/>
  <c r="I2278" i="135"/>
  <c r="I2277" i="135"/>
  <c r="I2276" i="135"/>
  <c r="I2275" i="135"/>
  <c r="I2274" i="135"/>
  <c r="I2273" i="135"/>
  <c r="I2272" i="135"/>
  <c r="I2271" i="135"/>
  <c r="I2270" i="135"/>
  <c r="I2269" i="135"/>
  <c r="I2268" i="135"/>
  <c r="I2267" i="135"/>
  <c r="I2266" i="135"/>
  <c r="I2265" i="135"/>
  <c r="I2264" i="135"/>
  <c r="I2263" i="135"/>
  <c r="I2262" i="135"/>
  <c r="I2261" i="135"/>
  <c r="I2260" i="135"/>
  <c r="I2259" i="135"/>
  <c r="I2258" i="135"/>
  <c r="I2257" i="135"/>
  <c r="I2256" i="135"/>
  <c r="I2255" i="135"/>
  <c r="I2254" i="135"/>
  <c r="I2253" i="135"/>
  <c r="I2252" i="135"/>
  <c r="I2251" i="135"/>
  <c r="I2250" i="135"/>
  <c r="I2249" i="135"/>
  <c r="I2248" i="135"/>
  <c r="I2247" i="135"/>
  <c r="I2246" i="135"/>
  <c r="I2245" i="135"/>
  <c r="I2244" i="135"/>
  <c r="I2243" i="135"/>
  <c r="I2242" i="135"/>
  <c r="I2241" i="135"/>
  <c r="I2240" i="135"/>
  <c r="I2239" i="135"/>
  <c r="I2238" i="135"/>
  <c r="I2237" i="135"/>
  <c r="I2236" i="135"/>
  <c r="I2235" i="135"/>
  <c r="I2234" i="135"/>
  <c r="I2233" i="135"/>
  <c r="I2232" i="135"/>
  <c r="I2231" i="135"/>
  <c r="I2230" i="135"/>
  <c r="I2229" i="135"/>
  <c r="I2228" i="135"/>
  <c r="I2227" i="135"/>
  <c r="I2226" i="135"/>
  <c r="I2225" i="135"/>
  <c r="I2224" i="135"/>
  <c r="I2223" i="135"/>
  <c r="I2222" i="135"/>
  <c r="I2221" i="135"/>
  <c r="I2220" i="135"/>
  <c r="I2219" i="135"/>
  <c r="I2218" i="135"/>
  <c r="I2217" i="135"/>
  <c r="I2216" i="135"/>
  <c r="I2215" i="135"/>
  <c r="I2214" i="135"/>
  <c r="I2213" i="135"/>
  <c r="I2212" i="135"/>
  <c r="I2211" i="135"/>
  <c r="I2210" i="135"/>
  <c r="I2209" i="135"/>
  <c r="I2208" i="135"/>
  <c r="I2207" i="135"/>
  <c r="I2206" i="135"/>
  <c r="I2205" i="135"/>
  <c r="I2204" i="135"/>
  <c r="I2203" i="135"/>
  <c r="I2202" i="135"/>
  <c r="I2201" i="135"/>
  <c r="I2200" i="135"/>
  <c r="I2199" i="135"/>
  <c r="I2198" i="135"/>
  <c r="I2197" i="135"/>
  <c r="I2196" i="135"/>
  <c r="I2195" i="135"/>
  <c r="I2194" i="135"/>
  <c r="I2193" i="135"/>
  <c r="I2192" i="135"/>
  <c r="I2191" i="135"/>
  <c r="I2190" i="135"/>
  <c r="I2189" i="135"/>
  <c r="I2188" i="135"/>
  <c r="I2187" i="135"/>
  <c r="I2186" i="135"/>
  <c r="I2185" i="135"/>
  <c r="I2184" i="135"/>
  <c r="I2183" i="135"/>
  <c r="I2182" i="135"/>
  <c r="I2181" i="135"/>
  <c r="I2180" i="135"/>
  <c r="I2179" i="135"/>
  <c r="I2178" i="135"/>
  <c r="I2177" i="135"/>
  <c r="I2176" i="135"/>
  <c r="I2175" i="135"/>
  <c r="I2174" i="135"/>
  <c r="I2173" i="135"/>
  <c r="I2172" i="135"/>
  <c r="I2171" i="135"/>
  <c r="I2170" i="135"/>
  <c r="I2169" i="135"/>
  <c r="I2168" i="135"/>
  <c r="I2167" i="135"/>
  <c r="I2166" i="135"/>
  <c r="I2165" i="135"/>
  <c r="I2164" i="135"/>
  <c r="I2163" i="135"/>
  <c r="I2162" i="135"/>
  <c r="I2161" i="135"/>
  <c r="I2160" i="135"/>
  <c r="I2159" i="135"/>
  <c r="I2158" i="135"/>
  <c r="I2157" i="135"/>
  <c r="I2156" i="135"/>
  <c r="I2155" i="135"/>
  <c r="I2154" i="135"/>
  <c r="I2153" i="135"/>
  <c r="I2152" i="135"/>
  <c r="I2151" i="135"/>
  <c r="I2150" i="135"/>
  <c r="I2149" i="135"/>
  <c r="I2148" i="135"/>
  <c r="I2147" i="135"/>
  <c r="I2146" i="135"/>
  <c r="I2145" i="135"/>
  <c r="I2144" i="135"/>
  <c r="I2143" i="135"/>
  <c r="I2142" i="135"/>
  <c r="I2141" i="135"/>
  <c r="I2140" i="135"/>
  <c r="I2139" i="135"/>
  <c r="I2138" i="135"/>
  <c r="I2137" i="135"/>
  <c r="I2136" i="135"/>
  <c r="I2135" i="135"/>
  <c r="I2134" i="135"/>
  <c r="I2133" i="135"/>
  <c r="I2132" i="135"/>
  <c r="I2131" i="135"/>
  <c r="I2130" i="135"/>
  <c r="I2129" i="135"/>
  <c r="I2128" i="135"/>
  <c r="I2127" i="135"/>
  <c r="I2126" i="135"/>
  <c r="I2125" i="135"/>
  <c r="I2124" i="135"/>
  <c r="I2123" i="135"/>
  <c r="I2122" i="135"/>
  <c r="I2121" i="135"/>
  <c r="I2120" i="135"/>
  <c r="I2119" i="135"/>
  <c r="I2118" i="135"/>
  <c r="I2117" i="135"/>
  <c r="I2116" i="135"/>
  <c r="I2115" i="135"/>
  <c r="I2114" i="135"/>
  <c r="I2113" i="135"/>
  <c r="I2112" i="135"/>
  <c r="I2111" i="135"/>
  <c r="I2110" i="135"/>
  <c r="I2109" i="135"/>
  <c r="I2108" i="135"/>
  <c r="I2107" i="135"/>
  <c r="I2106" i="135"/>
  <c r="I2105" i="135"/>
  <c r="I2104" i="135"/>
  <c r="I2103" i="135"/>
  <c r="I2102" i="135"/>
  <c r="I2101" i="135"/>
  <c r="I2100" i="135"/>
  <c r="I2099" i="135"/>
  <c r="I2098" i="135"/>
  <c r="I2097" i="135"/>
  <c r="I2096" i="135"/>
  <c r="I2095" i="135"/>
  <c r="I2094" i="135"/>
  <c r="I2093" i="135"/>
  <c r="I2092" i="135"/>
  <c r="I2091" i="135"/>
  <c r="I2090" i="135"/>
  <c r="I2089" i="135"/>
  <c r="I2088" i="135"/>
  <c r="I2087" i="135"/>
  <c r="I2086" i="135"/>
  <c r="I2085" i="135"/>
  <c r="I2084" i="135"/>
  <c r="I2083" i="135"/>
  <c r="I2082" i="135"/>
  <c r="I2081" i="135"/>
  <c r="I2080" i="135"/>
  <c r="I2079" i="135"/>
  <c r="I2078" i="135"/>
  <c r="I2077" i="135"/>
  <c r="I2076" i="135"/>
  <c r="I2075" i="135"/>
  <c r="I2074" i="135"/>
  <c r="I2073" i="135"/>
  <c r="I2072" i="135"/>
  <c r="I2071" i="135"/>
  <c r="I2070" i="135"/>
  <c r="I2069" i="135"/>
  <c r="I2068" i="135"/>
  <c r="I2067" i="135"/>
  <c r="I2066" i="135"/>
  <c r="I2065" i="135"/>
  <c r="I2064" i="135"/>
  <c r="I2063" i="135"/>
  <c r="I2062" i="135"/>
  <c r="I2061" i="135"/>
  <c r="I2060" i="135"/>
  <c r="I2059" i="135"/>
  <c r="I2058" i="135"/>
  <c r="I2057" i="135"/>
  <c r="I2056" i="135"/>
  <c r="I2055" i="135"/>
  <c r="I2054" i="135"/>
  <c r="I2053" i="135"/>
  <c r="I2052" i="135"/>
  <c r="I2051" i="135"/>
  <c r="I2050" i="135"/>
  <c r="I2049" i="135"/>
  <c r="I2048" i="135"/>
  <c r="I2047" i="135"/>
  <c r="I2046" i="135"/>
  <c r="I2045" i="135"/>
  <c r="I2044" i="135"/>
  <c r="I2043" i="135"/>
  <c r="I2042" i="135"/>
  <c r="I2041" i="135"/>
  <c r="I2040" i="135"/>
  <c r="I2039" i="135"/>
  <c r="I2038" i="135"/>
  <c r="I2037" i="135"/>
  <c r="I2036" i="135"/>
  <c r="I2035" i="135"/>
  <c r="I2034" i="135"/>
  <c r="I2033" i="135"/>
  <c r="I2032" i="135"/>
  <c r="I2031" i="135"/>
  <c r="I2030" i="135"/>
  <c r="I2029" i="135"/>
  <c r="I2028" i="135"/>
  <c r="I2027" i="135"/>
  <c r="I2026" i="135"/>
  <c r="I2025" i="135"/>
  <c r="I2024" i="135"/>
  <c r="I2023" i="135"/>
  <c r="I2022" i="135"/>
  <c r="I2021" i="135"/>
  <c r="I2020" i="135"/>
  <c r="I2019" i="135"/>
  <c r="I2018" i="135"/>
  <c r="I2017" i="135"/>
  <c r="I2016" i="135"/>
  <c r="I2015" i="135"/>
  <c r="I2014" i="135"/>
  <c r="I2013" i="135"/>
  <c r="I2012" i="135"/>
  <c r="I2011" i="135"/>
  <c r="I2010" i="135"/>
  <c r="I2009" i="135"/>
  <c r="I2008" i="135"/>
  <c r="I2007" i="135"/>
  <c r="I2006" i="135"/>
  <c r="I2005" i="135"/>
  <c r="I2004" i="135"/>
  <c r="I2003" i="135"/>
  <c r="I2002" i="135"/>
  <c r="I2001" i="135"/>
  <c r="I2000" i="135"/>
  <c r="I1999" i="135"/>
  <c r="I1998" i="135"/>
  <c r="I1997" i="135"/>
  <c r="I1996" i="135"/>
  <c r="I1995" i="135"/>
  <c r="I1994" i="135"/>
  <c r="I1993" i="135"/>
  <c r="I1992" i="135"/>
  <c r="I1991" i="135"/>
  <c r="I1990" i="135"/>
  <c r="I1989" i="135"/>
  <c r="I1988" i="135"/>
  <c r="I1987" i="135"/>
  <c r="I1986" i="135"/>
  <c r="I1985" i="135"/>
  <c r="I1984" i="135"/>
  <c r="I1983" i="135"/>
  <c r="I1982" i="135"/>
  <c r="I1981" i="135"/>
  <c r="I1980" i="135"/>
  <c r="I1979" i="135"/>
  <c r="I1978" i="135"/>
  <c r="I1977" i="135"/>
  <c r="I1976" i="135"/>
  <c r="I1975" i="135"/>
  <c r="I1974" i="135"/>
  <c r="I1973" i="135"/>
  <c r="I1972" i="135"/>
  <c r="I1971" i="135"/>
  <c r="I1970" i="135"/>
  <c r="I1969" i="135"/>
  <c r="I1968" i="135"/>
  <c r="I1967" i="135"/>
  <c r="I1966" i="135"/>
  <c r="I1965" i="135"/>
  <c r="I1964" i="135"/>
  <c r="I1963" i="135"/>
  <c r="I1962" i="135"/>
  <c r="I1961" i="135"/>
  <c r="I1960" i="135"/>
  <c r="I1959" i="135"/>
  <c r="I1958" i="135"/>
  <c r="I1957" i="135"/>
  <c r="I1956" i="135"/>
  <c r="I1955" i="135"/>
  <c r="I1954" i="135"/>
  <c r="I1953" i="135"/>
  <c r="I1952" i="135"/>
  <c r="I1951" i="135"/>
  <c r="I1950" i="135"/>
  <c r="I1949" i="135"/>
  <c r="I1948" i="135"/>
  <c r="I1947" i="135"/>
  <c r="I1946" i="135"/>
  <c r="I1945" i="135"/>
  <c r="I1944" i="135"/>
  <c r="I1943" i="135"/>
  <c r="I1942" i="135"/>
  <c r="I1941" i="135"/>
  <c r="I1940" i="135"/>
  <c r="I1939" i="135"/>
  <c r="I1938" i="135"/>
  <c r="I1937" i="135"/>
  <c r="I1936" i="135"/>
  <c r="I1935" i="135"/>
  <c r="I1934" i="135"/>
  <c r="I1933" i="135"/>
  <c r="I1932" i="135"/>
  <c r="I1931" i="135"/>
  <c r="I1930" i="135"/>
  <c r="I1929" i="135"/>
  <c r="I1928" i="135"/>
  <c r="I1927" i="135"/>
  <c r="I1926" i="135"/>
  <c r="I1925" i="135"/>
  <c r="I1924" i="135"/>
  <c r="I1923" i="135"/>
  <c r="I1922" i="135"/>
  <c r="I1921" i="135"/>
  <c r="I1920" i="135"/>
  <c r="I1919" i="135"/>
  <c r="I1918" i="135"/>
  <c r="I1917" i="135"/>
  <c r="I1916" i="135"/>
  <c r="I1915" i="135"/>
  <c r="I1914" i="135"/>
  <c r="I1913" i="135"/>
  <c r="I1912" i="135"/>
  <c r="I1911" i="135"/>
  <c r="I1910" i="135"/>
  <c r="I1909" i="135"/>
  <c r="I1908" i="135"/>
  <c r="I1907" i="135"/>
  <c r="I1906" i="135"/>
  <c r="I1905" i="135"/>
  <c r="I1904" i="135"/>
  <c r="I1903" i="135"/>
  <c r="I1902" i="135"/>
  <c r="I1901" i="135"/>
  <c r="I1900" i="135"/>
  <c r="I1899" i="135"/>
  <c r="I1898" i="135"/>
  <c r="I1897" i="135"/>
  <c r="I1896" i="135"/>
  <c r="I1895" i="135"/>
  <c r="I1894" i="135"/>
  <c r="I1893" i="135"/>
  <c r="I1892" i="135"/>
  <c r="I1891" i="135"/>
  <c r="I1890" i="135"/>
  <c r="I1889" i="135"/>
  <c r="I1888" i="135"/>
  <c r="I1887" i="135"/>
  <c r="I1886" i="135"/>
  <c r="I1885" i="135"/>
  <c r="I1884" i="135"/>
  <c r="I1883" i="135"/>
  <c r="I1882" i="135"/>
  <c r="I1881" i="135"/>
  <c r="I1880" i="135"/>
  <c r="I1879" i="135"/>
  <c r="I1878" i="135"/>
  <c r="I1877" i="135"/>
  <c r="I1876" i="135"/>
  <c r="I1875" i="135"/>
  <c r="I1874" i="135"/>
  <c r="I1873" i="135"/>
  <c r="I1872" i="135"/>
  <c r="I1871" i="135"/>
  <c r="I1870" i="135"/>
  <c r="I1869" i="135"/>
  <c r="I1868" i="135"/>
  <c r="I1867" i="135"/>
  <c r="I1866" i="135"/>
  <c r="I1865" i="135"/>
  <c r="I1864" i="135"/>
  <c r="I1863" i="135"/>
  <c r="I1862" i="135"/>
  <c r="I1861" i="135"/>
  <c r="I1860" i="135"/>
  <c r="I1859" i="135"/>
  <c r="I1858" i="135"/>
  <c r="I1857" i="135"/>
  <c r="I1856" i="135"/>
  <c r="I1855" i="135"/>
  <c r="I1854" i="135"/>
  <c r="I1853" i="135"/>
  <c r="I1852" i="135"/>
  <c r="I1851" i="135"/>
  <c r="I1850" i="135"/>
  <c r="I1849" i="135"/>
  <c r="I1848" i="135"/>
  <c r="I1847" i="135"/>
  <c r="I1846" i="135"/>
  <c r="I1845" i="135"/>
  <c r="I1844" i="135"/>
  <c r="I1843" i="135"/>
  <c r="I1842" i="135"/>
  <c r="I1841" i="135"/>
  <c r="I1840" i="135"/>
  <c r="I1839" i="135"/>
  <c r="I1838" i="135"/>
  <c r="I1837" i="135"/>
  <c r="I1836" i="135"/>
  <c r="I1835" i="135"/>
  <c r="I1834" i="135"/>
  <c r="I1833" i="135"/>
  <c r="I1832" i="135"/>
  <c r="I1831" i="135"/>
  <c r="I1830" i="135"/>
  <c r="I1829" i="135"/>
  <c r="I1828" i="135"/>
  <c r="I1827" i="135"/>
  <c r="I1826" i="135"/>
  <c r="I1825" i="135"/>
  <c r="I1824" i="135"/>
  <c r="I1823" i="135"/>
  <c r="I1822" i="135"/>
  <c r="I1821" i="135"/>
  <c r="I1820" i="135"/>
  <c r="I1819" i="135"/>
  <c r="I1818" i="135"/>
  <c r="I1817" i="135"/>
  <c r="I1816" i="135"/>
  <c r="I1815" i="135"/>
  <c r="I1814" i="135"/>
  <c r="I1813" i="135"/>
  <c r="I1812" i="135"/>
  <c r="I1811" i="135"/>
  <c r="I1810" i="135"/>
  <c r="I1809" i="135"/>
  <c r="I1808" i="135"/>
  <c r="I1807" i="135"/>
  <c r="I1806" i="135"/>
  <c r="I1805" i="135"/>
  <c r="I1804" i="135"/>
  <c r="I1803" i="135"/>
  <c r="I1802" i="135"/>
  <c r="I1801" i="135"/>
  <c r="I1800" i="135"/>
  <c r="I1799" i="135"/>
  <c r="I1798" i="135"/>
  <c r="I1797" i="135"/>
  <c r="I1796" i="135"/>
  <c r="I1795" i="135"/>
  <c r="I1794" i="135"/>
  <c r="I1793" i="135"/>
  <c r="I1792" i="135"/>
  <c r="I1791" i="135"/>
  <c r="I1790" i="135"/>
  <c r="I1789" i="135"/>
  <c r="I1788" i="135"/>
  <c r="I1787" i="135"/>
  <c r="I1786" i="135"/>
  <c r="I1785" i="135"/>
  <c r="I1784" i="135"/>
  <c r="I1783" i="135"/>
  <c r="I1782" i="135"/>
  <c r="I1781" i="135"/>
  <c r="I1780" i="135"/>
  <c r="I1779" i="135"/>
  <c r="I1778" i="135"/>
  <c r="I1777" i="135"/>
  <c r="I1776" i="135"/>
  <c r="I1775" i="135"/>
  <c r="I1774" i="135"/>
  <c r="I1773" i="135"/>
  <c r="I1772" i="135"/>
  <c r="I1771" i="135"/>
  <c r="I1770" i="135"/>
  <c r="I1769" i="135"/>
  <c r="I1768" i="135"/>
  <c r="I1767" i="135"/>
  <c r="I1766" i="135"/>
  <c r="I1765" i="135"/>
  <c r="I1764" i="135"/>
  <c r="I1763" i="135"/>
  <c r="I1762" i="135"/>
  <c r="I1761" i="135"/>
  <c r="I1760" i="135"/>
  <c r="I1759" i="135"/>
  <c r="I1758" i="135"/>
  <c r="I1757" i="135"/>
  <c r="I1756" i="135"/>
  <c r="I1755" i="135"/>
  <c r="I1754" i="135"/>
  <c r="I1753" i="135"/>
  <c r="I1752" i="135"/>
  <c r="I1751" i="135"/>
  <c r="I1750" i="135"/>
  <c r="I1749" i="135"/>
  <c r="I1748" i="135"/>
  <c r="I1747" i="135"/>
  <c r="I1746" i="135"/>
  <c r="I1745" i="135"/>
  <c r="I1744" i="135"/>
  <c r="I1743" i="135"/>
  <c r="I1742" i="135"/>
  <c r="I1741" i="135"/>
  <c r="I1740" i="135"/>
  <c r="I1739" i="135"/>
  <c r="I1738" i="135"/>
  <c r="I1737" i="135"/>
  <c r="I1736" i="135"/>
  <c r="I1735" i="135"/>
  <c r="I1734" i="135"/>
  <c r="I1733" i="135"/>
  <c r="I1732" i="135"/>
  <c r="I1731" i="135"/>
  <c r="I1730" i="135"/>
  <c r="I1729" i="135"/>
  <c r="I1728" i="135"/>
  <c r="I1727" i="135"/>
  <c r="I1726" i="135"/>
  <c r="I1725" i="135"/>
  <c r="I1724" i="135"/>
  <c r="I1723" i="135"/>
  <c r="I1722" i="135"/>
  <c r="I1721" i="135"/>
  <c r="I1720" i="135"/>
  <c r="I1719" i="135"/>
  <c r="I1718" i="135"/>
  <c r="I1717" i="135"/>
  <c r="I1716" i="135"/>
  <c r="I1715" i="135"/>
  <c r="I1714" i="135"/>
  <c r="I1713" i="135"/>
  <c r="I1712" i="135"/>
  <c r="I1711" i="135"/>
  <c r="I1710" i="135"/>
  <c r="I1709" i="135"/>
  <c r="I1708" i="135"/>
  <c r="I1707" i="135"/>
  <c r="I1706" i="135"/>
  <c r="I1705" i="135"/>
  <c r="I1704" i="135"/>
  <c r="I1703" i="135"/>
  <c r="I1702" i="135"/>
  <c r="I1701" i="135"/>
  <c r="I1700" i="135"/>
  <c r="I1699" i="135"/>
  <c r="I1698" i="135"/>
  <c r="I1697" i="135"/>
  <c r="I1696" i="135"/>
  <c r="I1695" i="135"/>
  <c r="I1694" i="135"/>
  <c r="I1693" i="135"/>
  <c r="I1692" i="135"/>
  <c r="I1691" i="135"/>
  <c r="I1690" i="135"/>
  <c r="I1689" i="135"/>
  <c r="I1688" i="135"/>
  <c r="I1687" i="135"/>
  <c r="I1686" i="135"/>
  <c r="I1685" i="135"/>
  <c r="I1684" i="135"/>
  <c r="I1683" i="135"/>
  <c r="I1682" i="135"/>
  <c r="I1681" i="135"/>
  <c r="I1680" i="135"/>
  <c r="I1679" i="135"/>
  <c r="I1678" i="135"/>
  <c r="I1677" i="135"/>
  <c r="I1676" i="135"/>
  <c r="I1675" i="135"/>
  <c r="I1674" i="135"/>
  <c r="I1673" i="135"/>
  <c r="I1672" i="135"/>
  <c r="I1671" i="135"/>
  <c r="I1670" i="135"/>
  <c r="I1669" i="135"/>
  <c r="I1668" i="135"/>
  <c r="I1667" i="135"/>
  <c r="I1666" i="135"/>
  <c r="I1665" i="135"/>
  <c r="I1664" i="135"/>
  <c r="I1663" i="135"/>
  <c r="I1662" i="135"/>
  <c r="I1661" i="135"/>
  <c r="I1660" i="135"/>
  <c r="I1659" i="135"/>
  <c r="I1658" i="135"/>
  <c r="I1657" i="135"/>
  <c r="I1656" i="135"/>
  <c r="I1655" i="135"/>
  <c r="I1654" i="135"/>
  <c r="I1653" i="135"/>
  <c r="I1652" i="135"/>
  <c r="I1651" i="135"/>
  <c r="I1650" i="135"/>
  <c r="I1649" i="135"/>
  <c r="I1648" i="135"/>
  <c r="I1647" i="135"/>
  <c r="I1646" i="135"/>
  <c r="I1645" i="135"/>
  <c r="I1644" i="135"/>
  <c r="I1643" i="135"/>
  <c r="I1642" i="135"/>
  <c r="I1641" i="135"/>
  <c r="I1640" i="135"/>
  <c r="I1639" i="135"/>
  <c r="I1638" i="135"/>
  <c r="I1637" i="135"/>
  <c r="I1636" i="135"/>
  <c r="I1635" i="135"/>
  <c r="I1634" i="135"/>
  <c r="I1633" i="135"/>
  <c r="I1632" i="135"/>
  <c r="I1631" i="135"/>
  <c r="I1630" i="135"/>
  <c r="I1629" i="135"/>
  <c r="I1628" i="135"/>
  <c r="I1627" i="135"/>
  <c r="I1626" i="135"/>
  <c r="I1625" i="135"/>
  <c r="I1624" i="135"/>
  <c r="I1623" i="135"/>
  <c r="I1622" i="135"/>
  <c r="I1621" i="135"/>
  <c r="I1620" i="135"/>
  <c r="I1619" i="135"/>
  <c r="I1618" i="135"/>
  <c r="I1617" i="135"/>
  <c r="I1616" i="135"/>
  <c r="I1615" i="135"/>
  <c r="I1614" i="135"/>
  <c r="I1613" i="135"/>
  <c r="I1612" i="135"/>
  <c r="I1611" i="135"/>
  <c r="I1610" i="135"/>
  <c r="I1609" i="135"/>
  <c r="I1608" i="135"/>
  <c r="I1607" i="135"/>
  <c r="I1606" i="135"/>
  <c r="I1605" i="135"/>
  <c r="I1604" i="135"/>
  <c r="I1603" i="135"/>
  <c r="I1602" i="135"/>
  <c r="I1601" i="135"/>
  <c r="I1600" i="135"/>
  <c r="I1599" i="135"/>
  <c r="I1598" i="135"/>
  <c r="I1597" i="135"/>
  <c r="I1596" i="135"/>
  <c r="I1595" i="135"/>
  <c r="I1594" i="135"/>
  <c r="I1593" i="135"/>
  <c r="I1592" i="135"/>
  <c r="I1591" i="135"/>
  <c r="I1590" i="135"/>
  <c r="I1589" i="135"/>
  <c r="I1588" i="135"/>
  <c r="I1587" i="135"/>
  <c r="I1586" i="135"/>
  <c r="I1585" i="135"/>
  <c r="I1584" i="135"/>
  <c r="I1583" i="135"/>
  <c r="I1582" i="135"/>
  <c r="I1581" i="135"/>
  <c r="I1580" i="135"/>
  <c r="I1579" i="135"/>
  <c r="I1578" i="135"/>
  <c r="I1577" i="135"/>
  <c r="I1576" i="135"/>
  <c r="I1575" i="135"/>
  <c r="I1574" i="135"/>
  <c r="I1573" i="135"/>
  <c r="I1572" i="135"/>
  <c r="I1571" i="135"/>
  <c r="I1570" i="135"/>
  <c r="I1569" i="135"/>
  <c r="I1568" i="135"/>
  <c r="I1567" i="135"/>
  <c r="I1566" i="135"/>
  <c r="I1565" i="135"/>
  <c r="I1564" i="135"/>
  <c r="I1563" i="135"/>
  <c r="I1562" i="135"/>
  <c r="I1561" i="135"/>
  <c r="I1560" i="135"/>
  <c r="I1559" i="135"/>
  <c r="I1558" i="135"/>
  <c r="I1557" i="135"/>
  <c r="I1556" i="135"/>
  <c r="I1555" i="135"/>
  <c r="I1554" i="135"/>
  <c r="I1553" i="135"/>
  <c r="I1552" i="135"/>
  <c r="I1551" i="135"/>
  <c r="I1550" i="135"/>
  <c r="I1549" i="135"/>
  <c r="I1548" i="135"/>
  <c r="I1547" i="135"/>
  <c r="I1546" i="135"/>
  <c r="I1545" i="135"/>
  <c r="I1544" i="135"/>
  <c r="I1543" i="135"/>
  <c r="I1542" i="135"/>
  <c r="I1541" i="135"/>
  <c r="I1540" i="135"/>
  <c r="I1539" i="135"/>
  <c r="I1538" i="135"/>
  <c r="I1537" i="135"/>
  <c r="I1536" i="135"/>
  <c r="I1535" i="135"/>
  <c r="I1534" i="135"/>
  <c r="I1533" i="135"/>
  <c r="I1532" i="135"/>
  <c r="I1531" i="135"/>
  <c r="I1530" i="135"/>
  <c r="I1529" i="135"/>
  <c r="I1528" i="135"/>
  <c r="I1527" i="135"/>
  <c r="I1526" i="135"/>
  <c r="I1525" i="135"/>
  <c r="I1524" i="135"/>
  <c r="I1523" i="135"/>
  <c r="I1522" i="135"/>
  <c r="I1521" i="135"/>
  <c r="I1520" i="135"/>
  <c r="I1519" i="135"/>
  <c r="I1518" i="135"/>
  <c r="I1517" i="135"/>
  <c r="I1516" i="135"/>
  <c r="I1515" i="135"/>
  <c r="I1514" i="135"/>
  <c r="I1513" i="135"/>
  <c r="I1512" i="135"/>
  <c r="I1511" i="135"/>
  <c r="I1510" i="135"/>
  <c r="I1509" i="135"/>
  <c r="I1508" i="135"/>
  <c r="I1507" i="135"/>
  <c r="I1506" i="135"/>
  <c r="I1505" i="135"/>
  <c r="I1504" i="135"/>
  <c r="I1503" i="135"/>
  <c r="I1502" i="135"/>
  <c r="I1501" i="135"/>
  <c r="I1500" i="135"/>
  <c r="I1499" i="135"/>
  <c r="I1498" i="135"/>
  <c r="I1497" i="135"/>
  <c r="I1496" i="135"/>
  <c r="I1495" i="135"/>
  <c r="I1494" i="135"/>
  <c r="I1493" i="135"/>
  <c r="I1492" i="135"/>
  <c r="I1491" i="135"/>
  <c r="I1490" i="135"/>
  <c r="I1489" i="135"/>
  <c r="I1488" i="135"/>
  <c r="I1487" i="135"/>
  <c r="I1486" i="135"/>
  <c r="I1485" i="135"/>
  <c r="I1484" i="135"/>
  <c r="I1483" i="135"/>
  <c r="I1482" i="135"/>
  <c r="I1481" i="135"/>
  <c r="I1480" i="135"/>
  <c r="I1479" i="135"/>
  <c r="I1478" i="135"/>
  <c r="I1477" i="135"/>
  <c r="I1476" i="135"/>
  <c r="I1475" i="135"/>
  <c r="I1474" i="135"/>
  <c r="I1473" i="135"/>
  <c r="I1472" i="135"/>
  <c r="I1471" i="135"/>
  <c r="I1470" i="135"/>
  <c r="I1469" i="135"/>
  <c r="I1468" i="135"/>
  <c r="I1467" i="135"/>
  <c r="I1466" i="135"/>
  <c r="I1465" i="135"/>
  <c r="I1464" i="135"/>
  <c r="I1463" i="135"/>
  <c r="I1462" i="135"/>
  <c r="I1461" i="135"/>
  <c r="I1460" i="135"/>
  <c r="I1459" i="135"/>
  <c r="I1458" i="135"/>
  <c r="I1457" i="135"/>
  <c r="I1456" i="135"/>
  <c r="I1455" i="135"/>
  <c r="I1454" i="135"/>
  <c r="I1453" i="135"/>
  <c r="I1452" i="135"/>
  <c r="I1451" i="135"/>
  <c r="I1450" i="135"/>
  <c r="I1449" i="135"/>
  <c r="I1448" i="135"/>
  <c r="I1447" i="135"/>
  <c r="I1446" i="135"/>
  <c r="I1445" i="135"/>
  <c r="I1444" i="135"/>
  <c r="I1443" i="135"/>
  <c r="I1442" i="135"/>
  <c r="I1441" i="135"/>
  <c r="I1440" i="135"/>
  <c r="I1439" i="135"/>
  <c r="I1438" i="135"/>
  <c r="I1437" i="135"/>
  <c r="I1436" i="135"/>
  <c r="I1435" i="135"/>
  <c r="I1434" i="135"/>
  <c r="I1433" i="135"/>
  <c r="I1432" i="135"/>
  <c r="I1431" i="135"/>
  <c r="I1430" i="135"/>
  <c r="I1429" i="135"/>
  <c r="I1428" i="135"/>
  <c r="I1427" i="135"/>
  <c r="I1426" i="135"/>
  <c r="I1425" i="135"/>
  <c r="I1424" i="135"/>
  <c r="I1423" i="135"/>
  <c r="I1422" i="135"/>
  <c r="I1421" i="135"/>
  <c r="I1420" i="135"/>
  <c r="I1419" i="135"/>
  <c r="I1418" i="135"/>
  <c r="I1417" i="135"/>
  <c r="I1416" i="135"/>
  <c r="I1415" i="135"/>
  <c r="I1414" i="135"/>
  <c r="I1413" i="135"/>
  <c r="I1412" i="135"/>
  <c r="I1411" i="135"/>
  <c r="I1410" i="135"/>
  <c r="I1409" i="135"/>
  <c r="I1408" i="135"/>
  <c r="I1407" i="135"/>
  <c r="I1406" i="135"/>
  <c r="I1405" i="135"/>
  <c r="I1404" i="135"/>
  <c r="I1403" i="135"/>
  <c r="I1402" i="135"/>
  <c r="I1401" i="135"/>
  <c r="I1400" i="135"/>
  <c r="I1399" i="135"/>
  <c r="I1398" i="135"/>
  <c r="I1397" i="135"/>
  <c r="I1396" i="135"/>
  <c r="I1395" i="135"/>
  <c r="I1394" i="135"/>
  <c r="I1393" i="135"/>
  <c r="I1392" i="135"/>
  <c r="I1391" i="135"/>
  <c r="I1390" i="135"/>
  <c r="I1389" i="135"/>
  <c r="I1388" i="135"/>
  <c r="I1387" i="135"/>
  <c r="I1386" i="135"/>
  <c r="I1385" i="135"/>
  <c r="I1384" i="135"/>
  <c r="I1383" i="135"/>
  <c r="I1382" i="135"/>
  <c r="I1381" i="135"/>
  <c r="I1380" i="135"/>
  <c r="I1379" i="135"/>
  <c r="I1378" i="135"/>
  <c r="I1377" i="135"/>
  <c r="I1376" i="135"/>
  <c r="I1375" i="135"/>
  <c r="I1374" i="135"/>
  <c r="I1373" i="135"/>
  <c r="I1372" i="135"/>
  <c r="I1371" i="135"/>
  <c r="I1370" i="135"/>
  <c r="I1369" i="135"/>
  <c r="I1368" i="135"/>
  <c r="I1367" i="135"/>
  <c r="I1366" i="135"/>
  <c r="I1365" i="135"/>
  <c r="I1364" i="135"/>
  <c r="I1363" i="135"/>
  <c r="I1362" i="135"/>
  <c r="I1361" i="135"/>
  <c r="I1360" i="135"/>
  <c r="I1359" i="135"/>
  <c r="I1358" i="135"/>
  <c r="I1357" i="135"/>
  <c r="I1356" i="135"/>
  <c r="I1355" i="135"/>
  <c r="I1354" i="135"/>
  <c r="I1353" i="135"/>
  <c r="I1352" i="135"/>
  <c r="I1351" i="135"/>
  <c r="I1350" i="135"/>
  <c r="I1349" i="135"/>
  <c r="I1348" i="135"/>
  <c r="I1347" i="135"/>
  <c r="I1346" i="135"/>
  <c r="I1345" i="135"/>
  <c r="I1344" i="135"/>
  <c r="I1343" i="135"/>
  <c r="I1342" i="135"/>
  <c r="I1341" i="135"/>
  <c r="I1340" i="135"/>
  <c r="I1339" i="135"/>
  <c r="I1338" i="135"/>
  <c r="I1337" i="135"/>
  <c r="I1336" i="135"/>
  <c r="I1335" i="135"/>
  <c r="I1334" i="135"/>
  <c r="I1333" i="135"/>
  <c r="I1332" i="135"/>
  <c r="I1331" i="135"/>
  <c r="I1330" i="135"/>
  <c r="I1329" i="135"/>
  <c r="I1328" i="135"/>
  <c r="I1327" i="135"/>
  <c r="I1326" i="135"/>
  <c r="I1325" i="135"/>
  <c r="I1324" i="135"/>
  <c r="I1323" i="135"/>
  <c r="I1322" i="135"/>
  <c r="I1321" i="135"/>
  <c r="I1320" i="135"/>
  <c r="I1319" i="135"/>
  <c r="I1318" i="135"/>
  <c r="I1317" i="135"/>
  <c r="I1316" i="135"/>
  <c r="I1315" i="135"/>
  <c r="I1314" i="135"/>
  <c r="I1313" i="135"/>
  <c r="I1312" i="135"/>
  <c r="I1311" i="135"/>
  <c r="I1310" i="135"/>
  <c r="I1309" i="135"/>
  <c r="I1308" i="135"/>
  <c r="I1307" i="135"/>
  <c r="I1306" i="135"/>
  <c r="I1305" i="135"/>
  <c r="I1304" i="135"/>
  <c r="I1303" i="135"/>
  <c r="I1302" i="135"/>
  <c r="I1301" i="135"/>
  <c r="I1300" i="135"/>
  <c r="I1299" i="135"/>
  <c r="I1298" i="135"/>
  <c r="I1297" i="135"/>
  <c r="I1296" i="135"/>
  <c r="I1295" i="135"/>
  <c r="I1294" i="135"/>
  <c r="I1293" i="135"/>
  <c r="I1292" i="135"/>
  <c r="I1291" i="135"/>
  <c r="I1290" i="135"/>
  <c r="I1289" i="135"/>
  <c r="I1288" i="135"/>
  <c r="I1287" i="135"/>
  <c r="I1286" i="135"/>
  <c r="I1285" i="135"/>
  <c r="I1284" i="135"/>
  <c r="I1283" i="135"/>
  <c r="I1282" i="135"/>
  <c r="I1281" i="135"/>
  <c r="I1280" i="135"/>
  <c r="I1279" i="135"/>
  <c r="I1278" i="135"/>
  <c r="I1277" i="135"/>
  <c r="I1276" i="135"/>
  <c r="I1275" i="135"/>
  <c r="I1274" i="135"/>
  <c r="I1273" i="135"/>
  <c r="I1272" i="135"/>
  <c r="I1271" i="135"/>
  <c r="I1270" i="135"/>
  <c r="I1269" i="135"/>
  <c r="I1268" i="135"/>
  <c r="I1267" i="135"/>
  <c r="I1266" i="135"/>
  <c r="I1265" i="135"/>
  <c r="I1264" i="135"/>
  <c r="I1263" i="135"/>
  <c r="I1262" i="135"/>
  <c r="I1261" i="135"/>
  <c r="I1260" i="135"/>
  <c r="I1259" i="135"/>
  <c r="I1258" i="135"/>
  <c r="I1257" i="135"/>
  <c r="I1256" i="135"/>
  <c r="I1255" i="135"/>
  <c r="I1254" i="135"/>
  <c r="I1253" i="135"/>
  <c r="I1252" i="135"/>
  <c r="I1251" i="135"/>
  <c r="I1250" i="135"/>
  <c r="I1249" i="135"/>
  <c r="I1248" i="135"/>
  <c r="I1247" i="135"/>
  <c r="I1246" i="135"/>
  <c r="I1245" i="135"/>
  <c r="I1244" i="135"/>
  <c r="I1243" i="135"/>
  <c r="I1242" i="135"/>
  <c r="I1241" i="135"/>
  <c r="I1240" i="135"/>
  <c r="I1239" i="135"/>
  <c r="I1238" i="135"/>
  <c r="I1237" i="135"/>
  <c r="I1236" i="135"/>
  <c r="I1235" i="135"/>
  <c r="I1234" i="135"/>
  <c r="I1233" i="135"/>
  <c r="I1232" i="135"/>
  <c r="I1231" i="135"/>
  <c r="I1230" i="135"/>
  <c r="I1229" i="135"/>
  <c r="I1228" i="135"/>
  <c r="I1227" i="135"/>
  <c r="I1226" i="135"/>
  <c r="I1225" i="135"/>
  <c r="I1224" i="135"/>
  <c r="I1223" i="135"/>
  <c r="I1222" i="135"/>
  <c r="I1221" i="135"/>
  <c r="I1220" i="135"/>
  <c r="I1219" i="135"/>
  <c r="I1218" i="135"/>
  <c r="I1217" i="135"/>
  <c r="I1216" i="135"/>
  <c r="I1215" i="135"/>
  <c r="I1214" i="135"/>
  <c r="I1213" i="135"/>
  <c r="I1212" i="135"/>
  <c r="I1211" i="135"/>
  <c r="I1210" i="135"/>
  <c r="I1209" i="135"/>
  <c r="I1208" i="135"/>
  <c r="I1207" i="135"/>
  <c r="I1206" i="135"/>
  <c r="I1205" i="135"/>
  <c r="I1204" i="135"/>
  <c r="I1203" i="135"/>
  <c r="I1202" i="135"/>
  <c r="I1201" i="135"/>
  <c r="I1200" i="135"/>
  <c r="I1199" i="135"/>
  <c r="I1198" i="135"/>
  <c r="I1197" i="135"/>
  <c r="I1196" i="135"/>
  <c r="I1195" i="135"/>
  <c r="I1194" i="135"/>
  <c r="I1193" i="135"/>
  <c r="I1192" i="135"/>
  <c r="I1191" i="135"/>
  <c r="I1190" i="135"/>
  <c r="I1189" i="135"/>
  <c r="I1188" i="135"/>
  <c r="I1187" i="135"/>
  <c r="I1186" i="135"/>
  <c r="I1185" i="135"/>
  <c r="I1184" i="135"/>
  <c r="I1183" i="135"/>
  <c r="I1182" i="135"/>
  <c r="I1181" i="135"/>
  <c r="I1180" i="135"/>
  <c r="I1179" i="135"/>
  <c r="I1178" i="135"/>
  <c r="I1177" i="135"/>
  <c r="I1176" i="135"/>
  <c r="I1175" i="135"/>
  <c r="I1174" i="135"/>
  <c r="I1173" i="135"/>
  <c r="I1172" i="135"/>
  <c r="I1171" i="135"/>
  <c r="I1170" i="135"/>
  <c r="I1169" i="135"/>
  <c r="I1168" i="135"/>
  <c r="I1167" i="135"/>
  <c r="I1166" i="135"/>
  <c r="I1165" i="135"/>
  <c r="I1164" i="135"/>
  <c r="I1163" i="135"/>
  <c r="I1162" i="135"/>
  <c r="I1161" i="135"/>
  <c r="I1160" i="135"/>
  <c r="I1159" i="135"/>
  <c r="I1158" i="135"/>
  <c r="I1157" i="135"/>
  <c r="I1156" i="135"/>
  <c r="I1155" i="135"/>
  <c r="I1154" i="135"/>
  <c r="I1153" i="135"/>
  <c r="I1152" i="135"/>
  <c r="I1151" i="135"/>
  <c r="I1150" i="135"/>
  <c r="I1149" i="135"/>
  <c r="I1148" i="135"/>
  <c r="I1147" i="135"/>
  <c r="I1146" i="135"/>
  <c r="I1145" i="135"/>
  <c r="I1144" i="135"/>
  <c r="I1143" i="135"/>
  <c r="I1142" i="135"/>
  <c r="I1141" i="135"/>
  <c r="I1140" i="135"/>
  <c r="I1139" i="135"/>
  <c r="I1138" i="135"/>
  <c r="I1137" i="135"/>
  <c r="I1136" i="135"/>
  <c r="I1135" i="135"/>
  <c r="I1134" i="135"/>
  <c r="I1133" i="135"/>
  <c r="I1132" i="135"/>
  <c r="I1131" i="135"/>
  <c r="I1130" i="135"/>
  <c r="I1129" i="135"/>
  <c r="I1128" i="135"/>
  <c r="I1127" i="135"/>
  <c r="I1126" i="135"/>
  <c r="I1125" i="135"/>
  <c r="I1124" i="135"/>
  <c r="I1123" i="135"/>
  <c r="I1122" i="135"/>
  <c r="I1121" i="135"/>
  <c r="I1120" i="135"/>
  <c r="I1119" i="135"/>
  <c r="I1118" i="135"/>
  <c r="I1117" i="135"/>
  <c r="I1116" i="135"/>
  <c r="I1115" i="135"/>
  <c r="I1114" i="135"/>
  <c r="I1113" i="135"/>
  <c r="I1112" i="135"/>
  <c r="I1111" i="135"/>
  <c r="I1110" i="135"/>
  <c r="I1109" i="135"/>
  <c r="I1108" i="135"/>
  <c r="I1107" i="135"/>
  <c r="I1106" i="135"/>
  <c r="I1105" i="135"/>
  <c r="I1104" i="135"/>
  <c r="I1103" i="135"/>
  <c r="I1102" i="135"/>
  <c r="I1101" i="135"/>
  <c r="I1100" i="135"/>
  <c r="I1099" i="135"/>
  <c r="I1098" i="135"/>
  <c r="I1097" i="135"/>
  <c r="I1096" i="135"/>
  <c r="I1095" i="135"/>
  <c r="I1094" i="135"/>
  <c r="I1093" i="135"/>
  <c r="I1092" i="135"/>
  <c r="I1091" i="135"/>
  <c r="I1090" i="135"/>
  <c r="I1089" i="135"/>
  <c r="I1088" i="135"/>
  <c r="I1087" i="135"/>
  <c r="I1086" i="135"/>
  <c r="I1085" i="135"/>
  <c r="I1084" i="135"/>
  <c r="I1083" i="135"/>
  <c r="I1082" i="135"/>
  <c r="I1081" i="135"/>
  <c r="I1080" i="135"/>
  <c r="I1079" i="135"/>
  <c r="I1078" i="135"/>
  <c r="I1077" i="135"/>
  <c r="I1076" i="135"/>
  <c r="I1075" i="135"/>
  <c r="I1074" i="135"/>
  <c r="I1073" i="135"/>
  <c r="I1072" i="135"/>
  <c r="I1071" i="135"/>
  <c r="I1070" i="135"/>
  <c r="I1069" i="135"/>
  <c r="I1068" i="135"/>
  <c r="I1067" i="135"/>
  <c r="I1066" i="135"/>
  <c r="I1065" i="135"/>
  <c r="I1064" i="135"/>
  <c r="I1063" i="135"/>
  <c r="I1062" i="135"/>
  <c r="I1061" i="135"/>
  <c r="I1060" i="135"/>
  <c r="I1059" i="135"/>
  <c r="I1058" i="135"/>
  <c r="I1057" i="135"/>
  <c r="I1056" i="135"/>
  <c r="I1055" i="135"/>
  <c r="I1054" i="135"/>
  <c r="I1053" i="135"/>
  <c r="I1052" i="135"/>
  <c r="I1051" i="135"/>
  <c r="I1050" i="135"/>
  <c r="I1049" i="135"/>
  <c r="I1048" i="135"/>
  <c r="I1047" i="135"/>
  <c r="I1046" i="135"/>
  <c r="I1045" i="135"/>
  <c r="I1044" i="135"/>
  <c r="I1043" i="135"/>
  <c r="I1042" i="135"/>
  <c r="I1041" i="135"/>
  <c r="I1040" i="135"/>
  <c r="I1039" i="135"/>
  <c r="I1038" i="135"/>
  <c r="I1037" i="135"/>
  <c r="I1036" i="135"/>
  <c r="I1035" i="135"/>
  <c r="I1034" i="135"/>
  <c r="I1033" i="135"/>
  <c r="I1032" i="135"/>
  <c r="I1031" i="135"/>
  <c r="I1030" i="135"/>
  <c r="I1029" i="135"/>
  <c r="I1028" i="135"/>
  <c r="I1027" i="135"/>
  <c r="I1026" i="135"/>
  <c r="I1025" i="135"/>
  <c r="I1024" i="135"/>
  <c r="I1023" i="135"/>
  <c r="I1022" i="135"/>
  <c r="I1021" i="135"/>
  <c r="I1020" i="135"/>
  <c r="I1019" i="135"/>
  <c r="I1018" i="135"/>
  <c r="I1017" i="135"/>
  <c r="I1016" i="135"/>
  <c r="I1015" i="135"/>
  <c r="I1014" i="135"/>
  <c r="I1013" i="135"/>
  <c r="I1012" i="135"/>
  <c r="I1011" i="135"/>
  <c r="I1010" i="135"/>
  <c r="I1009" i="135"/>
  <c r="I1008" i="135"/>
  <c r="I1007" i="135"/>
  <c r="I1006" i="135"/>
  <c r="I1005" i="135"/>
  <c r="I1004" i="135"/>
  <c r="I1003" i="135"/>
  <c r="I1002" i="135"/>
  <c r="I1001" i="135"/>
  <c r="I1000" i="135"/>
  <c r="I999" i="135"/>
  <c r="I998" i="135"/>
  <c r="I997" i="135"/>
  <c r="I996" i="135"/>
  <c r="I995" i="135"/>
  <c r="I994" i="135"/>
  <c r="I993" i="135"/>
  <c r="I992" i="135"/>
  <c r="I991" i="135"/>
  <c r="I990" i="135"/>
  <c r="I989" i="135"/>
  <c r="I988" i="135"/>
  <c r="I987" i="135"/>
  <c r="I986" i="135"/>
  <c r="I985" i="135"/>
  <c r="I984" i="135"/>
  <c r="I983" i="135"/>
  <c r="I982" i="135"/>
  <c r="I981" i="135"/>
  <c r="I980" i="135"/>
  <c r="I979" i="135"/>
  <c r="I978" i="135"/>
  <c r="I977" i="135"/>
  <c r="I976" i="135"/>
  <c r="I975" i="135"/>
  <c r="I974" i="135"/>
  <c r="I973" i="135"/>
  <c r="I972" i="135"/>
  <c r="I971" i="135"/>
  <c r="I970" i="135"/>
  <c r="I969" i="135"/>
  <c r="I968" i="135"/>
  <c r="I967" i="135"/>
  <c r="I966" i="135"/>
  <c r="I965" i="135"/>
  <c r="I964" i="135"/>
  <c r="I963" i="135"/>
  <c r="I962" i="135"/>
  <c r="I961" i="135"/>
  <c r="I960" i="135"/>
  <c r="I959" i="135"/>
  <c r="I958" i="135"/>
  <c r="I957" i="135"/>
  <c r="I956" i="135"/>
  <c r="I955" i="135"/>
  <c r="I954" i="135"/>
  <c r="I953" i="135"/>
  <c r="I952" i="135"/>
  <c r="I951" i="135"/>
  <c r="I950" i="135"/>
  <c r="I949" i="135"/>
  <c r="I948" i="135"/>
  <c r="I947" i="135"/>
  <c r="I946" i="135"/>
  <c r="I945" i="135"/>
  <c r="I944" i="135"/>
  <c r="I943" i="135"/>
  <c r="I942" i="135"/>
  <c r="I941" i="135"/>
  <c r="I940" i="135"/>
  <c r="I939" i="135"/>
  <c r="I938" i="135"/>
  <c r="I937" i="135"/>
  <c r="I936" i="135"/>
  <c r="I935" i="135"/>
  <c r="I934" i="135"/>
  <c r="I933" i="135"/>
  <c r="I932" i="135"/>
  <c r="I931" i="135"/>
  <c r="I930" i="135"/>
  <c r="I929" i="135"/>
  <c r="I928" i="135"/>
  <c r="I927" i="135"/>
  <c r="I926" i="135"/>
  <c r="I925" i="135"/>
  <c r="I924" i="135"/>
  <c r="I923" i="135"/>
  <c r="I922" i="135"/>
  <c r="I921" i="135"/>
  <c r="I920" i="135"/>
  <c r="I919" i="135"/>
  <c r="I918" i="135"/>
  <c r="I917" i="135"/>
  <c r="I916" i="135"/>
  <c r="I915" i="135"/>
  <c r="I914" i="135"/>
  <c r="I913" i="135"/>
  <c r="I912" i="135"/>
  <c r="I911" i="135"/>
  <c r="I910" i="135"/>
  <c r="I909" i="135"/>
  <c r="I908" i="135"/>
  <c r="I907" i="135"/>
  <c r="I906" i="135"/>
  <c r="I905" i="135"/>
  <c r="I904" i="135"/>
  <c r="I903" i="135"/>
  <c r="I902" i="135"/>
  <c r="I901" i="135"/>
  <c r="I900" i="135"/>
  <c r="I899" i="135"/>
  <c r="I898" i="135"/>
  <c r="I897" i="135"/>
  <c r="I896" i="135"/>
  <c r="I895" i="135"/>
  <c r="I894" i="135"/>
  <c r="I893" i="135"/>
  <c r="I892" i="135"/>
  <c r="I891" i="135"/>
  <c r="I890" i="135"/>
  <c r="I889" i="135"/>
  <c r="I888" i="135"/>
  <c r="I887" i="135"/>
  <c r="I886" i="135"/>
  <c r="I885" i="135"/>
  <c r="I884" i="135"/>
  <c r="I883" i="135"/>
  <c r="I882" i="135"/>
  <c r="I881" i="135"/>
  <c r="I880" i="135"/>
  <c r="I879" i="135"/>
  <c r="I878" i="135"/>
  <c r="I877" i="135"/>
  <c r="I876" i="135"/>
  <c r="I875" i="135"/>
  <c r="I874" i="135"/>
  <c r="I873" i="135"/>
  <c r="I872" i="135"/>
  <c r="I871" i="135"/>
  <c r="I870" i="135"/>
  <c r="I869" i="135"/>
  <c r="I868" i="135"/>
  <c r="I867" i="135"/>
  <c r="I866" i="135"/>
  <c r="I865" i="135"/>
  <c r="I864" i="135"/>
  <c r="I863" i="135"/>
  <c r="I862" i="135"/>
  <c r="I861" i="135"/>
  <c r="I860" i="135"/>
  <c r="I859" i="135"/>
  <c r="I858" i="135"/>
  <c r="I857" i="135"/>
  <c r="I856" i="135"/>
  <c r="I855" i="135"/>
  <c r="I854" i="135"/>
  <c r="I853" i="135"/>
  <c r="I852" i="135"/>
  <c r="I851" i="135"/>
  <c r="I850" i="135"/>
  <c r="I849" i="135"/>
  <c r="I848" i="135"/>
  <c r="I847" i="135"/>
  <c r="I846" i="135"/>
  <c r="I845" i="135"/>
  <c r="I844" i="135"/>
  <c r="I843" i="135"/>
  <c r="I842" i="135"/>
  <c r="I841" i="135"/>
  <c r="I840" i="135"/>
  <c r="I839" i="135"/>
  <c r="I838" i="135"/>
  <c r="I837" i="135"/>
  <c r="I836" i="135"/>
  <c r="I835" i="135"/>
  <c r="I834" i="135"/>
  <c r="I833" i="135"/>
  <c r="I832" i="135"/>
  <c r="I831" i="135"/>
  <c r="I830" i="135"/>
  <c r="I829" i="135"/>
  <c r="I828" i="135"/>
  <c r="I827" i="135"/>
  <c r="I826" i="135"/>
  <c r="I825" i="135"/>
  <c r="I824" i="135"/>
  <c r="I823" i="135"/>
  <c r="I822" i="135"/>
  <c r="I821" i="135"/>
  <c r="I820" i="135"/>
  <c r="I819" i="135"/>
  <c r="I818" i="135"/>
  <c r="I817" i="135"/>
  <c r="I816" i="135"/>
  <c r="I815" i="135"/>
  <c r="I814" i="135"/>
  <c r="I813" i="135"/>
  <c r="I812" i="135"/>
  <c r="I811" i="135"/>
  <c r="I810" i="135"/>
  <c r="I809" i="135"/>
  <c r="I808" i="135"/>
  <c r="I807" i="135"/>
  <c r="I806" i="135"/>
  <c r="I805" i="135"/>
  <c r="I804" i="135"/>
  <c r="I803" i="135"/>
  <c r="I802" i="135"/>
  <c r="I801" i="135"/>
  <c r="I800" i="135"/>
  <c r="I799" i="135"/>
  <c r="I798" i="135"/>
  <c r="I797" i="135"/>
  <c r="I796" i="135"/>
  <c r="I795" i="135"/>
  <c r="I794" i="135"/>
  <c r="I793" i="135"/>
  <c r="I792" i="135"/>
  <c r="I791" i="135"/>
  <c r="I790" i="135"/>
  <c r="I789" i="135"/>
  <c r="I788" i="135"/>
  <c r="I787" i="135"/>
  <c r="I786" i="135"/>
  <c r="I785" i="135"/>
  <c r="I784" i="135"/>
  <c r="I783" i="135"/>
  <c r="I782" i="135"/>
  <c r="I781" i="135"/>
  <c r="I780" i="135"/>
  <c r="I779" i="135"/>
  <c r="I778" i="135"/>
  <c r="I777" i="135"/>
  <c r="I776" i="135"/>
  <c r="I775" i="135"/>
  <c r="I774" i="135"/>
  <c r="I773" i="135"/>
  <c r="I772" i="135"/>
  <c r="I771" i="135"/>
  <c r="I770" i="135"/>
  <c r="I769" i="135"/>
  <c r="I768" i="135"/>
  <c r="I767" i="135"/>
  <c r="I766" i="135"/>
  <c r="I765" i="135"/>
  <c r="I764" i="135"/>
  <c r="I763" i="135"/>
  <c r="I762" i="135"/>
  <c r="I761" i="135"/>
  <c r="I760" i="135"/>
  <c r="I759" i="135"/>
  <c r="I758" i="135"/>
  <c r="I757" i="135"/>
  <c r="I756" i="135"/>
  <c r="I755" i="135"/>
  <c r="I754" i="135"/>
  <c r="I753" i="135"/>
  <c r="I752" i="135"/>
  <c r="I751" i="135"/>
  <c r="I750" i="135"/>
  <c r="I749" i="135"/>
  <c r="I748" i="135"/>
  <c r="I747" i="135"/>
  <c r="I746" i="135"/>
  <c r="I745" i="135"/>
  <c r="I744" i="135"/>
  <c r="I743" i="135"/>
  <c r="I742" i="135"/>
  <c r="I741" i="135"/>
  <c r="I740" i="135"/>
  <c r="I739" i="135"/>
  <c r="I738" i="135"/>
  <c r="I737" i="135"/>
  <c r="I736" i="135"/>
  <c r="I735" i="135"/>
  <c r="I734" i="135"/>
  <c r="I733" i="135"/>
  <c r="I732" i="135"/>
  <c r="I731" i="135"/>
  <c r="I730" i="135"/>
  <c r="I729" i="135"/>
  <c r="I728" i="135"/>
  <c r="I727" i="135"/>
  <c r="I726" i="135"/>
  <c r="I725" i="135"/>
  <c r="I724" i="135"/>
  <c r="I723" i="135"/>
  <c r="I722" i="135"/>
  <c r="I721" i="135"/>
  <c r="I720" i="135"/>
  <c r="I719" i="135"/>
  <c r="I718" i="135"/>
  <c r="I717" i="135"/>
  <c r="I716" i="135"/>
  <c r="I715" i="135"/>
  <c r="I714" i="135"/>
  <c r="I713" i="135"/>
  <c r="I712" i="135"/>
  <c r="I711" i="135"/>
  <c r="I710" i="135"/>
  <c r="I709" i="135"/>
  <c r="I708" i="135"/>
  <c r="I707" i="135"/>
  <c r="I706" i="135"/>
  <c r="I705" i="135"/>
  <c r="I704" i="135"/>
  <c r="I703" i="135"/>
  <c r="I702" i="135"/>
  <c r="I701" i="135"/>
  <c r="I700" i="135"/>
  <c r="I699" i="135"/>
  <c r="I698" i="135"/>
  <c r="I697" i="135"/>
  <c r="I696" i="135"/>
  <c r="I695" i="135"/>
  <c r="I694" i="135"/>
  <c r="I693" i="135"/>
  <c r="I692" i="135"/>
  <c r="I691" i="135"/>
  <c r="I690" i="135"/>
  <c r="I689" i="135"/>
  <c r="I688" i="135"/>
  <c r="I687" i="135"/>
  <c r="I686" i="135"/>
  <c r="I685" i="135"/>
  <c r="I684" i="135"/>
  <c r="I683" i="135"/>
  <c r="I682" i="135"/>
  <c r="I681" i="135"/>
  <c r="I680" i="135"/>
  <c r="I679" i="135"/>
  <c r="I678" i="135"/>
  <c r="I677" i="135"/>
  <c r="I676" i="135"/>
  <c r="I675" i="135"/>
  <c r="I674" i="135"/>
  <c r="I673" i="135"/>
  <c r="I672" i="135"/>
  <c r="I671" i="135"/>
  <c r="I670" i="135"/>
  <c r="I669" i="135"/>
  <c r="I668" i="135"/>
  <c r="I667" i="135"/>
  <c r="I666" i="135"/>
  <c r="I665" i="135"/>
  <c r="I664" i="135"/>
  <c r="I663" i="135"/>
  <c r="I662" i="135"/>
  <c r="I661" i="135"/>
  <c r="I660" i="135"/>
  <c r="I659" i="135"/>
  <c r="I658" i="135"/>
  <c r="I657" i="135"/>
  <c r="I656" i="135"/>
  <c r="I655" i="135"/>
  <c r="I654" i="135"/>
  <c r="I653" i="135"/>
  <c r="I652" i="135"/>
  <c r="I651" i="135"/>
  <c r="I650" i="135"/>
  <c r="I649" i="135"/>
  <c r="I648" i="135"/>
  <c r="I647" i="135"/>
  <c r="I646" i="135"/>
  <c r="I645" i="135"/>
  <c r="I644" i="135"/>
  <c r="I643" i="135"/>
  <c r="I642" i="135"/>
  <c r="I641" i="135"/>
  <c r="I640" i="135"/>
  <c r="I639" i="135"/>
  <c r="I638" i="135"/>
  <c r="I637" i="135"/>
  <c r="I636" i="135"/>
  <c r="I635" i="135"/>
  <c r="I634" i="135"/>
  <c r="I633" i="135"/>
  <c r="I632" i="135"/>
  <c r="I631" i="135"/>
  <c r="I630" i="135"/>
  <c r="I629" i="135"/>
  <c r="I628" i="135"/>
  <c r="I627" i="135"/>
  <c r="I626" i="135"/>
  <c r="I625" i="135"/>
  <c r="I624" i="135"/>
  <c r="I623" i="135"/>
  <c r="I622" i="135"/>
  <c r="I621" i="135"/>
  <c r="I620" i="135"/>
  <c r="I619" i="135"/>
  <c r="I618" i="135"/>
  <c r="I617" i="135"/>
  <c r="I616" i="135"/>
  <c r="I615" i="135"/>
  <c r="I614" i="135"/>
  <c r="I613" i="135"/>
  <c r="I612" i="135"/>
  <c r="I611" i="135"/>
  <c r="I610" i="135"/>
  <c r="I609" i="135"/>
  <c r="I608" i="135"/>
  <c r="I607" i="135"/>
  <c r="I606" i="135"/>
  <c r="I605" i="135"/>
  <c r="I604" i="135"/>
  <c r="I603" i="135"/>
  <c r="I602" i="135"/>
  <c r="I601" i="135"/>
  <c r="I600" i="135"/>
  <c r="I599" i="135"/>
  <c r="I598" i="135"/>
  <c r="I597" i="135"/>
  <c r="I596" i="135"/>
  <c r="I595" i="135"/>
  <c r="I594" i="135"/>
  <c r="I593" i="135"/>
  <c r="I592" i="135"/>
  <c r="I591" i="135"/>
  <c r="I590" i="135"/>
  <c r="I589" i="135"/>
  <c r="I588" i="135"/>
  <c r="I587" i="135"/>
  <c r="I586" i="135"/>
  <c r="I585" i="135"/>
  <c r="I584" i="135"/>
  <c r="I583" i="135"/>
  <c r="I582" i="135"/>
  <c r="I581" i="135"/>
  <c r="I580" i="135"/>
  <c r="I579" i="135"/>
  <c r="I578" i="135"/>
  <c r="I577" i="135"/>
  <c r="I576" i="135"/>
  <c r="I575" i="135"/>
  <c r="I574" i="135"/>
  <c r="I573" i="135"/>
  <c r="I572" i="135"/>
  <c r="I571" i="135"/>
  <c r="I570" i="135"/>
  <c r="I569" i="135"/>
  <c r="I568" i="135"/>
  <c r="I567" i="135"/>
  <c r="I566" i="135"/>
  <c r="I565" i="135"/>
  <c r="I564" i="135"/>
  <c r="I563" i="135"/>
  <c r="I562" i="135"/>
  <c r="I561" i="135"/>
  <c r="I560" i="135"/>
  <c r="I559" i="135"/>
  <c r="I558" i="135"/>
  <c r="I557" i="135"/>
  <c r="I556" i="135"/>
  <c r="I555" i="135"/>
  <c r="I554" i="135"/>
  <c r="I553" i="135"/>
  <c r="I552" i="135"/>
  <c r="I551" i="135"/>
  <c r="I550" i="135"/>
  <c r="I549" i="135"/>
  <c r="I548" i="135"/>
  <c r="I547" i="135"/>
  <c r="I546" i="135"/>
  <c r="I545" i="135"/>
  <c r="I544" i="135"/>
  <c r="I543" i="135"/>
  <c r="I542" i="135"/>
  <c r="I541" i="135"/>
  <c r="I540" i="135"/>
  <c r="I539" i="135"/>
  <c r="I538" i="135"/>
  <c r="I537" i="135"/>
  <c r="I536" i="135"/>
  <c r="I535" i="135"/>
  <c r="I534" i="135"/>
  <c r="I533" i="135"/>
  <c r="I532" i="135"/>
  <c r="I531" i="135"/>
  <c r="I530" i="135"/>
  <c r="I529" i="135"/>
  <c r="I528" i="135"/>
  <c r="I527" i="135"/>
  <c r="I526" i="135"/>
  <c r="I525" i="135"/>
  <c r="I524" i="135"/>
  <c r="I523" i="135"/>
  <c r="I522" i="135"/>
  <c r="I521" i="135"/>
  <c r="I520" i="135"/>
  <c r="I519" i="135"/>
  <c r="I518" i="135"/>
  <c r="I517" i="135"/>
  <c r="I516" i="135"/>
  <c r="I515" i="135"/>
  <c r="I514" i="135"/>
  <c r="I513" i="135"/>
  <c r="I512" i="135"/>
  <c r="I511" i="135"/>
  <c r="I510" i="135"/>
  <c r="I509" i="135"/>
  <c r="I508" i="135"/>
  <c r="I507" i="135"/>
  <c r="I506" i="135"/>
  <c r="I505" i="135"/>
  <c r="I504" i="135"/>
  <c r="I503" i="135"/>
  <c r="I502" i="135"/>
  <c r="I501" i="135"/>
  <c r="I500" i="135"/>
  <c r="I499" i="135"/>
  <c r="I498" i="135"/>
  <c r="I497" i="135"/>
  <c r="I496" i="135"/>
  <c r="I495" i="135"/>
  <c r="I494" i="135"/>
  <c r="I493" i="135"/>
  <c r="I492" i="135"/>
  <c r="I491" i="135"/>
  <c r="I490" i="135"/>
  <c r="I489" i="135"/>
  <c r="I488" i="135"/>
  <c r="I487" i="135"/>
  <c r="I486" i="135"/>
  <c r="I485" i="135"/>
  <c r="I484" i="135"/>
  <c r="I483" i="135"/>
  <c r="I482" i="135"/>
  <c r="I481" i="135"/>
  <c r="I480" i="135"/>
  <c r="I479" i="135"/>
  <c r="I478" i="135"/>
  <c r="I477" i="135"/>
  <c r="I476" i="135"/>
  <c r="I475" i="135"/>
  <c r="I474" i="135"/>
  <c r="I473" i="135"/>
  <c r="I472" i="135"/>
  <c r="I471" i="135"/>
  <c r="I470" i="135"/>
  <c r="I469" i="135"/>
  <c r="I468" i="135"/>
  <c r="I467" i="135"/>
  <c r="I466" i="135"/>
  <c r="I465" i="135"/>
  <c r="I464" i="135"/>
  <c r="I463" i="135"/>
  <c r="I462" i="135"/>
  <c r="I461" i="135"/>
  <c r="I460" i="135"/>
  <c r="I459" i="135"/>
  <c r="I458" i="135"/>
  <c r="I457" i="135"/>
  <c r="I456" i="135"/>
  <c r="I455" i="135"/>
  <c r="I454" i="135"/>
  <c r="I453" i="135"/>
  <c r="I452" i="135"/>
  <c r="I451" i="135"/>
  <c r="I450" i="135"/>
  <c r="I449" i="135"/>
  <c r="I448" i="135"/>
  <c r="I447" i="135"/>
  <c r="I446" i="135"/>
  <c r="I445" i="135"/>
  <c r="I444" i="135"/>
  <c r="I443" i="135"/>
  <c r="I442" i="135"/>
  <c r="I441" i="135"/>
  <c r="I440" i="135"/>
  <c r="I439" i="135"/>
  <c r="I438" i="135"/>
  <c r="I437" i="135"/>
  <c r="I436" i="135"/>
  <c r="I435" i="135"/>
  <c r="I434" i="135"/>
  <c r="I433" i="135"/>
  <c r="I432" i="135"/>
  <c r="I431" i="135"/>
  <c r="I430" i="135"/>
  <c r="I429" i="135"/>
  <c r="I428" i="135"/>
  <c r="I427" i="135"/>
  <c r="I426" i="135"/>
  <c r="I425" i="135"/>
  <c r="I424" i="135"/>
  <c r="I423" i="135"/>
  <c r="I422" i="135"/>
  <c r="I421" i="135"/>
  <c r="I420" i="135"/>
  <c r="I419" i="135"/>
  <c r="I418" i="135"/>
  <c r="I417" i="135"/>
  <c r="I416" i="135"/>
  <c r="I415" i="135"/>
  <c r="I414" i="135"/>
  <c r="I413" i="135"/>
  <c r="I412" i="135"/>
  <c r="I411" i="135"/>
  <c r="I410" i="135"/>
  <c r="I409" i="135"/>
  <c r="I408" i="135"/>
  <c r="I407" i="135"/>
  <c r="I406" i="135"/>
  <c r="I405" i="135"/>
  <c r="I404" i="135"/>
  <c r="I403" i="135"/>
  <c r="I402" i="135"/>
  <c r="I401" i="135"/>
  <c r="I400" i="135"/>
  <c r="I399" i="135"/>
  <c r="I398" i="135"/>
  <c r="I397" i="135"/>
  <c r="I396" i="135"/>
  <c r="I395" i="135"/>
  <c r="I394" i="135"/>
  <c r="I393" i="135"/>
  <c r="I392" i="135"/>
  <c r="I391" i="135"/>
  <c r="I390" i="135"/>
  <c r="I389" i="135"/>
  <c r="I388" i="135"/>
  <c r="I387" i="135"/>
  <c r="I386" i="135"/>
  <c r="I385" i="135"/>
  <c r="I384" i="135"/>
  <c r="I383" i="135"/>
  <c r="I382" i="135"/>
  <c r="I381" i="135"/>
  <c r="I380" i="135"/>
  <c r="I379" i="135"/>
  <c r="I378" i="135"/>
  <c r="I377" i="135"/>
  <c r="I376" i="135"/>
  <c r="I375" i="135"/>
  <c r="I374" i="135"/>
  <c r="I373" i="135"/>
  <c r="I372" i="135"/>
  <c r="I371" i="135"/>
  <c r="I370" i="135"/>
  <c r="I369" i="135"/>
  <c r="I368" i="135"/>
  <c r="I367" i="135"/>
  <c r="I366" i="135"/>
  <c r="I365" i="135"/>
  <c r="I364" i="135"/>
  <c r="I363" i="135"/>
  <c r="I362" i="135"/>
  <c r="I361" i="135"/>
  <c r="I360" i="135"/>
  <c r="I359" i="135"/>
  <c r="I358" i="135"/>
  <c r="I357" i="135"/>
  <c r="I356" i="135"/>
  <c r="I355" i="135"/>
  <c r="I354" i="135"/>
  <c r="I353" i="135"/>
  <c r="I352" i="135"/>
  <c r="I351" i="135"/>
  <c r="I350" i="135"/>
  <c r="I349" i="135"/>
  <c r="I348" i="135"/>
  <c r="I347" i="135"/>
  <c r="I346" i="135"/>
  <c r="I345" i="135"/>
  <c r="I344" i="135"/>
  <c r="I343" i="135"/>
  <c r="I342" i="135"/>
  <c r="I341" i="135"/>
  <c r="I340" i="135"/>
  <c r="I339" i="135"/>
  <c r="I338" i="135"/>
  <c r="I337" i="135"/>
  <c r="I336" i="135"/>
  <c r="I335" i="135"/>
  <c r="I334" i="135"/>
  <c r="I333" i="135"/>
  <c r="I332" i="135"/>
  <c r="I331" i="135"/>
  <c r="I330" i="135"/>
  <c r="I329" i="135"/>
  <c r="I328" i="135"/>
  <c r="I327" i="135"/>
  <c r="I326" i="135"/>
  <c r="I325" i="135"/>
  <c r="I324" i="135"/>
  <c r="I323" i="135"/>
  <c r="I322" i="135"/>
  <c r="I321" i="135"/>
  <c r="I320" i="135"/>
  <c r="I319" i="135"/>
  <c r="I318" i="135"/>
  <c r="I317" i="135"/>
  <c r="I316" i="135"/>
  <c r="I315" i="135"/>
  <c r="I314" i="135"/>
  <c r="I313" i="135"/>
  <c r="I312" i="135"/>
  <c r="I311" i="135"/>
  <c r="I310" i="135"/>
  <c r="I309" i="135"/>
  <c r="I308" i="135"/>
  <c r="I307" i="135"/>
  <c r="I306" i="135"/>
  <c r="I305" i="135"/>
  <c r="I304" i="135"/>
  <c r="I303" i="135"/>
  <c r="I302" i="135"/>
  <c r="I301" i="135"/>
  <c r="I300" i="135"/>
  <c r="I299" i="135"/>
  <c r="I298" i="135"/>
  <c r="I297" i="135"/>
  <c r="I296" i="135"/>
  <c r="I295" i="135"/>
  <c r="I294" i="135"/>
  <c r="I293" i="135"/>
  <c r="I292" i="135"/>
  <c r="I291" i="135"/>
  <c r="I290" i="135"/>
  <c r="I289" i="135"/>
  <c r="I288" i="135"/>
  <c r="I287" i="135"/>
  <c r="I286" i="135"/>
  <c r="I285" i="135"/>
  <c r="I284" i="135"/>
  <c r="I283" i="135"/>
  <c r="I282" i="135"/>
  <c r="I281" i="135"/>
  <c r="I280" i="135"/>
  <c r="I279" i="135"/>
  <c r="I278" i="135"/>
  <c r="I277" i="135"/>
  <c r="I276" i="135"/>
  <c r="I275" i="135"/>
  <c r="I274" i="135"/>
  <c r="I273" i="135"/>
  <c r="I272" i="135"/>
  <c r="I271" i="135"/>
  <c r="I270" i="135"/>
  <c r="I269" i="135"/>
  <c r="I268" i="135"/>
  <c r="I267" i="135"/>
  <c r="I266" i="135"/>
  <c r="I265" i="135"/>
  <c r="I264" i="135"/>
  <c r="I263" i="135"/>
  <c r="I262" i="135"/>
  <c r="I261" i="135"/>
  <c r="I260" i="135"/>
  <c r="I259" i="135"/>
  <c r="I258" i="135"/>
  <c r="I257" i="135"/>
  <c r="I256" i="135"/>
  <c r="I255" i="135"/>
  <c r="I254" i="135"/>
  <c r="I253" i="135"/>
  <c r="I252" i="135"/>
  <c r="I251" i="135"/>
  <c r="I250" i="135"/>
  <c r="I249" i="135"/>
  <c r="I248" i="135"/>
  <c r="I247" i="135"/>
  <c r="I246" i="135"/>
  <c r="I245" i="135"/>
  <c r="I244" i="135"/>
  <c r="I243" i="135"/>
  <c r="I242" i="135"/>
  <c r="I241" i="135"/>
  <c r="I240" i="135"/>
  <c r="I239" i="135"/>
  <c r="I238" i="135"/>
  <c r="I237" i="135"/>
  <c r="I236" i="135"/>
  <c r="I235" i="135"/>
  <c r="I234" i="135"/>
  <c r="I233" i="135"/>
  <c r="I232" i="135"/>
  <c r="I231" i="135"/>
  <c r="I230" i="135"/>
  <c r="I229" i="135"/>
  <c r="I228" i="135"/>
  <c r="I227" i="135"/>
  <c r="I226" i="135"/>
  <c r="I225" i="135"/>
  <c r="I224" i="135"/>
  <c r="I223" i="135"/>
  <c r="I222" i="135"/>
  <c r="I221" i="135"/>
  <c r="I220" i="135"/>
  <c r="I219" i="135"/>
  <c r="I218" i="135"/>
  <c r="I217" i="135"/>
  <c r="I216" i="135"/>
  <c r="I215" i="135"/>
  <c r="I214" i="135"/>
  <c r="I213" i="135"/>
  <c r="I212" i="135"/>
  <c r="I211" i="135"/>
  <c r="I210" i="135"/>
  <c r="I209" i="135"/>
  <c r="I208" i="135"/>
  <c r="I207" i="135"/>
  <c r="I206" i="135"/>
  <c r="I205" i="135"/>
  <c r="I204" i="135"/>
  <c r="I203" i="135"/>
  <c r="I202" i="135"/>
  <c r="I201" i="135"/>
  <c r="I200" i="135"/>
  <c r="I199" i="135"/>
  <c r="I198" i="135"/>
  <c r="I197" i="135"/>
  <c r="I196" i="135"/>
  <c r="I195" i="135"/>
  <c r="I194" i="135"/>
  <c r="I193" i="135"/>
  <c r="I192" i="135"/>
  <c r="I191" i="135"/>
  <c r="I190" i="135"/>
  <c r="I189" i="135"/>
  <c r="I188" i="135"/>
  <c r="I187" i="135"/>
  <c r="I186" i="135"/>
  <c r="I185" i="135"/>
  <c r="I184" i="135"/>
  <c r="I183" i="135"/>
  <c r="I182" i="135"/>
  <c r="I181" i="135"/>
  <c r="I180" i="135"/>
  <c r="I179" i="135"/>
  <c r="I178" i="135"/>
  <c r="I177" i="135"/>
  <c r="I176" i="135"/>
  <c r="I175" i="135"/>
  <c r="I174" i="135"/>
  <c r="I173" i="135"/>
  <c r="I172" i="135"/>
  <c r="I171" i="135"/>
  <c r="I170" i="135"/>
  <c r="I169" i="135"/>
  <c r="I168" i="135"/>
  <c r="I167" i="135"/>
  <c r="I166" i="135"/>
  <c r="I165" i="135"/>
  <c r="I164" i="135"/>
  <c r="I163" i="135"/>
  <c r="I162" i="135"/>
  <c r="I161" i="135"/>
  <c r="I160" i="135"/>
  <c r="I159" i="135"/>
  <c r="I158" i="135"/>
  <c r="I157" i="135"/>
  <c r="I156" i="135"/>
  <c r="I155" i="135"/>
  <c r="I154" i="135"/>
  <c r="I153" i="135"/>
  <c r="I152" i="135"/>
  <c r="I151" i="135"/>
  <c r="I150" i="135"/>
  <c r="I149" i="135"/>
  <c r="I148" i="135"/>
  <c r="I147" i="135"/>
  <c r="I146" i="135"/>
  <c r="I145" i="135"/>
  <c r="I144" i="135"/>
  <c r="I143" i="135"/>
  <c r="I142" i="135"/>
  <c r="I141" i="135"/>
  <c r="I140" i="135"/>
  <c r="I139" i="135"/>
  <c r="I138" i="135"/>
  <c r="I137" i="135"/>
  <c r="I136" i="135"/>
  <c r="I135" i="135"/>
  <c r="I134" i="135"/>
  <c r="I133" i="135"/>
  <c r="I132" i="135"/>
  <c r="I131" i="135"/>
  <c r="I130" i="135"/>
  <c r="I129" i="135"/>
  <c r="I128" i="135"/>
  <c r="I127" i="135"/>
  <c r="I126" i="135"/>
  <c r="I125" i="135"/>
  <c r="I124" i="135"/>
  <c r="I123" i="135"/>
  <c r="I122" i="135"/>
  <c r="I121" i="135"/>
  <c r="I120" i="135"/>
  <c r="I119" i="135"/>
  <c r="I118" i="135"/>
  <c r="I117" i="135"/>
  <c r="I116" i="135"/>
  <c r="I115" i="135"/>
  <c r="I114" i="135"/>
  <c r="I113" i="135"/>
  <c r="I112" i="135"/>
  <c r="I111" i="135"/>
  <c r="I110" i="135"/>
  <c r="I109" i="135"/>
  <c r="I108" i="135"/>
  <c r="I107" i="135"/>
  <c r="I106" i="135"/>
  <c r="I105" i="135"/>
  <c r="I104" i="135"/>
  <c r="I103" i="135"/>
  <c r="I102" i="135"/>
  <c r="I101" i="135"/>
  <c r="I100" i="135"/>
  <c r="I99" i="135"/>
  <c r="E15" i="135"/>
  <c r="E10" i="135"/>
  <c r="E24" i="135"/>
  <c r="E14" i="135"/>
  <c r="E9" i="135"/>
  <c r="E23" i="135"/>
  <c r="E13" i="135"/>
  <c r="E8" i="135"/>
  <c r="E22" i="135"/>
  <c r="E12" i="135"/>
  <c r="E7" i="135"/>
  <c r="E21" i="135"/>
  <c r="E11" i="135"/>
  <c r="I6" i="135"/>
  <c r="E6" i="135"/>
  <c r="I1809" i="126"/>
  <c r="I1808" i="126"/>
  <c r="I1807" i="126"/>
  <c r="I1751" i="126"/>
  <c r="I1750" i="126"/>
  <c r="I1749" i="126"/>
  <c r="I1693" i="126"/>
  <c r="I1692" i="126"/>
  <c r="I1691" i="126"/>
  <c r="I1635" i="126"/>
  <c r="I1634" i="126"/>
  <c r="I1633" i="126"/>
  <c r="I1577" i="126"/>
  <c r="I1576" i="126"/>
  <c r="I1575" i="126"/>
  <c r="I1519" i="126"/>
  <c r="I1518" i="126"/>
  <c r="I1517" i="126"/>
  <c r="I1460" i="126"/>
  <c r="I1459" i="126"/>
  <c r="I1458" i="126"/>
  <c r="I1402" i="126"/>
  <c r="I1401" i="126"/>
  <c r="I1400" i="126"/>
  <c r="I1344" i="126"/>
  <c r="I1343" i="126"/>
  <c r="I1342" i="126"/>
  <c r="I1286" i="126"/>
  <c r="I1285" i="126"/>
  <c r="I1284" i="126"/>
  <c r="I1228" i="126"/>
  <c r="I1227" i="126"/>
  <c r="I1226" i="126"/>
  <c r="I1170" i="126"/>
  <c r="I1169" i="126"/>
  <c r="I1168" i="126"/>
  <c r="I1112" i="126"/>
  <c r="I1111" i="126"/>
  <c r="I1110" i="126"/>
  <c r="I1054" i="126"/>
  <c r="I1053" i="126"/>
  <c r="I1052" i="126"/>
  <c r="I996" i="126"/>
  <c r="I995" i="126"/>
  <c r="I994" i="126"/>
  <c r="I938" i="126"/>
  <c r="I937" i="126"/>
  <c r="I936" i="126"/>
  <c r="I880" i="126"/>
  <c r="I879" i="126"/>
  <c r="I878" i="126"/>
  <c r="I822" i="126"/>
  <c r="I821" i="126"/>
  <c r="I820" i="126"/>
  <c r="I764" i="126"/>
  <c r="I763" i="126"/>
  <c r="I762" i="126"/>
  <c r="I706" i="126"/>
  <c r="I705" i="126"/>
  <c r="I704" i="126"/>
  <c r="I648" i="126"/>
  <c r="I647" i="126"/>
  <c r="I646" i="126"/>
  <c r="I590" i="126"/>
  <c r="I589" i="126"/>
  <c r="I588" i="126"/>
  <c r="I474" i="126"/>
  <c r="I473" i="126"/>
  <c r="I472" i="126"/>
  <c r="I416" i="126"/>
  <c r="I415" i="126"/>
  <c r="I414" i="126"/>
  <c r="I358" i="126"/>
  <c r="I357" i="126"/>
  <c r="I356" i="126"/>
  <c r="I300" i="126"/>
  <c r="I299" i="126"/>
  <c r="I298" i="126"/>
  <c r="I242" i="126"/>
  <c r="I241" i="126"/>
  <c r="I240" i="126"/>
  <c r="I184" i="126"/>
  <c r="I183" i="126"/>
  <c r="I182" i="126"/>
  <c r="I126" i="126"/>
  <c r="I125" i="126"/>
  <c r="I124" i="126"/>
  <c r="I68" i="126"/>
  <c r="I67" i="126"/>
  <c r="I66" i="126"/>
  <c r="I9" i="126"/>
  <c r="I8" i="126"/>
  <c r="I7" i="126"/>
  <c r="Y44" i="53"/>
  <c r="Y43" i="53"/>
  <c r="Y42" i="53"/>
  <c r="X44" i="53"/>
  <c r="X43" i="53"/>
  <c r="X42" i="53"/>
  <c r="B1755" i="126"/>
  <c r="B1697" i="126"/>
  <c r="B1639" i="126"/>
  <c r="B1581" i="126"/>
  <c r="B1523" i="126"/>
  <c r="B1464" i="126"/>
  <c r="B1406" i="126"/>
  <c r="B1348" i="126"/>
  <c r="B1290" i="126"/>
  <c r="B1232" i="126"/>
  <c r="B1174" i="126"/>
  <c r="B1116" i="126"/>
  <c r="B1058" i="126"/>
  <c r="B1000" i="126"/>
  <c r="B942" i="126"/>
  <c r="B884" i="126"/>
  <c r="B826" i="126"/>
  <c r="B768" i="126"/>
  <c r="B710" i="126"/>
  <c r="B652" i="126"/>
  <c r="B594" i="126"/>
  <c r="B536" i="126"/>
  <c r="B478" i="126"/>
  <c r="B420" i="126"/>
  <c r="B362" i="126"/>
  <c r="B304" i="126"/>
  <c r="B246" i="126"/>
  <c r="B188" i="126"/>
  <c r="B130" i="126"/>
  <c r="B72" i="126"/>
  <c r="B13" i="126"/>
  <c r="B1813" i="126"/>
  <c r="E1812" i="126"/>
  <c r="B1812" i="126"/>
  <c r="E1754" i="126"/>
  <c r="B1754" i="126"/>
  <c r="E1696" i="126"/>
  <c r="B1696" i="126"/>
  <c r="E1638" i="126"/>
  <c r="B1638" i="126"/>
  <c r="E1580" i="126"/>
  <c r="B1580" i="126"/>
  <c r="E1522" i="126"/>
  <c r="B1522" i="126"/>
  <c r="E1463" i="126"/>
  <c r="B1463" i="126"/>
  <c r="E1405" i="126"/>
  <c r="B1405" i="126"/>
  <c r="E1347" i="126"/>
  <c r="B1347" i="126"/>
  <c r="E1289" i="126"/>
  <c r="B1289" i="126"/>
  <c r="E1231" i="126"/>
  <c r="B1231" i="126"/>
  <c r="E1173" i="126"/>
  <c r="B1173" i="126"/>
  <c r="E1818" i="126"/>
  <c r="E1805" i="126"/>
  <c r="G1818" i="126" s="1"/>
  <c r="A1803" i="126"/>
  <c r="A1802" i="126"/>
  <c r="A1801" i="126"/>
  <c r="E1760" i="126"/>
  <c r="E1747" i="126"/>
  <c r="G1760" i="126" s="1"/>
  <c r="A1745" i="126"/>
  <c r="A1744" i="126"/>
  <c r="A1743" i="126"/>
  <c r="E1702" i="126"/>
  <c r="E1689" i="126"/>
  <c r="G1702" i="126" s="1"/>
  <c r="A1687" i="126"/>
  <c r="A1686" i="126"/>
  <c r="A1685" i="126"/>
  <c r="E1644" i="126"/>
  <c r="E1631" i="126"/>
  <c r="G1644" i="126" s="1"/>
  <c r="A1629" i="126"/>
  <c r="A1628" i="126"/>
  <c r="A1627" i="126"/>
  <c r="E1586" i="126"/>
  <c r="E1573" i="126"/>
  <c r="G1586" i="126" s="1"/>
  <c r="A1571" i="126"/>
  <c r="A1570" i="126"/>
  <c r="A1569" i="126"/>
  <c r="E1528" i="126"/>
  <c r="E1515" i="126"/>
  <c r="G1528" i="126" s="1"/>
  <c r="A1513" i="126"/>
  <c r="A1512" i="126"/>
  <c r="A1511" i="126"/>
  <c r="E1469" i="126"/>
  <c r="E1456" i="126"/>
  <c r="G1469" i="126" s="1"/>
  <c r="A1454" i="126"/>
  <c r="A1453" i="126"/>
  <c r="A1452" i="126"/>
  <c r="G1411" i="126"/>
  <c r="E1411" i="126"/>
  <c r="E1398" i="126"/>
  <c r="A1396" i="126"/>
  <c r="A1395" i="126"/>
  <c r="A1394" i="126"/>
  <c r="E1353" i="126"/>
  <c r="E1340" i="126"/>
  <c r="G1353" i="126" s="1"/>
  <c r="A1338" i="126"/>
  <c r="A1337" i="126"/>
  <c r="A1336" i="126"/>
  <c r="E1295" i="126"/>
  <c r="E1282" i="126"/>
  <c r="G1295" i="126" s="1"/>
  <c r="A1280" i="126"/>
  <c r="A1279" i="126"/>
  <c r="A1278" i="126"/>
  <c r="E1237" i="126"/>
  <c r="E1224" i="126"/>
  <c r="G1237" i="126" s="1"/>
  <c r="A1222" i="126"/>
  <c r="A1221" i="126"/>
  <c r="A1220" i="126"/>
  <c r="E1179" i="126"/>
  <c r="E1166" i="126"/>
  <c r="G1179" i="126" s="1"/>
  <c r="A1164" i="126"/>
  <c r="A1163" i="126"/>
  <c r="A1162" i="126"/>
  <c r="A1104" i="126"/>
  <c r="E1108" i="126"/>
  <c r="G1121" i="126" s="1"/>
  <c r="E1050" i="126"/>
  <c r="G1063" i="126" s="1"/>
  <c r="E992" i="126"/>
  <c r="E934" i="126"/>
  <c r="E876" i="126"/>
  <c r="E818" i="126"/>
  <c r="E760" i="126"/>
  <c r="E702" i="126"/>
  <c r="E586" i="126"/>
  <c r="G599" i="126" s="1"/>
  <c r="E528" i="126"/>
  <c r="E470" i="126"/>
  <c r="E412" i="126"/>
  <c r="E354" i="126"/>
  <c r="E296" i="126"/>
  <c r="E238" i="126"/>
  <c r="E180" i="126"/>
  <c r="G193" i="126" s="1"/>
  <c r="E122" i="126"/>
  <c r="G135" i="126" s="1"/>
  <c r="E64" i="126"/>
  <c r="E1121" i="126"/>
  <c r="E1063" i="126"/>
  <c r="E1005" i="126"/>
  <c r="E947" i="126"/>
  <c r="E889" i="126"/>
  <c r="E831" i="126"/>
  <c r="E773" i="126"/>
  <c r="E715" i="126"/>
  <c r="E657" i="126"/>
  <c r="E599" i="126"/>
  <c r="E541" i="126"/>
  <c r="E483" i="126"/>
  <c r="E367" i="126"/>
  <c r="E309" i="126"/>
  <c r="E251" i="126"/>
  <c r="E193" i="126"/>
  <c r="E135" i="126"/>
  <c r="E77" i="126"/>
  <c r="I179" i="126"/>
  <c r="B180" i="126"/>
  <c r="I121" i="126"/>
  <c r="B122" i="126"/>
  <c r="I63" i="126"/>
  <c r="B64" i="126"/>
  <c r="I4" i="126"/>
  <c r="E5" i="126"/>
  <c r="B5" i="126"/>
  <c r="A1106" i="126"/>
  <c r="A1105" i="126"/>
  <c r="A1048" i="126"/>
  <c r="A1047" i="126"/>
  <c r="A1046" i="126"/>
  <c r="A990" i="126"/>
  <c r="A989" i="126"/>
  <c r="A988" i="126"/>
  <c r="A932" i="126"/>
  <c r="A931" i="126"/>
  <c r="A930" i="126"/>
  <c r="A874" i="126"/>
  <c r="A873" i="126"/>
  <c r="A872" i="126"/>
  <c r="A816" i="126"/>
  <c r="A815" i="126"/>
  <c r="A814" i="126"/>
  <c r="A758" i="126"/>
  <c r="A757" i="126"/>
  <c r="A756" i="126"/>
  <c r="A700" i="126"/>
  <c r="A699" i="126"/>
  <c r="A698" i="126"/>
  <c r="A642" i="126"/>
  <c r="A641" i="126"/>
  <c r="A640" i="126"/>
  <c r="A584" i="126"/>
  <c r="A583" i="126"/>
  <c r="A582" i="126"/>
  <c r="A526" i="126"/>
  <c r="A525" i="126"/>
  <c r="A524" i="126"/>
  <c r="A468" i="126"/>
  <c r="A467" i="126"/>
  <c r="A466" i="126"/>
  <c r="A410" i="126"/>
  <c r="A409" i="126"/>
  <c r="A408" i="126"/>
  <c r="A352" i="126"/>
  <c r="A351" i="126"/>
  <c r="A350" i="126"/>
  <c r="A294" i="126"/>
  <c r="A293" i="126"/>
  <c r="A292" i="126"/>
  <c r="A236" i="126"/>
  <c r="A235" i="126"/>
  <c r="A234" i="126"/>
  <c r="A178" i="126"/>
  <c r="A177" i="126"/>
  <c r="A176" i="126"/>
  <c r="A120" i="126"/>
  <c r="A119" i="126"/>
  <c r="A118" i="126"/>
  <c r="A61" i="126"/>
  <c r="A60" i="126"/>
  <c r="A59" i="126"/>
  <c r="A3" i="126"/>
  <c r="A2" i="126"/>
  <c r="A1" i="126"/>
  <c r="E1115" i="126"/>
  <c r="E1057" i="126"/>
  <c r="E999" i="126"/>
  <c r="E941" i="126"/>
  <c r="E883" i="126"/>
  <c r="E825" i="126"/>
  <c r="E767" i="126"/>
  <c r="E709" i="126"/>
  <c r="E651" i="126"/>
  <c r="E593" i="126"/>
  <c r="E535" i="126"/>
  <c r="E477" i="126"/>
  <c r="E419" i="126"/>
  <c r="E361" i="126"/>
  <c r="E187" i="126"/>
  <c r="E303" i="126"/>
  <c r="E245" i="126"/>
  <c r="E129" i="126"/>
  <c r="B1115" i="126"/>
  <c r="B1057" i="126"/>
  <c r="B999" i="126"/>
  <c r="B941" i="126"/>
  <c r="B883" i="126"/>
  <c r="B825" i="126"/>
  <c r="B767" i="126"/>
  <c r="B709" i="126"/>
  <c r="B651" i="126"/>
  <c r="B593" i="126"/>
  <c r="B535" i="126"/>
  <c r="B477" i="126"/>
  <c r="B419" i="126"/>
  <c r="B361" i="126"/>
  <c r="B303" i="126"/>
  <c r="B245" i="126"/>
  <c r="B187" i="126"/>
  <c r="B129" i="126"/>
  <c r="E71" i="126"/>
  <c r="B71" i="126"/>
  <c r="E12" i="126"/>
  <c r="G1005" i="126"/>
  <c r="G947" i="126"/>
  <c r="G889" i="126"/>
  <c r="G831" i="126"/>
  <c r="G773" i="126"/>
  <c r="G715" i="126"/>
  <c r="G657" i="126"/>
  <c r="G483" i="126"/>
  <c r="G425" i="126"/>
  <c r="E425" i="126"/>
  <c r="G367" i="126"/>
  <c r="G309" i="126"/>
  <c r="G251" i="126"/>
  <c r="B62" i="126"/>
  <c r="A62" i="126"/>
  <c r="B12" i="126"/>
  <c r="H154" i="53"/>
  <c r="H36" i="53"/>
  <c r="H37" i="53"/>
  <c r="H38" i="53"/>
  <c r="I153" i="29"/>
  <c r="H163" i="53"/>
  <c r="H156" i="53"/>
  <c r="H157" i="53"/>
  <c r="H158" i="53"/>
  <c r="H159" i="53"/>
  <c r="H160" i="53"/>
  <c r="H161" i="53"/>
  <c r="H162" i="53"/>
  <c r="B163" i="29"/>
  <c r="B87" i="29"/>
  <c r="B108" i="29"/>
  <c r="B35" i="29"/>
  <c r="B36" i="29"/>
  <c r="B37" i="29"/>
  <c r="B38" i="29"/>
  <c r="B39" i="29"/>
  <c r="B40" i="29"/>
  <c r="B41" i="29"/>
  <c r="B42" i="29"/>
  <c r="B43" i="29"/>
  <c r="B44" i="29"/>
  <c r="B45" i="29"/>
  <c r="B46" i="29"/>
  <c r="B47" i="29"/>
  <c r="B48" i="29"/>
  <c r="B49" i="29"/>
  <c r="B50" i="29"/>
  <c r="B51" i="29"/>
  <c r="B52" i="29"/>
  <c r="B53" i="29"/>
  <c r="B54" i="29"/>
  <c r="B55" i="29"/>
  <c r="B56" i="29"/>
  <c r="B57" i="29"/>
  <c r="B58" i="29"/>
  <c r="B59" i="29"/>
  <c r="B60" i="29"/>
  <c r="B61" i="29"/>
  <c r="B62" i="29"/>
  <c r="B63" i="29"/>
  <c r="B64" i="29"/>
  <c r="B65" i="29"/>
  <c r="B66" i="29"/>
  <c r="B67" i="29"/>
  <c r="B68" i="29"/>
  <c r="B69" i="29"/>
  <c r="B70" i="29"/>
  <c r="B71" i="29"/>
  <c r="B72" i="29"/>
  <c r="B73" i="29"/>
  <c r="B74" i="29"/>
  <c r="B75" i="29"/>
  <c r="B76" i="29"/>
  <c r="B77" i="29"/>
  <c r="B78" i="29"/>
  <c r="B79" i="29"/>
  <c r="B80" i="29"/>
  <c r="B81" i="29"/>
  <c r="B82" i="29"/>
  <c r="B83" i="29"/>
  <c r="B84" i="29"/>
  <c r="B85" i="29"/>
  <c r="B86" i="29"/>
  <c r="B88" i="29"/>
  <c r="B89" i="29"/>
  <c r="B90" i="29"/>
  <c r="B91" i="29"/>
  <c r="B92" i="29"/>
  <c r="B93" i="29"/>
  <c r="B94" i="29"/>
  <c r="B95" i="29"/>
  <c r="B96" i="29"/>
  <c r="B97" i="29"/>
  <c r="B98" i="29"/>
  <c r="B99" i="29"/>
  <c r="B100" i="29"/>
  <c r="B101" i="29"/>
  <c r="B102" i="29"/>
  <c r="B103" i="29"/>
  <c r="B104" i="29"/>
  <c r="B105" i="29"/>
  <c r="B106" i="29"/>
  <c r="B107" i="29"/>
  <c r="B109" i="29"/>
  <c r="B110" i="29"/>
  <c r="B111" i="29"/>
  <c r="B112" i="29"/>
  <c r="B113" i="29"/>
  <c r="B114" i="29"/>
  <c r="B115" i="29"/>
  <c r="B116" i="29"/>
  <c r="B117" i="29"/>
  <c r="B118" i="29"/>
  <c r="B119" i="29"/>
  <c r="B120" i="29"/>
  <c r="B121" i="29"/>
  <c r="B122" i="29"/>
  <c r="B123" i="29"/>
  <c r="B124" i="29"/>
  <c r="B125" i="29"/>
  <c r="B126" i="29"/>
  <c r="B127" i="29"/>
  <c r="B128" i="29"/>
  <c r="B129" i="29"/>
  <c r="B130" i="29"/>
  <c r="B131" i="29"/>
  <c r="B132" i="29"/>
  <c r="B133" i="29"/>
  <c r="B134" i="29"/>
  <c r="B135" i="29"/>
  <c r="B136" i="29"/>
  <c r="B137" i="29"/>
  <c r="B138" i="29"/>
  <c r="B139" i="29"/>
  <c r="B140" i="29"/>
  <c r="B141" i="29"/>
  <c r="B142" i="29"/>
  <c r="B143" i="29"/>
  <c r="B144" i="29"/>
  <c r="B145" i="29"/>
  <c r="B146" i="29"/>
  <c r="B147" i="29"/>
  <c r="B148" i="29"/>
  <c r="B150" i="29"/>
  <c r="B151" i="29"/>
  <c r="B152" i="29"/>
  <c r="B153" i="29"/>
  <c r="B154" i="29"/>
  <c r="B155" i="29"/>
  <c r="B156" i="29"/>
  <c r="B157" i="29"/>
  <c r="B158" i="29"/>
  <c r="B159" i="29"/>
  <c r="B160" i="29"/>
  <c r="B161" i="29"/>
  <c r="B162" i="29"/>
  <c r="H39" i="53"/>
  <c r="H40" i="53"/>
  <c r="H41" i="53"/>
  <c r="H43" i="53"/>
  <c r="H44" i="53"/>
  <c r="H45" i="53"/>
  <c r="H46" i="53"/>
  <c r="H48" i="53"/>
  <c r="H49" i="53"/>
  <c r="H50" i="53"/>
  <c r="H51" i="53"/>
  <c r="H52" i="53"/>
  <c r="H53" i="53"/>
  <c r="H54" i="53"/>
  <c r="H55" i="53"/>
  <c r="H56" i="53"/>
  <c r="H57" i="53"/>
  <c r="H58" i="53"/>
  <c r="H59" i="53"/>
  <c r="H60" i="53"/>
  <c r="H61" i="53"/>
  <c r="H62" i="53"/>
  <c r="H63" i="53"/>
  <c r="H64" i="53"/>
  <c r="H65" i="53"/>
  <c r="H66" i="53"/>
  <c r="H67" i="53"/>
  <c r="H68" i="53"/>
  <c r="H69" i="53"/>
  <c r="H70" i="53"/>
  <c r="H71" i="53"/>
  <c r="H72" i="53"/>
  <c r="H73" i="53"/>
  <c r="H74" i="53"/>
  <c r="H75" i="53"/>
  <c r="H76" i="53"/>
  <c r="H77" i="53"/>
  <c r="H78" i="53"/>
  <c r="H79" i="53"/>
  <c r="H80" i="53"/>
  <c r="H81" i="53"/>
  <c r="H82" i="53"/>
  <c r="H83" i="53"/>
  <c r="H84" i="53"/>
  <c r="H85" i="53"/>
  <c r="H86" i="53"/>
  <c r="H87" i="53"/>
  <c r="H88" i="53"/>
  <c r="H89" i="53"/>
  <c r="H90" i="53"/>
  <c r="H91" i="53"/>
  <c r="H92" i="53"/>
  <c r="H93" i="53"/>
  <c r="H94" i="53"/>
  <c r="H95" i="53"/>
  <c r="H96" i="53"/>
  <c r="H97" i="53"/>
  <c r="H98" i="53"/>
  <c r="H99" i="53"/>
  <c r="H100" i="53"/>
  <c r="H101" i="53"/>
  <c r="H102" i="53"/>
  <c r="H103" i="53"/>
  <c r="H104" i="53"/>
  <c r="H105" i="53"/>
  <c r="H106" i="53"/>
  <c r="H107" i="53"/>
  <c r="H108" i="53"/>
  <c r="H109" i="53"/>
  <c r="H110" i="53"/>
  <c r="H111" i="53"/>
  <c r="H112" i="53"/>
  <c r="H113" i="53"/>
  <c r="H114" i="53"/>
  <c r="H115" i="53"/>
  <c r="H116" i="53"/>
  <c r="H117" i="53"/>
  <c r="H118" i="53"/>
  <c r="H119" i="53"/>
  <c r="H120" i="53"/>
  <c r="H121" i="53"/>
  <c r="H122" i="53"/>
  <c r="H123" i="53"/>
  <c r="H124" i="53"/>
  <c r="H125" i="53"/>
  <c r="H126" i="53"/>
  <c r="H127" i="53"/>
  <c r="H128" i="53"/>
  <c r="H129" i="53"/>
  <c r="H130" i="53"/>
  <c r="H131" i="53"/>
  <c r="H132" i="53"/>
  <c r="H133" i="53"/>
  <c r="H134" i="53"/>
  <c r="H135" i="53"/>
  <c r="H136" i="53"/>
  <c r="H137" i="53"/>
  <c r="H138" i="53"/>
  <c r="H139" i="53"/>
  <c r="H140" i="53"/>
  <c r="H141" i="53"/>
  <c r="H142" i="53"/>
  <c r="H143" i="53"/>
  <c r="H144" i="53"/>
  <c r="H145" i="53"/>
  <c r="H146" i="53"/>
  <c r="H147" i="53"/>
  <c r="H148" i="53"/>
  <c r="H149" i="53"/>
  <c r="H150" i="53"/>
  <c r="H151" i="53"/>
  <c r="H152" i="53"/>
  <c r="H153" i="53"/>
  <c r="H155" i="53"/>
  <c r="Y41" i="53"/>
  <c r="X41" i="53"/>
  <c r="Y40" i="53"/>
  <c r="X40" i="53"/>
  <c r="Y39" i="53"/>
  <c r="X39" i="53"/>
  <c r="Y38" i="53"/>
  <c r="X38" i="53"/>
  <c r="Y37" i="53"/>
  <c r="X37" i="53"/>
  <c r="AO9" i="29"/>
  <c r="AO6" i="29"/>
  <c r="AO4" i="29"/>
  <c r="AG3" i="29"/>
  <c r="AJ11" i="29"/>
  <c r="AK10" i="29"/>
  <c r="AJ10" i="29"/>
  <c r="AI10" i="29"/>
  <c r="AE158" i="161" l="1"/>
  <c r="F39" i="161"/>
  <c r="F97" i="161"/>
  <c r="F83" i="161"/>
  <c r="P152" i="161"/>
  <c r="M21" i="161"/>
  <c r="F35" i="161"/>
  <c r="J35" i="161" s="1"/>
  <c r="AD35" i="161" s="1"/>
  <c r="L57" i="161"/>
  <c r="F59" i="161"/>
  <c r="L148" i="161"/>
  <c r="P157" i="161"/>
  <c r="K29" i="161"/>
  <c r="F41" i="161"/>
  <c r="E41" i="161" s="1"/>
  <c r="AE128" i="161"/>
  <c r="M148" i="161"/>
  <c r="L29" i="161"/>
  <c r="F47" i="161"/>
  <c r="L157" i="161"/>
  <c r="F73" i="161"/>
  <c r="J73" i="161" s="1"/>
  <c r="F95" i="161"/>
  <c r="J95" i="161" s="1"/>
  <c r="F151" i="161"/>
  <c r="J151" i="161" s="1"/>
  <c r="L152" i="161"/>
  <c r="K157" i="161"/>
  <c r="P42" i="161"/>
  <c r="L73" i="161"/>
  <c r="F119" i="161"/>
  <c r="K136" i="161"/>
  <c r="P151" i="161"/>
  <c r="M53" i="161"/>
  <c r="F92" i="161"/>
  <c r="Q4" i="161"/>
  <c r="D11" i="161" s="1"/>
  <c r="AJ8" i="161" s="1"/>
  <c r="AF3" i="161" s="1"/>
  <c r="M57" i="161"/>
  <c r="AE156" i="161"/>
  <c r="L40" i="161"/>
  <c r="AE77" i="161"/>
  <c r="P81" i="161"/>
  <c r="L155" i="161"/>
  <c r="D155" i="161" s="1"/>
  <c r="M59" i="161"/>
  <c r="F63" i="161"/>
  <c r="C63" i="161" s="1"/>
  <c r="K76" i="161"/>
  <c r="K152" i="161"/>
  <c r="L158" i="161"/>
  <c r="M25" i="161"/>
  <c r="AE25" i="161"/>
  <c r="L32" i="161"/>
  <c r="I24" i="161"/>
  <c r="F24" i="161" s="1"/>
  <c r="P41" i="161"/>
  <c r="M45" i="161"/>
  <c r="F51" i="161"/>
  <c r="F54" i="161"/>
  <c r="L76" i="161"/>
  <c r="F115" i="161"/>
  <c r="J115" i="161" s="1"/>
  <c r="AD115" i="161" s="1"/>
  <c r="K120" i="161"/>
  <c r="K148" i="161"/>
  <c r="M152" i="161"/>
  <c r="K155" i="161"/>
  <c r="L51" i="161"/>
  <c r="K122" i="161"/>
  <c r="M147" i="161"/>
  <c r="L154" i="161"/>
  <c r="P29" i="161"/>
  <c r="AE32" i="161"/>
  <c r="P39" i="161"/>
  <c r="AE46" i="161"/>
  <c r="L48" i="161"/>
  <c r="M51" i="161"/>
  <c r="N51" i="161" s="1"/>
  <c r="AE76" i="161"/>
  <c r="L85" i="161"/>
  <c r="M135" i="161"/>
  <c r="K144" i="161"/>
  <c r="P154" i="161"/>
  <c r="M48" i="161"/>
  <c r="AE73" i="161"/>
  <c r="M85" i="161"/>
  <c r="M124" i="161"/>
  <c r="L144" i="161"/>
  <c r="AE155" i="161"/>
  <c r="F157" i="161"/>
  <c r="P38" i="161"/>
  <c r="P40" i="161"/>
  <c r="AE122" i="161"/>
  <c r="M144" i="161"/>
  <c r="AE147" i="161"/>
  <c r="AE148" i="161"/>
  <c r="F158" i="161"/>
  <c r="E158" i="161" s="1"/>
  <c r="Q3" i="161"/>
  <c r="C10" i="161" s="1"/>
  <c r="K35" i="161"/>
  <c r="F67" i="161"/>
  <c r="J67" i="161" s="1"/>
  <c r="AD67" i="161" s="1"/>
  <c r="K77" i="161"/>
  <c r="K134" i="161"/>
  <c r="AE135" i="161"/>
  <c r="M139" i="161"/>
  <c r="F156" i="161"/>
  <c r="J156" i="161" s="1"/>
  <c r="AB156" i="161" s="1"/>
  <c r="K32" i="161"/>
  <c r="K41" i="161"/>
  <c r="P55" i="161"/>
  <c r="F57" i="161"/>
  <c r="J155" i="161"/>
  <c r="AD155" i="161" s="1"/>
  <c r="K1" i="161"/>
  <c r="M38" i="161"/>
  <c r="L39" i="161"/>
  <c r="L41" i="161"/>
  <c r="K42" i="161"/>
  <c r="C42" i="161" s="1"/>
  <c r="F44" i="161"/>
  <c r="J44" i="161" s="1"/>
  <c r="L45" i="161"/>
  <c r="K48" i="161"/>
  <c r="L53" i="161"/>
  <c r="N53" i="161" s="1"/>
  <c r="K58" i="161"/>
  <c r="C58" i="161" s="1"/>
  <c r="P59" i="161"/>
  <c r="F61" i="161"/>
  <c r="P63" i="161"/>
  <c r="F65" i="161"/>
  <c r="P67" i="161"/>
  <c r="F69" i="161"/>
  <c r="AE72" i="161"/>
  <c r="M81" i="161"/>
  <c r="F82" i="161"/>
  <c r="AE82" i="161"/>
  <c r="K85" i="161"/>
  <c r="F103" i="161"/>
  <c r="J103" i="161" s="1"/>
  <c r="AD103" i="161" s="1"/>
  <c r="K124" i="161"/>
  <c r="AE132" i="161"/>
  <c r="AE136" i="161"/>
  <c r="M151" i="161"/>
  <c r="E151" i="161" s="1"/>
  <c r="P156" i="161"/>
  <c r="L61" i="161"/>
  <c r="L65" i="161"/>
  <c r="K69" i="161"/>
  <c r="K140" i="161"/>
  <c r="M143" i="161"/>
  <c r="K153" i="161"/>
  <c r="K161" i="161"/>
  <c r="M29" i="161"/>
  <c r="F30" i="161"/>
  <c r="J30" i="161" s="1"/>
  <c r="L34" i="161"/>
  <c r="F25" i="161"/>
  <c r="F26" i="161"/>
  <c r="J26" i="161" s="1"/>
  <c r="AE26" i="161"/>
  <c r="F40" i="161"/>
  <c r="AE41" i="161"/>
  <c r="F55" i="161"/>
  <c r="J55" i="161" s="1"/>
  <c r="M61" i="161"/>
  <c r="M65" i="161"/>
  <c r="L69" i="161"/>
  <c r="K72" i="161"/>
  <c r="F77" i="161"/>
  <c r="F81" i="161"/>
  <c r="D81" i="161" s="1"/>
  <c r="K82" i="161"/>
  <c r="P85" i="161"/>
  <c r="F88" i="161"/>
  <c r="J88" i="161" s="1"/>
  <c r="F91" i="161"/>
  <c r="J91" i="161" s="1"/>
  <c r="AD91" i="161" s="1"/>
  <c r="M92" i="161"/>
  <c r="F107" i="161"/>
  <c r="J107" i="161" s="1"/>
  <c r="AD107" i="161" s="1"/>
  <c r="P117" i="161"/>
  <c r="K126" i="161"/>
  <c r="M133" i="161"/>
  <c r="M140" i="161"/>
  <c r="L153" i="161"/>
  <c r="M161" i="161"/>
  <c r="AE38" i="161"/>
  <c r="AE45" i="161"/>
  <c r="P46" i="161"/>
  <c r="F50" i="161"/>
  <c r="J50" i="161" s="1"/>
  <c r="M69" i="161"/>
  <c r="L72" i="161"/>
  <c r="K73" i="161"/>
  <c r="AE81" i="161"/>
  <c r="M82" i="161"/>
  <c r="M126" i="161"/>
  <c r="K132" i="161"/>
  <c r="K146" i="161"/>
  <c r="M155" i="161"/>
  <c r="E155" i="161" s="1"/>
  <c r="F38" i="161"/>
  <c r="D38" i="161" s="1"/>
  <c r="K40" i="161"/>
  <c r="AE40" i="161"/>
  <c r="L55" i="161"/>
  <c r="P82" i="161"/>
  <c r="F85" i="161"/>
  <c r="F87" i="161"/>
  <c r="J87" i="161" s="1"/>
  <c r="AD87" i="161" s="1"/>
  <c r="M88" i="161"/>
  <c r="K91" i="161"/>
  <c r="K97" i="161"/>
  <c r="F111" i="161"/>
  <c r="J111" i="161" s="1"/>
  <c r="AB111" i="161" s="1"/>
  <c r="K129" i="161"/>
  <c r="M132" i="161"/>
  <c r="M136" i="161"/>
  <c r="K142" i="161"/>
  <c r="AE143" i="161"/>
  <c r="AE144" i="161"/>
  <c r="L150" i="161"/>
  <c r="AE151" i="161"/>
  <c r="K156" i="161"/>
  <c r="K163" i="161"/>
  <c r="F29" i="161"/>
  <c r="L25" i="161"/>
  <c r="L26" i="161"/>
  <c r="P51" i="161"/>
  <c r="F53" i="161"/>
  <c r="J53" i="161" s="1"/>
  <c r="M55" i="161"/>
  <c r="L59" i="161"/>
  <c r="D59" i="161" s="1"/>
  <c r="L63" i="161"/>
  <c r="L67" i="161"/>
  <c r="M73" i="161"/>
  <c r="L77" i="161"/>
  <c r="D77" i="161" s="1"/>
  <c r="K81" i="161"/>
  <c r="P116" i="161"/>
  <c r="K128" i="161"/>
  <c r="M129" i="161"/>
  <c r="AE140" i="161"/>
  <c r="K149" i="161"/>
  <c r="K151" i="161"/>
  <c r="P155" i="161"/>
  <c r="L156" i="161"/>
  <c r="AE161" i="161"/>
  <c r="M63" i="161"/>
  <c r="M67" i="161"/>
  <c r="M77" i="161"/>
  <c r="K87" i="161"/>
  <c r="M128" i="161"/>
  <c r="K138" i="161"/>
  <c r="AE139" i="161"/>
  <c r="L149" i="161"/>
  <c r="F152" i="161"/>
  <c r="J152" i="161" s="1"/>
  <c r="AB152" i="161" s="1"/>
  <c r="K159" i="161"/>
  <c r="AE160" i="161"/>
  <c r="F16" i="161"/>
  <c r="AE16" i="161"/>
  <c r="AE23" i="161"/>
  <c r="F23" i="161"/>
  <c r="N17" i="161"/>
  <c r="F17" i="161"/>
  <c r="AE17" i="161"/>
  <c r="K22" i="161"/>
  <c r="F22" i="161"/>
  <c r="M22" i="161"/>
  <c r="AE22" i="161"/>
  <c r="C39" i="161"/>
  <c r="J39" i="161"/>
  <c r="AD39" i="161" s="1"/>
  <c r="K21" i="161"/>
  <c r="K34" i="161"/>
  <c r="AE34" i="161"/>
  <c r="AE35" i="161"/>
  <c r="M35" i="161"/>
  <c r="L35" i="161"/>
  <c r="K43" i="161"/>
  <c r="L43" i="161"/>
  <c r="F43" i="161"/>
  <c r="P43" i="161"/>
  <c r="M43" i="161"/>
  <c r="C1" i="161"/>
  <c r="AB31" i="161"/>
  <c r="L31" i="161"/>
  <c r="D31" i="161" s="1"/>
  <c r="AE31" i="161"/>
  <c r="AB33" i="161"/>
  <c r="L33" i="161"/>
  <c r="D33" i="161" s="1"/>
  <c r="AE33" i="161"/>
  <c r="AD33" i="161"/>
  <c r="C11" i="161"/>
  <c r="L30" i="161"/>
  <c r="K31" i="161"/>
  <c r="K33" i="161"/>
  <c r="C33" i="161" s="1"/>
  <c r="F27" i="161"/>
  <c r="AB42" i="161"/>
  <c r="AD42" i="161"/>
  <c r="K37" i="161"/>
  <c r="AE37" i="161"/>
  <c r="M37" i="161"/>
  <c r="L37" i="161"/>
  <c r="F37" i="161"/>
  <c r="J15" i="161"/>
  <c r="AD15" i="161" s="1"/>
  <c r="AE30" i="161"/>
  <c r="M31" i="161"/>
  <c r="E31" i="161" s="1"/>
  <c r="P32" i="161"/>
  <c r="F32" i="161"/>
  <c r="M33" i="161"/>
  <c r="E33" i="161" s="1"/>
  <c r="P37" i="161"/>
  <c r="M27" i="161"/>
  <c r="K30" i="161"/>
  <c r="AE19" i="161"/>
  <c r="F19" i="161"/>
  <c r="K84" i="161"/>
  <c r="P84" i="161"/>
  <c r="F84" i="161"/>
  <c r="M84" i="161"/>
  <c r="L84" i="161"/>
  <c r="AE84" i="161"/>
  <c r="AD31" i="161"/>
  <c r="D15" i="161"/>
  <c r="AE15" i="161"/>
  <c r="M30" i="161"/>
  <c r="L70" i="161"/>
  <c r="F70" i="161"/>
  <c r="P70" i="161"/>
  <c r="M70" i="161"/>
  <c r="K70" i="161"/>
  <c r="I14" i="161"/>
  <c r="E15" i="161"/>
  <c r="P31" i="161"/>
  <c r="F21" i="161"/>
  <c r="P33" i="161"/>
  <c r="P34" i="161"/>
  <c r="F34" i="161"/>
  <c r="AE36" i="161"/>
  <c r="M36" i="161"/>
  <c r="L36" i="161"/>
  <c r="K36" i="161"/>
  <c r="F36" i="161"/>
  <c r="L27" i="161"/>
  <c r="F20" i="161"/>
  <c r="AE20" i="161"/>
  <c r="J47" i="161"/>
  <c r="AD47" i="161" s="1"/>
  <c r="E47" i="161"/>
  <c r="K38" i="161"/>
  <c r="AE42" i="161"/>
  <c r="L42" i="161"/>
  <c r="D42" i="161" s="1"/>
  <c r="M42" i="161"/>
  <c r="E42" i="161" s="1"/>
  <c r="L28" i="161"/>
  <c r="L49" i="161"/>
  <c r="L78" i="161"/>
  <c r="M78" i="161"/>
  <c r="AE78" i="161"/>
  <c r="K78" i="161"/>
  <c r="F78" i="161"/>
  <c r="P52" i="161"/>
  <c r="F52" i="161"/>
  <c r="C54" i="161"/>
  <c r="P56" i="161"/>
  <c r="F56" i="161"/>
  <c r="P60" i="161"/>
  <c r="F60" i="161"/>
  <c r="P64" i="161"/>
  <c r="F64" i="161"/>
  <c r="P68" i="161"/>
  <c r="F68" i="161"/>
  <c r="L96" i="161"/>
  <c r="M96" i="161"/>
  <c r="AE96" i="161"/>
  <c r="K96" i="161"/>
  <c r="P96" i="161"/>
  <c r="F96" i="161"/>
  <c r="K44" i="161"/>
  <c r="AE44" i="161"/>
  <c r="F46" i="161"/>
  <c r="K47" i="161"/>
  <c r="C47" i="161" s="1"/>
  <c r="AE47" i="161"/>
  <c r="L50" i="161"/>
  <c r="AE50" i="161"/>
  <c r="AE52" i="161"/>
  <c r="L54" i="161"/>
  <c r="D54" i="161" s="1"/>
  <c r="AE54" i="161"/>
  <c r="AE56" i="161"/>
  <c r="L58" i="161"/>
  <c r="AE58" i="161"/>
  <c r="AE60" i="161"/>
  <c r="L62" i="161"/>
  <c r="D62" i="161" s="1"/>
  <c r="AE62" i="161"/>
  <c r="AE64" i="161"/>
  <c r="L66" i="161"/>
  <c r="D66" i="161" s="1"/>
  <c r="AE66" i="161"/>
  <c r="AE68" i="161"/>
  <c r="J99" i="161"/>
  <c r="AD99" i="161" s="1"/>
  <c r="L44" i="161"/>
  <c r="F28" i="161"/>
  <c r="L47" i="161"/>
  <c r="D47" i="161" s="1"/>
  <c r="F49" i="161"/>
  <c r="K52" i="161"/>
  <c r="J54" i="161"/>
  <c r="K56" i="161"/>
  <c r="J58" i="161"/>
  <c r="K60" i="161"/>
  <c r="J62" i="161"/>
  <c r="K64" i="161"/>
  <c r="J66" i="161"/>
  <c r="K68" i="161"/>
  <c r="F71" i="161"/>
  <c r="AE71" i="161"/>
  <c r="K80" i="161"/>
  <c r="P80" i="161"/>
  <c r="F80" i="161"/>
  <c r="M80" i="161"/>
  <c r="J86" i="161"/>
  <c r="AD86" i="161" s="1"/>
  <c r="J92" i="161"/>
  <c r="AD95" i="161"/>
  <c r="AB95" i="161"/>
  <c r="P49" i="161"/>
  <c r="L52" i="161"/>
  <c r="L56" i="161"/>
  <c r="C57" i="161"/>
  <c r="L60" i="161"/>
  <c r="D61" i="161"/>
  <c r="K62" i="161"/>
  <c r="C62" i="161" s="1"/>
  <c r="L64" i="161"/>
  <c r="K66" i="161"/>
  <c r="C66" i="161" s="1"/>
  <c r="L68" i="161"/>
  <c r="K71" i="161"/>
  <c r="L74" i="161"/>
  <c r="AE74" i="161"/>
  <c r="K74" i="161"/>
  <c r="F74" i="161"/>
  <c r="C77" i="161"/>
  <c r="L80" i="161"/>
  <c r="F18" i="161"/>
  <c r="AE39" i="161"/>
  <c r="M39" i="161"/>
  <c r="AB39" i="161"/>
  <c r="K46" i="161"/>
  <c r="M50" i="161"/>
  <c r="D51" i="161"/>
  <c r="M52" i="161"/>
  <c r="P53" i="161"/>
  <c r="M54" i="161"/>
  <c r="E54" i="161" s="1"/>
  <c r="M56" i="161"/>
  <c r="P57" i="161"/>
  <c r="M58" i="161"/>
  <c r="E58" i="161" s="1"/>
  <c r="J59" i="161"/>
  <c r="AD59" i="161" s="1"/>
  <c r="C59" i="161"/>
  <c r="M60" i="161"/>
  <c r="P61" i="161"/>
  <c r="M62" i="161"/>
  <c r="E62" i="161" s="1"/>
  <c r="M64" i="161"/>
  <c r="P65" i="161"/>
  <c r="M66" i="161"/>
  <c r="E66" i="161" s="1"/>
  <c r="M68" i="161"/>
  <c r="L71" i="161"/>
  <c r="M75" i="161"/>
  <c r="AE75" i="161"/>
  <c r="L75" i="161"/>
  <c r="K75" i="161"/>
  <c r="F75" i="161"/>
  <c r="J97" i="161"/>
  <c r="AD97" i="161" s="1"/>
  <c r="P44" i="161"/>
  <c r="P45" i="161"/>
  <c r="F45" i="161"/>
  <c r="AE28" i="161"/>
  <c r="M46" i="161"/>
  <c r="P47" i="161"/>
  <c r="P48" i="161"/>
  <c r="F48" i="161"/>
  <c r="K49" i="161"/>
  <c r="AE49" i="161"/>
  <c r="P50" i="161"/>
  <c r="AE51" i="161"/>
  <c r="AE53" i="161"/>
  <c r="P54" i="161"/>
  <c r="AE55" i="161"/>
  <c r="J57" i="161"/>
  <c r="AE57" i="161"/>
  <c r="P58" i="161"/>
  <c r="AE59" i="161"/>
  <c r="J61" i="161"/>
  <c r="AE61" i="161"/>
  <c r="P62" i="161"/>
  <c r="AE63" i="161"/>
  <c r="AE65" i="161"/>
  <c r="P66" i="161"/>
  <c r="AE67" i="161"/>
  <c r="M71" i="161"/>
  <c r="M74" i="161"/>
  <c r="P75" i="161"/>
  <c r="J77" i="161"/>
  <c r="AD77" i="161" s="1"/>
  <c r="AE79" i="161"/>
  <c r="M79" i="161"/>
  <c r="L79" i="161"/>
  <c r="K79" i="161"/>
  <c r="F79" i="161"/>
  <c r="P69" i="161"/>
  <c r="M86" i="161"/>
  <c r="E86" i="161" s="1"/>
  <c r="M90" i="161"/>
  <c r="M94" i="161"/>
  <c r="P104" i="161"/>
  <c r="P72" i="161"/>
  <c r="F72" i="161"/>
  <c r="P76" i="161"/>
  <c r="F76" i="161"/>
  <c r="L88" i="161"/>
  <c r="AE88" i="161"/>
  <c r="K88" i="161"/>
  <c r="L92" i="161"/>
  <c r="AE92" i="161"/>
  <c r="K92" i="161"/>
  <c r="M97" i="161"/>
  <c r="AE97" i="161"/>
  <c r="L97" i="161"/>
  <c r="D97" i="161" s="1"/>
  <c r="P98" i="161"/>
  <c r="F98" i="161"/>
  <c r="M98" i="161"/>
  <c r="AE98" i="161"/>
  <c r="L98" i="161"/>
  <c r="J117" i="161"/>
  <c r="AD117" i="161" s="1"/>
  <c r="J89" i="161"/>
  <c r="AD89" i="161" s="1"/>
  <c r="J93" i="161"/>
  <c r="AD93" i="161" s="1"/>
  <c r="P99" i="161"/>
  <c r="M99" i="161"/>
  <c r="E99" i="161" s="1"/>
  <c r="AE99" i="161"/>
  <c r="L99" i="161"/>
  <c r="D99" i="161" s="1"/>
  <c r="L112" i="161"/>
  <c r="F112" i="161"/>
  <c r="P112" i="161"/>
  <c r="M112" i="161"/>
  <c r="AE112" i="161"/>
  <c r="K112" i="161"/>
  <c r="AE89" i="161"/>
  <c r="L89" i="161"/>
  <c r="D89" i="161" s="1"/>
  <c r="AE93" i="161"/>
  <c r="L93" i="161"/>
  <c r="D93" i="161" s="1"/>
  <c r="K109" i="161"/>
  <c r="F109" i="161"/>
  <c r="P109" i="161"/>
  <c r="M109" i="161"/>
  <c r="AE109" i="161"/>
  <c r="L109" i="161"/>
  <c r="J83" i="161"/>
  <c r="AD83" i="161" s="1"/>
  <c r="P86" i="161"/>
  <c r="AE86" i="161"/>
  <c r="L86" i="161"/>
  <c r="D86" i="161" s="1"/>
  <c r="K89" i="161"/>
  <c r="C89" i="161" s="1"/>
  <c r="P90" i="161"/>
  <c r="F90" i="161"/>
  <c r="AE90" i="161"/>
  <c r="L90" i="161"/>
  <c r="K93" i="161"/>
  <c r="C93" i="161" s="1"/>
  <c r="P94" i="161"/>
  <c r="F94" i="161"/>
  <c r="AE94" i="161"/>
  <c r="L94" i="161"/>
  <c r="K99" i="161"/>
  <c r="C99" i="161" s="1"/>
  <c r="L100" i="161"/>
  <c r="D100" i="161" s="1"/>
  <c r="M100" i="161"/>
  <c r="E100" i="161" s="1"/>
  <c r="AE100" i="161"/>
  <c r="K100" i="161"/>
  <c r="C100" i="161" s="1"/>
  <c r="K101" i="161"/>
  <c r="F101" i="161"/>
  <c r="M101" i="161"/>
  <c r="AE101" i="161"/>
  <c r="L101" i="161"/>
  <c r="AE83" i="161"/>
  <c r="M83" i="161"/>
  <c r="E83" i="161" s="1"/>
  <c r="L83" i="161"/>
  <c r="D83" i="161" s="1"/>
  <c r="M89" i="161"/>
  <c r="E89" i="161" s="1"/>
  <c r="M93" i="161"/>
  <c r="E93" i="161" s="1"/>
  <c r="C95" i="161"/>
  <c r="J100" i="161"/>
  <c r="P101" i="161"/>
  <c r="K105" i="161"/>
  <c r="F105" i="161"/>
  <c r="M105" i="161"/>
  <c r="AE105" i="161"/>
  <c r="L105" i="161"/>
  <c r="N72" i="161"/>
  <c r="K83" i="161"/>
  <c r="K86" i="161"/>
  <c r="C86" i="161" s="1"/>
  <c r="P87" i="161"/>
  <c r="AE87" i="161"/>
  <c r="L87" i="161"/>
  <c r="P89" i="161"/>
  <c r="K90" i="161"/>
  <c r="P91" i="161"/>
  <c r="AE91" i="161"/>
  <c r="L91" i="161"/>
  <c r="P93" i="161"/>
  <c r="K94" i="161"/>
  <c r="P95" i="161"/>
  <c r="M95" i="161"/>
  <c r="E95" i="161" s="1"/>
  <c r="AE95" i="161"/>
  <c r="L95" i="161"/>
  <c r="P100" i="161"/>
  <c r="L104" i="161"/>
  <c r="F104" i="161"/>
  <c r="M104" i="161"/>
  <c r="AE104" i="161"/>
  <c r="K104" i="161"/>
  <c r="L108" i="161"/>
  <c r="F108" i="161"/>
  <c r="P108" i="161"/>
  <c r="M108" i="161"/>
  <c r="AE108" i="161"/>
  <c r="K108" i="161"/>
  <c r="J113" i="161"/>
  <c r="AD113" i="161" s="1"/>
  <c r="L102" i="161"/>
  <c r="AE102" i="161"/>
  <c r="L103" i="161"/>
  <c r="AE103" i="161"/>
  <c r="L106" i="161"/>
  <c r="AE106" i="161"/>
  <c r="L107" i="161"/>
  <c r="AE107" i="161"/>
  <c r="L110" i="161"/>
  <c r="AE110" i="161"/>
  <c r="L111" i="161"/>
  <c r="AE111" i="161"/>
  <c r="L113" i="161"/>
  <c r="D113" i="161" s="1"/>
  <c r="AE113" i="161"/>
  <c r="L114" i="161"/>
  <c r="AE114" i="161"/>
  <c r="L115" i="161"/>
  <c r="D115" i="161" s="1"/>
  <c r="AE115" i="161"/>
  <c r="K116" i="161"/>
  <c r="AE116" i="161"/>
  <c r="L117" i="161"/>
  <c r="D117" i="161" s="1"/>
  <c r="AE117" i="161"/>
  <c r="L118" i="161"/>
  <c r="AE118" i="161"/>
  <c r="M119" i="161"/>
  <c r="E119" i="161" s="1"/>
  <c r="K125" i="161"/>
  <c r="L126" i="161"/>
  <c r="P126" i="161"/>
  <c r="F126" i="161"/>
  <c r="M102" i="161"/>
  <c r="M103" i="161"/>
  <c r="M106" i="161"/>
  <c r="M107" i="161"/>
  <c r="M110" i="161"/>
  <c r="M111" i="161"/>
  <c r="M113" i="161"/>
  <c r="E113" i="161" s="1"/>
  <c r="M114" i="161"/>
  <c r="M115" i="161"/>
  <c r="E115" i="161" s="1"/>
  <c r="M116" i="161"/>
  <c r="M117" i="161"/>
  <c r="E117" i="161" s="1"/>
  <c r="M118" i="161"/>
  <c r="K131" i="161"/>
  <c r="P131" i="161"/>
  <c r="F131" i="161"/>
  <c r="L131" i="161"/>
  <c r="L133" i="161"/>
  <c r="K133" i="161"/>
  <c r="P133" i="161"/>
  <c r="F133" i="161"/>
  <c r="L121" i="161"/>
  <c r="P121" i="161"/>
  <c r="F121" i="161"/>
  <c r="AE121" i="161"/>
  <c r="P127" i="161"/>
  <c r="F127" i="161"/>
  <c r="L127" i="161"/>
  <c r="M127" i="161"/>
  <c r="AE130" i="161"/>
  <c r="M130" i="161"/>
  <c r="L130" i="161"/>
  <c r="P130" i="161"/>
  <c r="F130" i="161"/>
  <c r="K121" i="161"/>
  <c r="L122" i="161"/>
  <c r="N122" i="161" s="1"/>
  <c r="P122" i="161"/>
  <c r="F122" i="161"/>
  <c r="K127" i="161"/>
  <c r="L129" i="161"/>
  <c r="P129" i="161"/>
  <c r="F129" i="161"/>
  <c r="K130" i="161"/>
  <c r="AE137" i="161"/>
  <c r="M137" i="161"/>
  <c r="L137" i="161"/>
  <c r="K137" i="161"/>
  <c r="P137" i="161"/>
  <c r="F137" i="161"/>
  <c r="AE141" i="161"/>
  <c r="M141" i="161"/>
  <c r="L141" i="161"/>
  <c r="K141" i="161"/>
  <c r="P141" i="161"/>
  <c r="F141" i="161"/>
  <c r="P113" i="161"/>
  <c r="J119" i="161"/>
  <c r="AD119" i="161" s="1"/>
  <c r="P102" i="161"/>
  <c r="F102" i="161"/>
  <c r="P106" i="161"/>
  <c r="F106" i="161"/>
  <c r="P110" i="161"/>
  <c r="F110" i="161"/>
  <c r="P114" i="161"/>
  <c r="F114" i="161"/>
  <c r="AB115" i="161"/>
  <c r="F116" i="161"/>
  <c r="P118" i="161"/>
  <c r="F118" i="161"/>
  <c r="AE119" i="161"/>
  <c r="P123" i="161"/>
  <c r="F123" i="161"/>
  <c r="L123" i="161"/>
  <c r="M123" i="161"/>
  <c r="K119" i="161"/>
  <c r="K123" i="161"/>
  <c r="AE131" i="161"/>
  <c r="D150" i="161"/>
  <c r="J150" i="161"/>
  <c r="K102" i="161"/>
  <c r="K103" i="161"/>
  <c r="K106" i="161"/>
  <c r="K107" i="161"/>
  <c r="K110" i="161"/>
  <c r="K111" i="161"/>
  <c r="K113" i="161"/>
  <c r="C113" i="161" s="1"/>
  <c r="K114" i="161"/>
  <c r="K115" i="161"/>
  <c r="K117" i="161"/>
  <c r="C117" i="161" s="1"/>
  <c r="K118" i="161"/>
  <c r="L119" i="161"/>
  <c r="D119" i="161" s="1"/>
  <c r="L125" i="161"/>
  <c r="P125" i="161"/>
  <c r="F125" i="161"/>
  <c r="AE125" i="161"/>
  <c r="AE127" i="161"/>
  <c r="P120" i="161"/>
  <c r="F120" i="161"/>
  <c r="L120" i="161"/>
  <c r="N120" i="161" s="1"/>
  <c r="P124" i="161"/>
  <c r="F124" i="161"/>
  <c r="L124" i="161"/>
  <c r="N124" i="161" s="1"/>
  <c r="AE145" i="161"/>
  <c r="M145" i="161"/>
  <c r="L145" i="161"/>
  <c r="K145" i="161"/>
  <c r="P145" i="161"/>
  <c r="F145" i="161"/>
  <c r="D154" i="161"/>
  <c r="J154" i="161"/>
  <c r="AE162" i="161"/>
  <c r="M162" i="161"/>
  <c r="L162" i="161"/>
  <c r="K162" i="161"/>
  <c r="P162" i="161"/>
  <c r="F162" i="161"/>
  <c r="L135" i="161"/>
  <c r="L139" i="161"/>
  <c r="L143" i="161"/>
  <c r="N143" i="161" s="1"/>
  <c r="L147" i="161"/>
  <c r="N147" i="161" s="1"/>
  <c r="C151" i="161"/>
  <c r="P158" i="161"/>
  <c r="L160" i="161"/>
  <c r="N160" i="161" s="1"/>
  <c r="L128" i="161"/>
  <c r="L132" i="161"/>
  <c r="F134" i="161"/>
  <c r="P134" i="161"/>
  <c r="L136" i="161"/>
  <c r="F138" i="161"/>
  <c r="P138" i="161"/>
  <c r="L140" i="161"/>
  <c r="F142" i="161"/>
  <c r="P142" i="161"/>
  <c r="F146" i="161"/>
  <c r="P146" i="161"/>
  <c r="F159" i="161"/>
  <c r="P159" i="161"/>
  <c r="L161" i="161"/>
  <c r="F163" i="161"/>
  <c r="P163" i="161"/>
  <c r="F135" i="161"/>
  <c r="P135" i="161"/>
  <c r="F139" i="161"/>
  <c r="P139" i="161"/>
  <c r="F143" i="161"/>
  <c r="P143" i="161"/>
  <c r="F147" i="161"/>
  <c r="P147" i="161"/>
  <c r="M149" i="161"/>
  <c r="AE149" i="161"/>
  <c r="K150" i="161"/>
  <c r="M153" i="161"/>
  <c r="AE153" i="161"/>
  <c r="K154" i="161"/>
  <c r="M157" i="161"/>
  <c r="K158" i="161"/>
  <c r="F160" i="161"/>
  <c r="P160" i="161"/>
  <c r="AB155" i="161"/>
  <c r="F128" i="161"/>
  <c r="F132" i="161"/>
  <c r="L134" i="161"/>
  <c r="F136" i="161"/>
  <c r="L138" i="161"/>
  <c r="F140" i="161"/>
  <c r="L142" i="161"/>
  <c r="F144" i="161"/>
  <c r="L146" i="161"/>
  <c r="F148" i="161"/>
  <c r="M150" i="161"/>
  <c r="E150" i="161" s="1"/>
  <c r="AE150" i="161"/>
  <c r="M154" i="161"/>
  <c r="E154" i="161" s="1"/>
  <c r="AE154" i="161"/>
  <c r="L159" i="161"/>
  <c r="F161" i="161"/>
  <c r="L163" i="161"/>
  <c r="M134" i="161"/>
  <c r="M138" i="161"/>
  <c r="M142" i="161"/>
  <c r="M146" i="161"/>
  <c r="F149" i="161"/>
  <c r="F153" i="161"/>
  <c r="M159" i="161"/>
  <c r="M163" i="161"/>
  <c r="G77" i="126"/>
  <c r="M255" i="126"/>
  <c r="B257" i="126" s="1"/>
  <c r="R13" i="29"/>
  <c r="E152" i="161" l="1"/>
  <c r="C97" i="161"/>
  <c r="C73" i="161"/>
  <c r="N32" i="161"/>
  <c r="E59" i="161"/>
  <c r="C91" i="161"/>
  <c r="AB103" i="161"/>
  <c r="C152" i="161"/>
  <c r="AD152" i="161"/>
  <c r="E103" i="161"/>
  <c r="AD111" i="161"/>
  <c r="AB87" i="161"/>
  <c r="C111" i="161"/>
  <c r="E111" i="161"/>
  <c r="D111" i="161"/>
  <c r="N134" i="161"/>
  <c r="D25" i="161"/>
  <c r="E91" i="161"/>
  <c r="AB91" i="161"/>
  <c r="C157" i="161"/>
  <c r="N148" i="161"/>
  <c r="N67" i="161"/>
  <c r="N81" i="161"/>
  <c r="N131" i="161"/>
  <c r="D91" i="161"/>
  <c r="N77" i="161"/>
  <c r="E30" i="161"/>
  <c r="N57" i="161"/>
  <c r="N28" i="161"/>
  <c r="D151" i="161"/>
  <c r="D29" i="161"/>
  <c r="E92" i="161"/>
  <c r="D152" i="161"/>
  <c r="N95" i="161"/>
  <c r="E77" i="161"/>
  <c r="N45" i="161"/>
  <c r="N76" i="161"/>
  <c r="E57" i="161"/>
  <c r="D57" i="161"/>
  <c r="D63" i="161"/>
  <c r="C158" i="161"/>
  <c r="J158" i="161"/>
  <c r="AD158" i="161" s="1"/>
  <c r="N139" i="161"/>
  <c r="D158" i="161"/>
  <c r="N135" i="161"/>
  <c r="M24" i="161"/>
  <c r="N73" i="161"/>
  <c r="N29" i="161"/>
  <c r="D39" i="161"/>
  <c r="C35" i="161"/>
  <c r="N38" i="161"/>
  <c r="C92" i="161"/>
  <c r="N55" i="161"/>
  <c r="AB35" i="161"/>
  <c r="D92" i="161"/>
  <c r="N59" i="161"/>
  <c r="C50" i="161"/>
  <c r="AE24" i="161"/>
  <c r="N144" i="161"/>
  <c r="N85" i="161"/>
  <c r="N157" i="161"/>
  <c r="J63" i="161"/>
  <c r="AD63" i="161" s="1"/>
  <c r="AB47" i="161"/>
  <c r="P21" i="161"/>
  <c r="N161" i="161"/>
  <c r="N136" i="161"/>
  <c r="D35" i="161"/>
  <c r="E35" i="161"/>
  <c r="L24" i="161"/>
  <c r="D24" i="161" s="1"/>
  <c r="D41" i="161"/>
  <c r="N41" i="161"/>
  <c r="J41" i="161"/>
  <c r="AB41" i="161" s="1"/>
  <c r="AD73" i="161"/>
  <c r="AB73" i="161"/>
  <c r="N149" i="161"/>
  <c r="AB99" i="161"/>
  <c r="AB83" i="161"/>
  <c r="N46" i="161"/>
  <c r="E73" i="161"/>
  <c r="E61" i="161"/>
  <c r="D73" i="161"/>
  <c r="N153" i="161"/>
  <c r="N87" i="161"/>
  <c r="AB93" i="161"/>
  <c r="N63" i="161"/>
  <c r="C67" i="161"/>
  <c r="N21" i="161"/>
  <c r="L23" i="161"/>
  <c r="D23" i="161" s="1"/>
  <c r="N152" i="161"/>
  <c r="E67" i="161"/>
  <c r="C29" i="161"/>
  <c r="C40" i="161"/>
  <c r="E82" i="161"/>
  <c r="D67" i="161"/>
  <c r="N150" i="161"/>
  <c r="N140" i="161"/>
  <c r="N107" i="161"/>
  <c r="N126" i="161"/>
  <c r="C41" i="161"/>
  <c r="E50" i="161"/>
  <c r="C53" i="161"/>
  <c r="E53" i="161"/>
  <c r="AD151" i="161"/>
  <c r="O151" i="161" s="1"/>
  <c r="AB151" i="161"/>
  <c r="AB119" i="161"/>
  <c r="N163" i="161"/>
  <c r="N146" i="161"/>
  <c r="E87" i="161"/>
  <c r="C61" i="161"/>
  <c r="D69" i="161"/>
  <c r="N155" i="161"/>
  <c r="E51" i="161"/>
  <c r="N79" i="161"/>
  <c r="N133" i="161"/>
  <c r="D50" i="161"/>
  <c r="D10" i="161"/>
  <c r="O35" i="161" s="1"/>
  <c r="C87" i="161"/>
  <c r="N151" i="161"/>
  <c r="N26" i="161"/>
  <c r="N65" i="161"/>
  <c r="N106" i="161"/>
  <c r="AC5" i="161"/>
  <c r="N118" i="161"/>
  <c r="J38" i="161"/>
  <c r="AD38" i="161" s="1"/>
  <c r="E63" i="161"/>
  <c r="N115" i="161"/>
  <c r="N39" i="161"/>
  <c r="E38" i="161"/>
  <c r="E55" i="161"/>
  <c r="N159" i="161"/>
  <c r="C155" i="161"/>
  <c r="D107" i="161"/>
  <c r="N93" i="161"/>
  <c r="O93" i="161"/>
  <c r="N96" i="161"/>
  <c r="N20" i="161"/>
  <c r="K24" i="161"/>
  <c r="N18" i="161"/>
  <c r="N130" i="161"/>
  <c r="N94" i="161"/>
  <c r="N105" i="161"/>
  <c r="C51" i="161"/>
  <c r="N35" i="161"/>
  <c r="D157" i="161"/>
  <c r="J157" i="161"/>
  <c r="C107" i="161"/>
  <c r="N104" i="161"/>
  <c r="N97" i="161"/>
  <c r="J69" i="161"/>
  <c r="AD69" i="161" s="1"/>
  <c r="J51" i="161"/>
  <c r="AD51" i="161" s="1"/>
  <c r="C69" i="161"/>
  <c r="O42" i="161"/>
  <c r="D65" i="161"/>
  <c r="N48" i="161"/>
  <c r="AD156" i="161"/>
  <c r="N60" i="161"/>
  <c r="O87" i="161"/>
  <c r="N25" i="161"/>
  <c r="N103" i="161"/>
  <c r="E107" i="161"/>
  <c r="N125" i="161"/>
  <c r="O47" i="161"/>
  <c r="O33" i="161"/>
  <c r="P22" i="161"/>
  <c r="N128" i="161"/>
  <c r="E69" i="161"/>
  <c r="N61" i="161"/>
  <c r="E156" i="161"/>
  <c r="O91" i="161"/>
  <c r="N92" i="161"/>
  <c r="AB67" i="161"/>
  <c r="N56" i="161"/>
  <c r="P20" i="161"/>
  <c r="N84" i="161"/>
  <c r="E26" i="161"/>
  <c r="C156" i="161"/>
  <c r="D156" i="161"/>
  <c r="N114" i="161"/>
  <c r="AB117" i="161"/>
  <c r="AB107" i="161"/>
  <c r="N116" i="161"/>
  <c r="N99" i="161"/>
  <c r="O77" i="161"/>
  <c r="N74" i="161"/>
  <c r="N36" i="161"/>
  <c r="N34" i="161"/>
  <c r="N156" i="161"/>
  <c r="AD55" i="161"/>
  <c r="AB55" i="161"/>
  <c r="AD44" i="161"/>
  <c r="O44" i="161" s="1"/>
  <c r="AB44" i="161"/>
  <c r="N43" i="161"/>
  <c r="P26" i="161"/>
  <c r="J85" i="161"/>
  <c r="E85" i="161"/>
  <c r="C85" i="161"/>
  <c r="N138" i="161"/>
  <c r="N121" i="161"/>
  <c r="N108" i="161"/>
  <c r="D95" i="161"/>
  <c r="C88" i="161"/>
  <c r="E88" i="161"/>
  <c r="E65" i="161"/>
  <c r="D53" i="161"/>
  <c r="N78" i="161"/>
  <c r="P18" i="161"/>
  <c r="E44" i="161"/>
  <c r="N19" i="161"/>
  <c r="N141" i="161"/>
  <c r="N90" i="161"/>
  <c r="N58" i="161"/>
  <c r="N119" i="161"/>
  <c r="N49" i="161"/>
  <c r="N123" i="161"/>
  <c r="C115" i="161"/>
  <c r="N83" i="161"/>
  <c r="C83" i="161"/>
  <c r="J65" i="161"/>
  <c r="AD65" i="161" s="1"/>
  <c r="D55" i="161"/>
  <c r="C65" i="161"/>
  <c r="N44" i="161"/>
  <c r="C44" i="161"/>
  <c r="N37" i="161"/>
  <c r="N31" i="161"/>
  <c r="J81" i="161"/>
  <c r="E81" i="161"/>
  <c r="C81" i="161"/>
  <c r="J40" i="161"/>
  <c r="E40" i="161"/>
  <c r="D40" i="161"/>
  <c r="N75" i="161"/>
  <c r="C119" i="161"/>
  <c r="D85" i="161"/>
  <c r="N109" i="161"/>
  <c r="D88" i="161"/>
  <c r="N69" i="161"/>
  <c r="C55" i="161"/>
  <c r="N80" i="161"/>
  <c r="N71" i="161"/>
  <c r="N68" i="161"/>
  <c r="N52" i="161"/>
  <c r="N62" i="161"/>
  <c r="C25" i="161"/>
  <c r="D44" i="161"/>
  <c r="N30" i="161"/>
  <c r="E39" i="161"/>
  <c r="D82" i="161"/>
  <c r="C82" i="161"/>
  <c r="J82" i="161"/>
  <c r="N40" i="161"/>
  <c r="N102" i="161"/>
  <c r="N91" i="161"/>
  <c r="N101" i="161"/>
  <c r="N154" i="161"/>
  <c r="N132" i="161"/>
  <c r="N162" i="161"/>
  <c r="N145" i="161"/>
  <c r="N110" i="161"/>
  <c r="N127" i="161"/>
  <c r="N112" i="161"/>
  <c r="N98" i="161"/>
  <c r="AB97" i="161"/>
  <c r="P25" i="161"/>
  <c r="D30" i="161"/>
  <c r="E29" i="161"/>
  <c r="J29" i="161"/>
  <c r="N82" i="161"/>
  <c r="D26" i="161"/>
  <c r="C26" i="161"/>
  <c r="N129" i="161"/>
  <c r="N142" i="161"/>
  <c r="N137" i="161"/>
  <c r="D103" i="161"/>
  <c r="N47" i="161"/>
  <c r="N64" i="161"/>
  <c r="N70" i="161"/>
  <c r="C30" i="161"/>
  <c r="P17" i="161"/>
  <c r="N16" i="161"/>
  <c r="J25" i="161"/>
  <c r="E25" i="161"/>
  <c r="J135" i="161"/>
  <c r="E135" i="161"/>
  <c r="D135" i="161"/>
  <c r="C135" i="161"/>
  <c r="C138" i="161"/>
  <c r="J138" i="161"/>
  <c r="D138" i="161"/>
  <c r="E138" i="161"/>
  <c r="E144" i="161"/>
  <c r="D144" i="161"/>
  <c r="C144" i="161"/>
  <c r="J144" i="161"/>
  <c r="J160" i="161"/>
  <c r="E160" i="161"/>
  <c r="D160" i="161"/>
  <c r="C160" i="161"/>
  <c r="AD150" i="161"/>
  <c r="AB150" i="161"/>
  <c r="AB113" i="161"/>
  <c r="D132" i="161"/>
  <c r="C132" i="161"/>
  <c r="J132" i="161"/>
  <c r="E132" i="161"/>
  <c r="E157" i="161"/>
  <c r="D125" i="161"/>
  <c r="J125" i="161"/>
  <c r="C125" i="161"/>
  <c r="E125" i="161"/>
  <c r="C150" i="161"/>
  <c r="D102" i="161"/>
  <c r="C102" i="161"/>
  <c r="J102" i="161"/>
  <c r="E102" i="161"/>
  <c r="N117" i="161"/>
  <c r="E133" i="161"/>
  <c r="D133" i="161"/>
  <c r="J133" i="161"/>
  <c r="C133" i="161"/>
  <c r="J131" i="161"/>
  <c r="D131" i="161"/>
  <c r="E131" i="161"/>
  <c r="C131" i="161"/>
  <c r="J104" i="161"/>
  <c r="D104" i="161"/>
  <c r="C104" i="161"/>
  <c r="E104" i="161"/>
  <c r="D94" i="161"/>
  <c r="C94" i="161"/>
  <c r="J94" i="161"/>
  <c r="E94" i="161"/>
  <c r="AD57" i="161"/>
  <c r="O57" i="161" s="1"/>
  <c r="AB57" i="161"/>
  <c r="D46" i="161"/>
  <c r="J46" i="161"/>
  <c r="E46" i="161"/>
  <c r="C46" i="161"/>
  <c r="D58" i="161"/>
  <c r="J21" i="161"/>
  <c r="E21" i="161"/>
  <c r="D21" i="161"/>
  <c r="C21" i="161"/>
  <c r="E19" i="161"/>
  <c r="J19" i="161"/>
  <c r="D19" i="161"/>
  <c r="C19" i="161"/>
  <c r="P15" i="161"/>
  <c r="AD30" i="161"/>
  <c r="O30" i="161" s="1"/>
  <c r="AB30" i="161"/>
  <c r="E22" i="161"/>
  <c r="D22" i="161"/>
  <c r="J22" i="161"/>
  <c r="C22" i="161"/>
  <c r="C15" i="161"/>
  <c r="M23" i="161"/>
  <c r="E23" i="161" s="1"/>
  <c r="E140" i="161"/>
  <c r="D140" i="161"/>
  <c r="C140" i="161"/>
  <c r="J140" i="161"/>
  <c r="C36" i="161"/>
  <c r="E36" i="161"/>
  <c r="D36" i="161"/>
  <c r="J36" i="161"/>
  <c r="J17" i="161"/>
  <c r="E17" i="161"/>
  <c r="C17" i="161"/>
  <c r="D17" i="161"/>
  <c r="D128" i="161"/>
  <c r="J128" i="161"/>
  <c r="E128" i="161"/>
  <c r="C128" i="161"/>
  <c r="C163" i="161"/>
  <c r="J163" i="161"/>
  <c r="D163" i="161"/>
  <c r="E163" i="161"/>
  <c r="E97" i="161"/>
  <c r="E20" i="161"/>
  <c r="D20" i="161"/>
  <c r="J20" i="161"/>
  <c r="C20" i="161"/>
  <c r="C146" i="161"/>
  <c r="J146" i="161"/>
  <c r="D146" i="161"/>
  <c r="E146" i="161"/>
  <c r="C154" i="161"/>
  <c r="J118" i="161"/>
  <c r="E118" i="161"/>
  <c r="D118" i="161"/>
  <c r="C118" i="161"/>
  <c r="D106" i="161"/>
  <c r="C106" i="161"/>
  <c r="J106" i="161"/>
  <c r="E106" i="161"/>
  <c r="N113" i="161"/>
  <c r="N88" i="161"/>
  <c r="J79" i="161"/>
  <c r="C79" i="161"/>
  <c r="D79" i="161"/>
  <c r="E79" i="161"/>
  <c r="AD92" i="161"/>
  <c r="O92" i="161" s="1"/>
  <c r="AB92" i="161"/>
  <c r="AD62" i="161"/>
  <c r="AB62" i="161"/>
  <c r="N66" i="161"/>
  <c r="N50" i="161"/>
  <c r="D96" i="161"/>
  <c r="C96" i="161"/>
  <c r="E96" i="161"/>
  <c r="J96" i="161"/>
  <c r="C56" i="161"/>
  <c r="D56" i="161"/>
  <c r="J56" i="161"/>
  <c r="E56" i="161"/>
  <c r="J34" i="161"/>
  <c r="E34" i="161"/>
  <c r="D34" i="161"/>
  <c r="C34" i="161"/>
  <c r="C70" i="161"/>
  <c r="D70" i="161"/>
  <c r="J70" i="161"/>
  <c r="E70" i="161"/>
  <c r="D32" i="161"/>
  <c r="J32" i="161"/>
  <c r="E32" i="161"/>
  <c r="C32" i="161"/>
  <c r="AB26" i="161"/>
  <c r="AD26" i="161"/>
  <c r="O26" i="161" s="1"/>
  <c r="AB38" i="161"/>
  <c r="N22" i="161"/>
  <c r="P27" i="161"/>
  <c r="J108" i="161"/>
  <c r="E108" i="161"/>
  <c r="D108" i="161"/>
  <c r="C108" i="161"/>
  <c r="J84" i="161"/>
  <c r="D84" i="161"/>
  <c r="C84" i="161"/>
  <c r="E84" i="161"/>
  <c r="J27" i="161"/>
  <c r="D27" i="161"/>
  <c r="E27" i="161"/>
  <c r="C27" i="161"/>
  <c r="N15" i="161"/>
  <c r="N100" i="161"/>
  <c r="E148" i="161"/>
  <c r="D148" i="161"/>
  <c r="C148" i="161"/>
  <c r="J148" i="161"/>
  <c r="N111" i="161"/>
  <c r="D87" i="161"/>
  <c r="J101" i="161"/>
  <c r="D101" i="161"/>
  <c r="C101" i="161"/>
  <c r="E101" i="161"/>
  <c r="J71" i="161"/>
  <c r="C71" i="161"/>
  <c r="D71" i="161"/>
  <c r="E71" i="161"/>
  <c r="C78" i="161"/>
  <c r="J78" i="161"/>
  <c r="D78" i="161"/>
  <c r="E78" i="161"/>
  <c r="N42" i="161"/>
  <c r="AB15" i="161"/>
  <c r="J23" i="161"/>
  <c r="D16" i="161"/>
  <c r="J16" i="161"/>
  <c r="E16" i="161"/>
  <c r="C16" i="161"/>
  <c r="D124" i="161"/>
  <c r="J124" i="161"/>
  <c r="E124" i="161"/>
  <c r="C124" i="161"/>
  <c r="AD66" i="161"/>
  <c r="O66" i="161" s="1"/>
  <c r="AB66" i="161"/>
  <c r="AD154" i="161"/>
  <c r="O154" i="161" s="1"/>
  <c r="AB154" i="161"/>
  <c r="J105" i="161"/>
  <c r="D105" i="161"/>
  <c r="C105" i="161"/>
  <c r="E105" i="161"/>
  <c r="AD61" i="161"/>
  <c r="O61" i="161" s="1"/>
  <c r="AB61" i="161"/>
  <c r="E161" i="161"/>
  <c r="D161" i="161"/>
  <c r="C161" i="161"/>
  <c r="J161" i="161"/>
  <c r="E136" i="161"/>
  <c r="D136" i="161"/>
  <c r="C136" i="161"/>
  <c r="J136" i="161"/>
  <c r="C159" i="161"/>
  <c r="J159" i="161"/>
  <c r="D159" i="161"/>
  <c r="E159" i="161"/>
  <c r="E162" i="161"/>
  <c r="D162" i="161"/>
  <c r="C162" i="161"/>
  <c r="J162" i="161"/>
  <c r="E145" i="161"/>
  <c r="D145" i="161"/>
  <c r="C145" i="161"/>
  <c r="J145" i="161"/>
  <c r="J123" i="161"/>
  <c r="D123" i="161"/>
  <c r="E123" i="161"/>
  <c r="C123" i="161"/>
  <c r="J116" i="161"/>
  <c r="E116" i="161"/>
  <c r="D116" i="161"/>
  <c r="C116" i="161"/>
  <c r="E141" i="161"/>
  <c r="D141" i="161"/>
  <c r="C141" i="161"/>
  <c r="J141" i="161"/>
  <c r="E137" i="161"/>
  <c r="D137" i="161"/>
  <c r="C137" i="161"/>
  <c r="J137" i="161"/>
  <c r="J122" i="161"/>
  <c r="D122" i="161"/>
  <c r="E122" i="161"/>
  <c r="C122" i="161"/>
  <c r="C130" i="161"/>
  <c r="J130" i="161"/>
  <c r="D130" i="161"/>
  <c r="E130" i="161"/>
  <c r="N86" i="161"/>
  <c r="N89" i="161"/>
  <c r="AB86" i="161"/>
  <c r="C103" i="161"/>
  <c r="AB59" i="161"/>
  <c r="D45" i="161"/>
  <c r="E45" i="161"/>
  <c r="C45" i="161"/>
  <c r="J45" i="161"/>
  <c r="C74" i="161"/>
  <c r="D74" i="161"/>
  <c r="J74" i="161"/>
  <c r="E74" i="161"/>
  <c r="P28" i="161"/>
  <c r="AD58" i="161"/>
  <c r="O58" i="161" s="1"/>
  <c r="AB58" i="161"/>
  <c r="D28" i="161"/>
  <c r="E28" i="161"/>
  <c r="J28" i="161"/>
  <c r="C28" i="161"/>
  <c r="C60" i="161"/>
  <c r="D60" i="161"/>
  <c r="J60" i="161"/>
  <c r="E60" i="161"/>
  <c r="N33" i="161"/>
  <c r="C37" i="161"/>
  <c r="D37" i="161"/>
  <c r="J37" i="161"/>
  <c r="E37" i="161"/>
  <c r="E24" i="161"/>
  <c r="J24" i="161"/>
  <c r="C43" i="161"/>
  <c r="J43" i="161"/>
  <c r="E43" i="161"/>
  <c r="D43" i="161"/>
  <c r="P16" i="161"/>
  <c r="D49" i="161"/>
  <c r="E49" i="161"/>
  <c r="J49" i="161"/>
  <c r="C49" i="161"/>
  <c r="E153" i="161"/>
  <c r="D153" i="161"/>
  <c r="C153" i="161"/>
  <c r="J153" i="161"/>
  <c r="J147" i="161"/>
  <c r="E147" i="161"/>
  <c r="D147" i="161"/>
  <c r="C147" i="161"/>
  <c r="J139" i="161"/>
  <c r="E139" i="161"/>
  <c r="D139" i="161"/>
  <c r="C139" i="161"/>
  <c r="AB158" i="161"/>
  <c r="C142" i="161"/>
  <c r="J142" i="161"/>
  <c r="D142" i="161"/>
  <c r="E142" i="161"/>
  <c r="C134" i="161"/>
  <c r="J134" i="161"/>
  <c r="D134" i="161"/>
  <c r="E134" i="161"/>
  <c r="D120" i="161"/>
  <c r="J120" i="161"/>
  <c r="C120" i="161"/>
  <c r="E120" i="161"/>
  <c r="E110" i="161"/>
  <c r="D110" i="161"/>
  <c r="C110" i="161"/>
  <c r="J110" i="161"/>
  <c r="E129" i="161"/>
  <c r="D129" i="161"/>
  <c r="J129" i="161"/>
  <c r="C129" i="161"/>
  <c r="J127" i="161"/>
  <c r="D127" i="161"/>
  <c r="E127" i="161"/>
  <c r="C127" i="161"/>
  <c r="J126" i="161"/>
  <c r="D126" i="161"/>
  <c r="E126" i="161"/>
  <c r="C126" i="161"/>
  <c r="AB89" i="161"/>
  <c r="D98" i="161"/>
  <c r="C98" i="161"/>
  <c r="J98" i="161"/>
  <c r="E98" i="161"/>
  <c r="AB77" i="161"/>
  <c r="C72" i="161"/>
  <c r="D72" i="161"/>
  <c r="E72" i="161"/>
  <c r="J72" i="161"/>
  <c r="AD53" i="161"/>
  <c r="O53" i="161" s="1"/>
  <c r="AB53" i="161"/>
  <c r="D48" i="161"/>
  <c r="E48" i="161"/>
  <c r="C48" i="161"/>
  <c r="J48" i="161"/>
  <c r="D80" i="161"/>
  <c r="C80" i="161"/>
  <c r="J80" i="161"/>
  <c r="E80" i="161"/>
  <c r="C38" i="161"/>
  <c r="AE14" i="161"/>
  <c r="E11" i="161"/>
  <c r="F14" i="161"/>
  <c r="I3" i="161"/>
  <c r="C31" i="161"/>
  <c r="N27" i="161"/>
  <c r="P19" i="161"/>
  <c r="J114" i="161"/>
  <c r="E114" i="161"/>
  <c r="D114" i="161"/>
  <c r="C114" i="161"/>
  <c r="C76" i="161"/>
  <c r="D76" i="161"/>
  <c r="J76" i="161"/>
  <c r="E76" i="161"/>
  <c r="AD50" i="161"/>
  <c r="AB50" i="161"/>
  <c r="C68" i="161"/>
  <c r="D68" i="161"/>
  <c r="J68" i="161"/>
  <c r="E68" i="161"/>
  <c r="C52" i="161"/>
  <c r="D52" i="161"/>
  <c r="J52" i="161"/>
  <c r="E52" i="161"/>
  <c r="J143" i="161"/>
  <c r="E143" i="161"/>
  <c r="D143" i="161"/>
  <c r="C143" i="161"/>
  <c r="D121" i="161"/>
  <c r="J121" i="161"/>
  <c r="C121" i="161"/>
  <c r="E121" i="161"/>
  <c r="AD88" i="161"/>
  <c r="O88" i="161" s="1"/>
  <c r="AB88" i="161"/>
  <c r="E149" i="161"/>
  <c r="D149" i="161"/>
  <c r="C149" i="161"/>
  <c r="J149" i="161"/>
  <c r="AD100" i="161"/>
  <c r="AB100" i="161"/>
  <c r="D90" i="161"/>
  <c r="C90" i="161"/>
  <c r="J90" i="161"/>
  <c r="E90" i="161"/>
  <c r="J109" i="161"/>
  <c r="E109" i="161"/>
  <c r="D109" i="161"/>
  <c r="C109" i="161"/>
  <c r="J112" i="161"/>
  <c r="E112" i="161"/>
  <c r="D112" i="161"/>
  <c r="C112" i="161"/>
  <c r="AB63" i="161"/>
  <c r="J75" i="161"/>
  <c r="C75" i="161"/>
  <c r="D75" i="161"/>
  <c r="E75" i="161"/>
  <c r="C18" i="161"/>
  <c r="J18" i="161"/>
  <c r="E18" i="161"/>
  <c r="D18" i="161"/>
  <c r="AD54" i="161"/>
  <c r="O54" i="161" s="1"/>
  <c r="AB54" i="161"/>
  <c r="N54" i="161"/>
  <c r="C64" i="161"/>
  <c r="D64" i="161"/>
  <c r="J64" i="161"/>
  <c r="E64" i="161"/>
  <c r="K23" i="161"/>
  <c r="C23" i="161" s="1"/>
  <c r="AK7" i="161"/>
  <c r="AI7" i="161"/>
  <c r="A1" i="29"/>
  <c r="M7" i="161" l="1"/>
  <c r="AB65" i="161"/>
  <c r="P24" i="161"/>
  <c r="L7" i="161"/>
  <c r="AD41" i="161"/>
  <c r="O41" i="161" s="1"/>
  <c r="N24" i="161"/>
  <c r="AJ7" i="161"/>
  <c r="O100" i="161"/>
  <c r="O50" i="161"/>
  <c r="O39" i="161"/>
  <c r="O15" i="161"/>
  <c r="O103" i="161"/>
  <c r="O97" i="161"/>
  <c r="O119" i="161"/>
  <c r="C24" i="161"/>
  <c r="O62" i="161"/>
  <c r="O55" i="161"/>
  <c r="O83" i="161"/>
  <c r="O152" i="161"/>
  <c r="O67" i="161"/>
  <c r="O51" i="161"/>
  <c r="O111" i="161"/>
  <c r="O117" i="161"/>
  <c r="O150" i="161"/>
  <c r="O65" i="161"/>
  <c r="O115" i="161"/>
  <c r="O69" i="161"/>
  <c r="O31" i="161"/>
  <c r="O86" i="161"/>
  <c r="O156" i="161"/>
  <c r="O99" i="161"/>
  <c r="O63" i="161"/>
  <c r="O73" i="161"/>
  <c r="O158" i="161"/>
  <c r="O89" i="161"/>
  <c r="O107" i="161"/>
  <c r="O95" i="161"/>
  <c r="O155" i="161"/>
  <c r="O38" i="161"/>
  <c r="O59" i="161"/>
  <c r="O113" i="161"/>
  <c r="AB69" i="161"/>
  <c r="AB51" i="161"/>
  <c r="AD157" i="161"/>
  <c r="O157" i="161" s="1"/>
  <c r="AB157" i="161"/>
  <c r="P14" i="161"/>
  <c r="AD25" i="161"/>
  <c r="O25" i="161" s="1"/>
  <c r="AB25" i="161"/>
  <c r="AD82" i="161"/>
  <c r="O82" i="161" s="1"/>
  <c r="AB82" i="161"/>
  <c r="AD81" i="161"/>
  <c r="O81" i="161" s="1"/>
  <c r="AB81" i="161"/>
  <c r="AD85" i="161"/>
  <c r="O85" i="161" s="1"/>
  <c r="AB85" i="161"/>
  <c r="AB40" i="161"/>
  <c r="AD40" i="161"/>
  <c r="O40" i="161" s="1"/>
  <c r="AD29" i="161"/>
  <c r="O29" i="161" s="1"/>
  <c r="AB29" i="161"/>
  <c r="AD143" i="161"/>
  <c r="O143" i="161" s="1"/>
  <c r="AB143" i="161"/>
  <c r="AD68" i="161"/>
  <c r="O68" i="161" s="1"/>
  <c r="AB68" i="161"/>
  <c r="AB48" i="161"/>
  <c r="AD48" i="161"/>
  <c r="O48" i="161" s="1"/>
  <c r="AD139" i="161"/>
  <c r="O139" i="161" s="1"/>
  <c r="AB139" i="161"/>
  <c r="AD43" i="161"/>
  <c r="O43" i="161" s="1"/>
  <c r="AB43" i="161"/>
  <c r="AD28" i="161"/>
  <c r="O28" i="161" s="1"/>
  <c r="AB28" i="161"/>
  <c r="AD106" i="161"/>
  <c r="O106" i="161" s="1"/>
  <c r="AB106" i="161"/>
  <c r="AD22" i="161"/>
  <c r="O22" i="161" s="1"/>
  <c r="AB22" i="161"/>
  <c r="AD75" i="161"/>
  <c r="O75" i="161" s="1"/>
  <c r="AB75" i="161"/>
  <c r="AD149" i="161"/>
  <c r="O149" i="161" s="1"/>
  <c r="AB149" i="161"/>
  <c r="AD129" i="161"/>
  <c r="O129" i="161" s="1"/>
  <c r="AB129" i="161"/>
  <c r="AD27" i="161"/>
  <c r="O27" i="161" s="1"/>
  <c r="AB27" i="161"/>
  <c r="AD108" i="161"/>
  <c r="O108" i="161" s="1"/>
  <c r="AB108" i="161"/>
  <c r="AD32" i="161"/>
  <c r="O32" i="161" s="1"/>
  <c r="AB32" i="161"/>
  <c r="AD140" i="161"/>
  <c r="O140" i="161" s="1"/>
  <c r="AB140" i="161"/>
  <c r="AD19" i="161"/>
  <c r="O19" i="161" s="1"/>
  <c r="AB19" i="161"/>
  <c r="AD102" i="161"/>
  <c r="O102" i="161" s="1"/>
  <c r="AB102" i="161"/>
  <c r="E14" i="161"/>
  <c r="E10" i="161"/>
  <c r="AL7" i="161" s="1"/>
  <c r="D14" i="161"/>
  <c r="F3" i="161"/>
  <c r="C14" i="161"/>
  <c r="J14" i="161"/>
  <c r="N14" i="161"/>
  <c r="AD120" i="161"/>
  <c r="O120" i="161" s="1"/>
  <c r="AB120" i="161"/>
  <c r="AD142" i="161"/>
  <c r="O142" i="161" s="1"/>
  <c r="AB142" i="161"/>
  <c r="AD49" i="161"/>
  <c r="O49" i="161" s="1"/>
  <c r="AB49" i="161"/>
  <c r="AB45" i="161"/>
  <c r="AD45" i="161"/>
  <c r="O45" i="161" s="1"/>
  <c r="AD122" i="161"/>
  <c r="O122" i="161" s="1"/>
  <c r="AB122" i="161"/>
  <c r="AD123" i="161"/>
  <c r="O123" i="161" s="1"/>
  <c r="AB123" i="161"/>
  <c r="AD23" i="161"/>
  <c r="O23" i="161" s="1"/>
  <c r="AB23" i="161"/>
  <c r="AD78" i="161"/>
  <c r="O78" i="161" s="1"/>
  <c r="AB78" i="161"/>
  <c r="AD34" i="161"/>
  <c r="O34" i="161" s="1"/>
  <c r="AB34" i="161"/>
  <c r="AD146" i="161"/>
  <c r="O146" i="161" s="1"/>
  <c r="AB146" i="161"/>
  <c r="AD46" i="161"/>
  <c r="O46" i="161" s="1"/>
  <c r="AB46" i="161"/>
  <c r="AD131" i="161"/>
  <c r="O131" i="161" s="1"/>
  <c r="AB131" i="161"/>
  <c r="AD121" i="161"/>
  <c r="O121" i="161" s="1"/>
  <c r="AB121" i="161"/>
  <c r="AD126" i="161"/>
  <c r="O126" i="161" s="1"/>
  <c r="AB126" i="161"/>
  <c r="AB24" i="161"/>
  <c r="AD24" i="161"/>
  <c r="O24" i="161" s="1"/>
  <c r="AD137" i="161"/>
  <c r="O137" i="161" s="1"/>
  <c r="AB137" i="161"/>
  <c r="AD145" i="161"/>
  <c r="O145" i="161" s="1"/>
  <c r="AB145" i="161"/>
  <c r="AD161" i="161"/>
  <c r="O161" i="161" s="1"/>
  <c r="AB161" i="161"/>
  <c r="AD124" i="161"/>
  <c r="O124" i="161" s="1"/>
  <c r="AB124" i="161"/>
  <c r="AD163" i="161"/>
  <c r="O163" i="161" s="1"/>
  <c r="AB163" i="161"/>
  <c r="AD132" i="161"/>
  <c r="O132" i="161" s="1"/>
  <c r="AB132" i="161"/>
  <c r="AD138" i="161"/>
  <c r="O138" i="161" s="1"/>
  <c r="AB138" i="161"/>
  <c r="AD109" i="161"/>
  <c r="O109" i="161" s="1"/>
  <c r="AB109" i="161"/>
  <c r="AD64" i="161"/>
  <c r="O64" i="161" s="1"/>
  <c r="AB64" i="161"/>
  <c r="AD18" i="161"/>
  <c r="O18" i="161" s="1"/>
  <c r="AB18" i="161"/>
  <c r="AD90" i="161"/>
  <c r="O90" i="161" s="1"/>
  <c r="AB90" i="161"/>
  <c r="AD52" i="161"/>
  <c r="O52" i="161" s="1"/>
  <c r="AB52" i="161"/>
  <c r="AD114" i="161"/>
  <c r="O114" i="161" s="1"/>
  <c r="AB114" i="161"/>
  <c r="AB98" i="161"/>
  <c r="AD98" i="161"/>
  <c r="O98" i="161" s="1"/>
  <c r="AD110" i="161"/>
  <c r="O110" i="161" s="1"/>
  <c r="AB110" i="161"/>
  <c r="AD147" i="161"/>
  <c r="O147" i="161" s="1"/>
  <c r="AB147" i="161"/>
  <c r="AD60" i="161"/>
  <c r="O60" i="161" s="1"/>
  <c r="AB60" i="161"/>
  <c r="AD105" i="161"/>
  <c r="O105" i="161" s="1"/>
  <c r="AB105" i="161"/>
  <c r="AD70" i="161"/>
  <c r="O70" i="161" s="1"/>
  <c r="AB70" i="161"/>
  <c r="AD56" i="161"/>
  <c r="O56" i="161" s="1"/>
  <c r="AB56" i="161"/>
  <c r="AD79" i="161"/>
  <c r="O79" i="161" s="1"/>
  <c r="AB79" i="161"/>
  <c r="AD17" i="161"/>
  <c r="O17" i="161" s="1"/>
  <c r="AB17" i="161"/>
  <c r="AD133" i="161"/>
  <c r="O133" i="161" s="1"/>
  <c r="AB133" i="161"/>
  <c r="AD160" i="161"/>
  <c r="O160" i="161" s="1"/>
  <c r="AB160" i="161"/>
  <c r="AD80" i="161"/>
  <c r="O80" i="161" s="1"/>
  <c r="AB80" i="161"/>
  <c r="AD130" i="161"/>
  <c r="O130" i="161" s="1"/>
  <c r="AB130" i="161"/>
  <c r="AD159" i="161"/>
  <c r="O159" i="161" s="1"/>
  <c r="AB159" i="161"/>
  <c r="AD101" i="161"/>
  <c r="O101" i="161" s="1"/>
  <c r="AB101" i="161"/>
  <c r="AD84" i="161"/>
  <c r="O84" i="161" s="1"/>
  <c r="AB84" i="161"/>
  <c r="AD20" i="161"/>
  <c r="O20" i="161" s="1"/>
  <c r="AB20" i="161"/>
  <c r="AD36" i="161"/>
  <c r="O36" i="161" s="1"/>
  <c r="AB36" i="161"/>
  <c r="AD144" i="161"/>
  <c r="O144" i="161" s="1"/>
  <c r="AB144" i="161"/>
  <c r="AD153" i="161"/>
  <c r="O153" i="161" s="1"/>
  <c r="AB153" i="161"/>
  <c r="AD72" i="161"/>
  <c r="O72" i="161" s="1"/>
  <c r="AB72" i="161"/>
  <c r="AD134" i="161"/>
  <c r="O134" i="161" s="1"/>
  <c r="AB134" i="161"/>
  <c r="AD116" i="161"/>
  <c r="O116" i="161" s="1"/>
  <c r="AB116" i="161"/>
  <c r="AD118" i="161"/>
  <c r="O118" i="161" s="1"/>
  <c r="AB118" i="161"/>
  <c r="AD21" i="161"/>
  <c r="O21" i="161" s="1"/>
  <c r="AB21" i="161"/>
  <c r="AD104" i="161"/>
  <c r="O104" i="161" s="1"/>
  <c r="AB104" i="161"/>
  <c r="N23" i="161"/>
  <c r="P23" i="161"/>
  <c r="AD112" i="161"/>
  <c r="O112" i="161" s="1"/>
  <c r="AB112" i="161"/>
  <c r="AD76" i="161"/>
  <c r="O76" i="161" s="1"/>
  <c r="AB76" i="161"/>
  <c r="G3" i="161"/>
  <c r="AL8" i="161"/>
  <c r="AD127" i="161"/>
  <c r="O127" i="161" s="1"/>
  <c r="AB127" i="161"/>
  <c r="AD37" i="161"/>
  <c r="O37" i="161" s="1"/>
  <c r="AB37" i="161"/>
  <c r="AD74" i="161"/>
  <c r="O74" i="161" s="1"/>
  <c r="AB74" i="161"/>
  <c r="AD141" i="161"/>
  <c r="O141" i="161" s="1"/>
  <c r="AB141" i="161"/>
  <c r="AD162" i="161"/>
  <c r="O162" i="161" s="1"/>
  <c r="AB162" i="161"/>
  <c r="AD136" i="161"/>
  <c r="O136" i="161" s="1"/>
  <c r="AB136" i="161"/>
  <c r="AD16" i="161"/>
  <c r="O16" i="161" s="1"/>
  <c r="AB16" i="161"/>
  <c r="AD71" i="161"/>
  <c r="O71" i="161" s="1"/>
  <c r="AB71" i="161"/>
  <c r="AD96" i="161"/>
  <c r="O96" i="161" s="1"/>
  <c r="AB96" i="161"/>
  <c r="AD128" i="161"/>
  <c r="O128" i="161" s="1"/>
  <c r="AB128" i="161"/>
  <c r="AD125" i="161"/>
  <c r="O125" i="161" s="1"/>
  <c r="AB125" i="161"/>
  <c r="K7" i="161"/>
  <c r="AD148" i="161"/>
  <c r="O148" i="161" s="1"/>
  <c r="AB148" i="161"/>
  <c r="AD94" i="161"/>
  <c r="O94" i="161" s="1"/>
  <c r="AB94" i="161"/>
  <c r="AD135" i="161"/>
  <c r="O135" i="161" s="1"/>
  <c r="AB135" i="161"/>
  <c r="F3" i="128"/>
  <c r="F3" i="127"/>
  <c r="K3" i="161" l="1"/>
  <c r="C3" i="161"/>
  <c r="J3" i="161"/>
  <c r="AD14" i="161"/>
  <c r="O14" i="161" s="1"/>
  <c r="G7" i="161" s="1"/>
  <c r="AB14" i="161"/>
  <c r="D3" i="161"/>
  <c r="AO2" i="161" s="1"/>
  <c r="L3" i="161"/>
  <c r="M3" i="161"/>
  <c r="E3" i="161"/>
  <c r="AF8" i="161"/>
  <c r="N7" i="161"/>
  <c r="O7" i="161" s="1"/>
  <c r="M12" i="161"/>
  <c r="N12" i="161"/>
  <c r="AO3" i="161" l="1"/>
  <c r="AF2" i="161"/>
  <c r="AF7" i="161"/>
  <c r="AE2" i="161"/>
  <c r="N3" i="161"/>
  <c r="O3" i="161" s="1"/>
  <c r="AD2" i="161"/>
  <c r="AE3" i="161"/>
  <c r="AC6" i="161"/>
  <c r="AD3" i="161"/>
  <c r="AG2" i="161"/>
  <c r="AC2" i="161"/>
  <c r="AC3" i="161"/>
  <c r="F2" i="128"/>
  <c r="F1" i="128"/>
  <c r="AJ3" i="161" l="1"/>
  <c r="AJ2" i="161"/>
  <c r="G3" i="127"/>
  <c r="F2" i="127"/>
  <c r="F1" i="127"/>
  <c r="AO7" i="161" l="1"/>
  <c r="C5" i="161"/>
  <c r="K9" i="161"/>
  <c r="AO8" i="161"/>
  <c r="AO5" i="161"/>
  <c r="Y36" i="53"/>
  <c r="X36" i="53"/>
  <c r="Y35" i="53"/>
  <c r="X35" i="53"/>
  <c r="H35" i="53"/>
  <c r="Y34" i="53"/>
  <c r="X34" i="53"/>
  <c r="H34" i="53"/>
  <c r="Y33" i="53"/>
  <c r="X33" i="53"/>
  <c r="H33" i="53"/>
  <c r="Y32" i="53"/>
  <c r="X32" i="53"/>
  <c r="H32" i="53"/>
  <c r="Y31" i="53"/>
  <c r="X31" i="53"/>
  <c r="H31" i="53"/>
  <c r="Y30" i="53"/>
  <c r="X30" i="53"/>
  <c r="H30" i="53"/>
  <c r="Y29" i="53"/>
  <c r="X29" i="53"/>
  <c r="H29" i="53"/>
  <c r="Y28" i="53"/>
  <c r="X28" i="53"/>
  <c r="H28" i="53"/>
  <c r="Y27" i="53"/>
  <c r="X27" i="53"/>
  <c r="H27" i="53"/>
  <c r="Y26" i="53"/>
  <c r="X26" i="53"/>
  <c r="H26" i="53"/>
  <c r="Y25" i="53"/>
  <c r="X25" i="53"/>
  <c r="H25" i="53"/>
  <c r="Y24" i="53"/>
  <c r="X24" i="53"/>
  <c r="H24" i="53"/>
  <c r="Y23" i="53"/>
  <c r="X23" i="53"/>
  <c r="H23" i="53"/>
  <c r="Y22" i="53"/>
  <c r="X22" i="53"/>
  <c r="H22" i="53"/>
  <c r="Y21" i="53"/>
  <c r="X21" i="53"/>
  <c r="H21" i="53"/>
  <c r="Y20" i="53"/>
  <c r="X20" i="53"/>
  <c r="H20" i="53"/>
  <c r="Y19" i="53"/>
  <c r="X19" i="53"/>
  <c r="H19" i="53"/>
  <c r="Y18" i="53"/>
  <c r="X18" i="53"/>
  <c r="H18" i="53"/>
  <c r="Y17" i="53"/>
  <c r="X17" i="53"/>
  <c r="H17" i="53"/>
  <c r="Y16" i="53"/>
  <c r="X16" i="53"/>
  <c r="H16" i="53"/>
  <c r="Y15" i="53"/>
  <c r="X15" i="53"/>
  <c r="H15" i="53"/>
  <c r="Y14" i="53"/>
  <c r="X14" i="53"/>
  <c r="H14" i="53"/>
  <c r="Y13" i="53"/>
  <c r="X13" i="53"/>
  <c r="H13" i="53"/>
  <c r="Y12" i="53"/>
  <c r="X12" i="53"/>
  <c r="Y11" i="53"/>
  <c r="X11" i="53"/>
  <c r="H11" i="53"/>
  <c r="Y10" i="53"/>
  <c r="X10" i="53"/>
  <c r="H10" i="53"/>
  <c r="Q15" i="29" l="1"/>
  <c r="I15" i="29" s="1"/>
  <c r="I23" i="29"/>
  <c r="B83" i="126" l="1"/>
  <c r="L23" i="29"/>
  <c r="M23" i="29"/>
  <c r="L15" i="29"/>
  <c r="M15" i="29"/>
  <c r="K23" i="29"/>
  <c r="K15" i="29"/>
  <c r="L156" i="68" l="1"/>
  <c r="L233" i="68" s="1"/>
  <c r="L310" i="68" s="1"/>
  <c r="L387" i="68" s="1"/>
  <c r="L464" i="68" s="1"/>
  <c r="L541" i="68" s="1"/>
  <c r="L618" i="68" s="1"/>
  <c r="L695" i="68" s="1"/>
  <c r="L772" i="68" s="1"/>
  <c r="L849" i="68" s="1"/>
  <c r="L926" i="68" s="1"/>
  <c r="L1003" i="68" s="1"/>
  <c r="L1080" i="68" s="1"/>
  <c r="L1157" i="68" s="1"/>
  <c r="L1234" i="68" s="1"/>
  <c r="L1311" i="68" s="1"/>
  <c r="L1388" i="68" s="1"/>
  <c r="L79" i="68"/>
  <c r="C13" i="68"/>
  <c r="B11" i="68" l="1"/>
  <c r="B14" i="68"/>
  <c r="A8" i="68"/>
  <c r="C14" i="68"/>
  <c r="G3" i="68"/>
  <c r="B10" i="68"/>
  <c r="A13" i="68"/>
  <c r="C11" i="68"/>
  <c r="A10" i="68"/>
  <c r="C12" i="68"/>
  <c r="B7" i="68"/>
  <c r="G14" i="68" s="1"/>
  <c r="B9" i="68"/>
  <c r="A11" i="68"/>
  <c r="B12" i="68"/>
  <c r="A14" i="68"/>
  <c r="A7" i="68"/>
  <c r="A9" i="68"/>
  <c r="C10" i="68"/>
  <c r="A12" i="68"/>
  <c r="A15" i="68"/>
  <c r="C23" i="68" l="1"/>
  <c r="A21" i="68"/>
  <c r="C19" i="68"/>
  <c r="A18" i="68"/>
  <c r="A16" i="68"/>
  <c r="C22" i="68"/>
  <c r="B21" i="68"/>
  <c r="A20" i="68"/>
  <c r="B18" i="68"/>
  <c r="B16" i="68"/>
  <c r="G23" i="68" s="1"/>
  <c r="A23" i="68"/>
  <c r="B20" i="68"/>
  <c r="B19" i="68"/>
  <c r="C21" i="68"/>
  <c r="A19" i="68"/>
  <c r="B23" i="68"/>
  <c r="C20" i="68"/>
  <c r="A17" i="68"/>
  <c r="A22" i="68"/>
  <c r="A24" i="68"/>
  <c r="N15" i="29"/>
  <c r="I41" i="29"/>
  <c r="M41" i="29" s="1"/>
  <c r="I49" i="29"/>
  <c r="M49" i="29" s="1"/>
  <c r="I53" i="29"/>
  <c r="M53" i="29" s="1"/>
  <c r="I62" i="29"/>
  <c r="M62" i="29" s="1"/>
  <c r="I69" i="29"/>
  <c r="M69" i="29" s="1"/>
  <c r="I83" i="29"/>
  <c r="M83" i="29" s="1"/>
  <c r="I86" i="29"/>
  <c r="M86" i="29" s="1"/>
  <c r="I90" i="29"/>
  <c r="M90" i="29" s="1"/>
  <c r="I94" i="29"/>
  <c r="M94" i="29" s="1"/>
  <c r="I98" i="29"/>
  <c r="M98" i="29" s="1"/>
  <c r="I101" i="29"/>
  <c r="M101" i="29" s="1"/>
  <c r="I104" i="29"/>
  <c r="M104" i="29" s="1"/>
  <c r="I108" i="29"/>
  <c r="M108" i="29" s="1"/>
  <c r="I116" i="29"/>
  <c r="M116" i="29" s="1"/>
  <c r="I122" i="29"/>
  <c r="M122" i="29" s="1"/>
  <c r="I140" i="29"/>
  <c r="M140" i="29" s="1"/>
  <c r="I157" i="29"/>
  <c r="I161" i="29"/>
  <c r="I162" i="29"/>
  <c r="M162" i="29" s="1"/>
  <c r="I163" i="29"/>
  <c r="M163" i="29" s="1"/>
  <c r="M161" i="29" l="1"/>
  <c r="M157" i="29"/>
  <c r="K98" i="29"/>
  <c r="L98" i="29"/>
  <c r="K157" i="29"/>
  <c r="L157" i="29"/>
  <c r="K94" i="29"/>
  <c r="L94" i="29"/>
  <c r="K140" i="29"/>
  <c r="L140" i="29"/>
  <c r="K41" i="29"/>
  <c r="L41" i="29"/>
  <c r="K122" i="29"/>
  <c r="L122" i="29"/>
  <c r="K116" i="29"/>
  <c r="L116" i="29"/>
  <c r="K83" i="29"/>
  <c r="L83" i="29"/>
  <c r="K161" i="29"/>
  <c r="L161" i="29"/>
  <c r="K49" i="29"/>
  <c r="L49" i="29"/>
  <c r="K90" i="29"/>
  <c r="L90" i="29"/>
  <c r="K86" i="29"/>
  <c r="L86" i="29"/>
  <c r="K108" i="29"/>
  <c r="L108" i="29"/>
  <c r="K69" i="29"/>
  <c r="L69" i="29"/>
  <c r="K163" i="29"/>
  <c r="L163" i="29"/>
  <c r="K104" i="29"/>
  <c r="L104" i="29"/>
  <c r="K62" i="29"/>
  <c r="L62" i="29"/>
  <c r="K162" i="29"/>
  <c r="L162" i="29"/>
  <c r="K101" i="29"/>
  <c r="L101" i="29"/>
  <c r="K53" i="29"/>
  <c r="L53" i="29"/>
  <c r="B32" i="68"/>
  <c r="A31" i="68"/>
  <c r="C29" i="68"/>
  <c r="B28" i="68"/>
  <c r="A26" i="68"/>
  <c r="C32" i="68"/>
  <c r="A30" i="68"/>
  <c r="C28" i="68"/>
  <c r="A27" i="68"/>
  <c r="A25" i="68"/>
  <c r="B30" i="68"/>
  <c r="B27" i="68"/>
  <c r="C31" i="68"/>
  <c r="A29" i="68"/>
  <c r="B25" i="68"/>
  <c r="G32" i="68" s="1"/>
  <c r="C30" i="68"/>
  <c r="A28" i="68"/>
  <c r="A32" i="68"/>
  <c r="B29" i="68"/>
  <c r="A33" i="68"/>
  <c r="AC14" i="29"/>
  <c r="N161" i="29" l="1"/>
  <c r="N157" i="29"/>
  <c r="N108" i="29"/>
  <c r="N122" i="29"/>
  <c r="N62" i="29"/>
  <c r="N69" i="29"/>
  <c r="N162" i="29"/>
  <c r="N90" i="29"/>
  <c r="N163" i="29"/>
  <c r="N83" i="29"/>
  <c r="N116" i="29"/>
  <c r="N53" i="29"/>
  <c r="N94" i="29"/>
  <c r="N49" i="29"/>
  <c r="N86" i="29"/>
  <c r="N101" i="29"/>
  <c r="N41" i="29"/>
  <c r="N104" i="29"/>
  <c r="N140" i="29"/>
  <c r="N98" i="29"/>
  <c r="A41" i="68"/>
  <c r="C39" i="68"/>
  <c r="B38" i="68"/>
  <c r="A37" i="68"/>
  <c r="B41" i="68"/>
  <c r="A40" i="68"/>
  <c r="C38" i="68"/>
  <c r="B37" i="68"/>
  <c r="A35" i="68"/>
  <c r="C37" i="68"/>
  <c r="A34" i="68"/>
  <c r="B36" i="68"/>
  <c r="C41" i="68"/>
  <c r="A39" i="68"/>
  <c r="A36" i="68"/>
  <c r="C40" i="68"/>
  <c r="A38" i="68"/>
  <c r="B34" i="68"/>
  <c r="G41" i="68" s="1"/>
  <c r="B39" i="68"/>
  <c r="A42" i="68"/>
  <c r="B50" i="68" l="1"/>
  <c r="C50" i="68"/>
  <c r="A50" i="68"/>
  <c r="B48" i="68"/>
  <c r="A47" i="68"/>
  <c r="B45" i="68"/>
  <c r="B43" i="68"/>
  <c r="G50" i="68" s="1"/>
  <c r="C48" i="68"/>
  <c r="B47" i="68"/>
  <c r="A46" i="68"/>
  <c r="C47" i="68"/>
  <c r="A44" i="68"/>
  <c r="C49" i="68"/>
  <c r="A43" i="68"/>
  <c r="A49" i="68"/>
  <c r="B46" i="68"/>
  <c r="A48" i="68"/>
  <c r="A45" i="68"/>
  <c r="C46" i="68"/>
  <c r="A51" i="68"/>
  <c r="A59" i="68" l="1"/>
  <c r="C57" i="68"/>
  <c r="B56" i="68"/>
  <c r="A55" i="68"/>
  <c r="B59" i="68"/>
  <c r="A58" i="68"/>
  <c r="C56" i="68"/>
  <c r="B55" i="68"/>
  <c r="A53" i="68"/>
  <c r="B57" i="68"/>
  <c r="B54" i="68"/>
  <c r="C55" i="68"/>
  <c r="A52" i="68"/>
  <c r="C58" i="68"/>
  <c r="B52" i="68"/>
  <c r="G59" i="68" s="1"/>
  <c r="A56" i="68"/>
  <c r="C59" i="68"/>
  <c r="A54" i="68"/>
  <c r="A57" i="68"/>
  <c r="A60" i="68"/>
  <c r="C67" i="68" l="1"/>
  <c r="B66" i="68"/>
  <c r="A65" i="68"/>
  <c r="B63" i="68"/>
  <c r="B61" i="68"/>
  <c r="G68" i="68" s="1"/>
  <c r="A68" i="68"/>
  <c r="C66" i="68"/>
  <c r="B65" i="68"/>
  <c r="A64" i="68"/>
  <c r="C64" i="68"/>
  <c r="A61" i="68"/>
  <c r="B68" i="68"/>
  <c r="C65" i="68"/>
  <c r="A62" i="68"/>
  <c r="A66" i="68"/>
  <c r="C68" i="68"/>
  <c r="A63" i="68"/>
  <c r="A67" i="68"/>
  <c r="B64" i="68"/>
  <c r="A69" i="68"/>
  <c r="K5" i="29"/>
  <c r="U4" i="29"/>
  <c r="AA4" i="29"/>
  <c r="Z4" i="29"/>
  <c r="Y4" i="29"/>
  <c r="X4" i="29"/>
  <c r="S4" i="29"/>
  <c r="AA3" i="29"/>
  <c r="Y3" i="29"/>
  <c r="S3" i="29"/>
  <c r="C77" i="68" l="1"/>
  <c r="A75" i="68"/>
  <c r="C73" i="68"/>
  <c r="A72" i="68"/>
  <c r="A70" i="68"/>
  <c r="C76" i="68"/>
  <c r="B75" i="68"/>
  <c r="A74" i="68"/>
  <c r="B72" i="68"/>
  <c r="B70" i="68"/>
  <c r="G77" i="68" s="1"/>
  <c r="B77" i="68"/>
  <c r="C74" i="68"/>
  <c r="A71" i="68"/>
  <c r="B74" i="68"/>
  <c r="C75" i="68"/>
  <c r="A73" i="68"/>
  <c r="A77" i="68"/>
  <c r="A76" i="68"/>
  <c r="B73" i="68"/>
  <c r="A83" i="68"/>
  <c r="U3" i="29"/>
  <c r="B91" i="68" l="1"/>
  <c r="A90" i="68"/>
  <c r="C88" i="68"/>
  <c r="B87" i="68"/>
  <c r="A85" i="68"/>
  <c r="C91" i="68"/>
  <c r="A89" i="68"/>
  <c r="C87" i="68"/>
  <c r="A86" i="68"/>
  <c r="A84" i="68"/>
  <c r="C89" i="68"/>
  <c r="A87" i="68"/>
  <c r="B86" i="68"/>
  <c r="C90" i="68"/>
  <c r="A88" i="68"/>
  <c r="B84" i="68"/>
  <c r="G91" i="68" s="1"/>
  <c r="B89" i="68"/>
  <c r="B88" i="68"/>
  <c r="A91" i="68"/>
  <c r="A92" i="68"/>
  <c r="AC15" i="29"/>
  <c r="AC16" i="29"/>
  <c r="AC17" i="29"/>
  <c r="AC18" i="29"/>
  <c r="AC19" i="29"/>
  <c r="AC20" i="29"/>
  <c r="AC21" i="29"/>
  <c r="AC22" i="29"/>
  <c r="AC23" i="29"/>
  <c r="AC24" i="29"/>
  <c r="AC25" i="29"/>
  <c r="AC26" i="29"/>
  <c r="AC27" i="29"/>
  <c r="AC28" i="29"/>
  <c r="AC29" i="29"/>
  <c r="AC30" i="29"/>
  <c r="AC31" i="29"/>
  <c r="AC32" i="29"/>
  <c r="AC33" i="29"/>
  <c r="AC34" i="29"/>
  <c r="AC35" i="29"/>
  <c r="AC36" i="29"/>
  <c r="AC37" i="29"/>
  <c r="AC38" i="29"/>
  <c r="AC39" i="29"/>
  <c r="AC40" i="29"/>
  <c r="AC41" i="29"/>
  <c r="AC42" i="29"/>
  <c r="AC43" i="29"/>
  <c r="AC44" i="29"/>
  <c r="AC45" i="29"/>
  <c r="AC46" i="29"/>
  <c r="AC47" i="29"/>
  <c r="AC48" i="29"/>
  <c r="AC49" i="29"/>
  <c r="AC50" i="29"/>
  <c r="AC51" i="29"/>
  <c r="AC52" i="29"/>
  <c r="AC53" i="29"/>
  <c r="AC54" i="29"/>
  <c r="AC55" i="29"/>
  <c r="AC56" i="29"/>
  <c r="AC57" i="29"/>
  <c r="AC58" i="29"/>
  <c r="AC59" i="29"/>
  <c r="AC60" i="29"/>
  <c r="AC61" i="29"/>
  <c r="AC62" i="29"/>
  <c r="AC63" i="29"/>
  <c r="AC64" i="29"/>
  <c r="AC65" i="29"/>
  <c r="AC66" i="29"/>
  <c r="AC67" i="29"/>
  <c r="AC68" i="29"/>
  <c r="AC69" i="29"/>
  <c r="AC70" i="29"/>
  <c r="AC71" i="29"/>
  <c r="AC72" i="29"/>
  <c r="AC73" i="29"/>
  <c r="AC74" i="29"/>
  <c r="AC75" i="29"/>
  <c r="AC76" i="29"/>
  <c r="AC77" i="29"/>
  <c r="AC78" i="29"/>
  <c r="AC79" i="29"/>
  <c r="AC80" i="29"/>
  <c r="AC81" i="29"/>
  <c r="AC82" i="29"/>
  <c r="AC83" i="29"/>
  <c r="AC84" i="29"/>
  <c r="AC85" i="29"/>
  <c r="AC86" i="29"/>
  <c r="AC87" i="29"/>
  <c r="AC88" i="29"/>
  <c r="AC89" i="29"/>
  <c r="AC90" i="29"/>
  <c r="AC91" i="29"/>
  <c r="AC92" i="29"/>
  <c r="AC93" i="29"/>
  <c r="AC94" i="29"/>
  <c r="AC95" i="29"/>
  <c r="AC96" i="29"/>
  <c r="AC97" i="29"/>
  <c r="AC98" i="29"/>
  <c r="AC99" i="29"/>
  <c r="AC100" i="29"/>
  <c r="AC101" i="29"/>
  <c r="AC102" i="29"/>
  <c r="AC103" i="29"/>
  <c r="AC104" i="29"/>
  <c r="AC105" i="29"/>
  <c r="AC106" i="29"/>
  <c r="AC107" i="29"/>
  <c r="AC108" i="29"/>
  <c r="AC109" i="29"/>
  <c r="AC110" i="29"/>
  <c r="AC111" i="29"/>
  <c r="AC112" i="29"/>
  <c r="AC113" i="29"/>
  <c r="AC114" i="29"/>
  <c r="AC115" i="29"/>
  <c r="AC116" i="29"/>
  <c r="AC117" i="29"/>
  <c r="AC118" i="29"/>
  <c r="AC119" i="29"/>
  <c r="AC120" i="29"/>
  <c r="AC121" i="29"/>
  <c r="AC122" i="29"/>
  <c r="AC123" i="29"/>
  <c r="AC124" i="29"/>
  <c r="AC125" i="29"/>
  <c r="AC126" i="29"/>
  <c r="AC127" i="29"/>
  <c r="AC128" i="29"/>
  <c r="AC129" i="29"/>
  <c r="AC130" i="29"/>
  <c r="AC131" i="29"/>
  <c r="AC132" i="29"/>
  <c r="AC133" i="29"/>
  <c r="AC134" i="29"/>
  <c r="AC135" i="29"/>
  <c r="AC136" i="29"/>
  <c r="AC137" i="29"/>
  <c r="AC138" i="29"/>
  <c r="AC139" i="29"/>
  <c r="AC140" i="29"/>
  <c r="AC141" i="29"/>
  <c r="AC142" i="29"/>
  <c r="AC143" i="29"/>
  <c r="AC144" i="29"/>
  <c r="AC145" i="29"/>
  <c r="AC146" i="29"/>
  <c r="AC147" i="29"/>
  <c r="AC148" i="29"/>
  <c r="AC149" i="29"/>
  <c r="AC150" i="29"/>
  <c r="AC151" i="29"/>
  <c r="AC152" i="29"/>
  <c r="AC153" i="29"/>
  <c r="AC154" i="29"/>
  <c r="AC155" i="29"/>
  <c r="AC156" i="29"/>
  <c r="AC157" i="29"/>
  <c r="AC158" i="29"/>
  <c r="AC159" i="29"/>
  <c r="AC160" i="29"/>
  <c r="AC161" i="29"/>
  <c r="AC162" i="29"/>
  <c r="AC163" i="29"/>
  <c r="A100" i="68" l="1"/>
  <c r="C98" i="68"/>
  <c r="B97" i="68"/>
  <c r="A96" i="68"/>
  <c r="B100" i="68"/>
  <c r="A99" i="68"/>
  <c r="C97" i="68"/>
  <c r="B96" i="68"/>
  <c r="A94" i="68"/>
  <c r="C99" i="68"/>
  <c r="A97" i="68"/>
  <c r="B93" i="68"/>
  <c r="G100" i="68" s="1"/>
  <c r="A93" i="68"/>
  <c r="C100" i="68"/>
  <c r="A98" i="68"/>
  <c r="A95" i="68"/>
  <c r="C96" i="68"/>
  <c r="B95" i="68"/>
  <c r="B98" i="68"/>
  <c r="A101" i="68"/>
  <c r="P140" i="29"/>
  <c r="E52" i="68" l="1"/>
  <c r="E43" i="68"/>
  <c r="C108" i="68"/>
  <c r="B107" i="68"/>
  <c r="A106" i="68"/>
  <c r="B104" i="68"/>
  <c r="B102" i="68"/>
  <c r="G109" i="68" s="1"/>
  <c r="A109" i="68"/>
  <c r="C107" i="68"/>
  <c r="B106" i="68"/>
  <c r="A105" i="68"/>
  <c r="C109" i="68"/>
  <c r="A107" i="68"/>
  <c r="A104" i="68"/>
  <c r="C106" i="68"/>
  <c r="A108" i="68"/>
  <c r="B105" i="68"/>
  <c r="B109" i="68"/>
  <c r="A103" i="68"/>
  <c r="C105" i="68"/>
  <c r="A102" i="68"/>
  <c r="A110" i="68"/>
  <c r="P108" i="29"/>
  <c r="B15" i="29"/>
  <c r="B16" i="29"/>
  <c r="B17" i="29"/>
  <c r="B18" i="29"/>
  <c r="B19" i="29"/>
  <c r="B20" i="29"/>
  <c r="B21" i="29"/>
  <c r="B22" i="29"/>
  <c r="B23" i="29"/>
  <c r="B24" i="29"/>
  <c r="B25" i="29"/>
  <c r="B26" i="29"/>
  <c r="B27" i="29"/>
  <c r="B28" i="29"/>
  <c r="B29" i="29"/>
  <c r="B30" i="29"/>
  <c r="B31" i="29"/>
  <c r="B32" i="29"/>
  <c r="B33" i="29"/>
  <c r="B34" i="29"/>
  <c r="B14" i="29"/>
  <c r="Q130" i="29"/>
  <c r="I130" i="29" s="1"/>
  <c r="M130" i="29" s="1"/>
  <c r="Q148" i="29"/>
  <c r="I148" i="29" s="1"/>
  <c r="M148" i="29" s="1"/>
  <c r="Q156" i="29"/>
  <c r="I156" i="29" s="1"/>
  <c r="Q158" i="29"/>
  <c r="I158" i="29" s="1"/>
  <c r="Q159" i="29"/>
  <c r="I159" i="29" s="1"/>
  <c r="M156" i="29" l="1"/>
  <c r="M158" i="29"/>
  <c r="M159" i="29"/>
  <c r="K148" i="29"/>
  <c r="L148" i="29"/>
  <c r="K130" i="29"/>
  <c r="L130" i="29"/>
  <c r="K159" i="29"/>
  <c r="L159" i="29"/>
  <c r="K156" i="29"/>
  <c r="L156" i="29"/>
  <c r="K158" i="29"/>
  <c r="L158" i="29"/>
  <c r="Q144" i="29"/>
  <c r="I144" i="29" s="1"/>
  <c r="Q137" i="29"/>
  <c r="I137" i="29" s="1"/>
  <c r="Q146" i="29"/>
  <c r="I146" i="29" s="1"/>
  <c r="Q138" i="29"/>
  <c r="I138" i="29" s="1"/>
  <c r="M138" i="29" s="1"/>
  <c r="E84" i="68"/>
  <c r="E25" i="68"/>
  <c r="Q142" i="29"/>
  <c r="I142" i="29" s="1"/>
  <c r="E70" i="68"/>
  <c r="E16" i="68"/>
  <c r="Q150" i="29"/>
  <c r="I150" i="29" s="1"/>
  <c r="M150" i="29" s="1"/>
  <c r="Q140" i="29"/>
  <c r="E61" i="68"/>
  <c r="E7" i="68"/>
  <c r="Q136" i="29"/>
  <c r="I136" i="29" s="1"/>
  <c r="E93" i="68"/>
  <c r="E34" i="68"/>
  <c r="E102" i="68"/>
  <c r="C118" i="68"/>
  <c r="A116" i="68"/>
  <c r="C114" i="68"/>
  <c r="A113" i="68"/>
  <c r="A111" i="68"/>
  <c r="C117" i="68"/>
  <c r="B116" i="68"/>
  <c r="A115" i="68"/>
  <c r="B113" i="68"/>
  <c r="B111" i="68"/>
  <c r="G118" i="68" s="1"/>
  <c r="A117" i="68"/>
  <c r="B114" i="68"/>
  <c r="A114" i="68"/>
  <c r="A118" i="68"/>
  <c r="B115" i="68"/>
  <c r="E111" i="68"/>
  <c r="C116" i="68"/>
  <c r="C115" i="68"/>
  <c r="A112" i="68"/>
  <c r="B118" i="68"/>
  <c r="A119" i="68"/>
  <c r="AE158" i="29"/>
  <c r="Q134" i="29"/>
  <c r="I134" i="29" s="1"/>
  <c r="M134" i="29" s="1"/>
  <c r="Q145" i="29"/>
  <c r="I145" i="29" s="1"/>
  <c r="M145" i="29" s="1"/>
  <c r="Q133" i="29"/>
  <c r="I133" i="29" s="1"/>
  <c r="M133" i="29" s="1"/>
  <c r="Q157" i="29"/>
  <c r="Q141" i="29"/>
  <c r="I141" i="29" s="1"/>
  <c r="M141" i="29" s="1"/>
  <c r="Q132" i="29"/>
  <c r="I132" i="29" s="1"/>
  <c r="M132" i="29" s="1"/>
  <c r="Q131" i="29"/>
  <c r="I131" i="29" s="1"/>
  <c r="M131" i="29" s="1"/>
  <c r="Q149" i="29"/>
  <c r="I149" i="29" s="1"/>
  <c r="M149" i="29" s="1"/>
  <c r="Q162" i="29"/>
  <c r="Q153" i="29"/>
  <c r="M153" i="29" s="1"/>
  <c r="Q160" i="29"/>
  <c r="I160" i="29" s="1"/>
  <c r="Q154" i="29"/>
  <c r="I154" i="29" s="1"/>
  <c r="Q123" i="29"/>
  <c r="I123" i="29" s="1"/>
  <c r="M123" i="29" s="1"/>
  <c r="Q115" i="29"/>
  <c r="I115" i="29" s="1"/>
  <c r="M115" i="29" s="1"/>
  <c r="Q107" i="29"/>
  <c r="I107" i="29" s="1"/>
  <c r="M107" i="29" s="1"/>
  <c r="Q99" i="29"/>
  <c r="I99" i="29" s="1"/>
  <c r="M99" i="29" s="1"/>
  <c r="Q91" i="29"/>
  <c r="I91" i="29" s="1"/>
  <c r="M91" i="29" s="1"/>
  <c r="Q83" i="29"/>
  <c r="Q75" i="29"/>
  <c r="I75" i="29" s="1"/>
  <c r="M75" i="29" s="1"/>
  <c r="Q67" i="29"/>
  <c r="I67" i="29" s="1"/>
  <c r="M67" i="29" s="1"/>
  <c r="Q59" i="29"/>
  <c r="I59" i="29" s="1"/>
  <c r="M59" i="29" s="1"/>
  <c r="Q19" i="29"/>
  <c r="I19" i="29" s="1"/>
  <c r="Q127" i="29"/>
  <c r="I127" i="29" s="1"/>
  <c r="M127" i="29" s="1"/>
  <c r="Q119" i="29"/>
  <c r="I119" i="29" s="1"/>
  <c r="M119" i="29" s="1"/>
  <c r="Q111" i="29"/>
  <c r="I111" i="29" s="1"/>
  <c r="M111" i="29" s="1"/>
  <c r="Q95" i="29"/>
  <c r="I95" i="29" s="1"/>
  <c r="M95" i="29" s="1"/>
  <c r="Q87" i="29"/>
  <c r="I87" i="29" s="1"/>
  <c r="M87" i="29" s="1"/>
  <c r="Q79" i="29"/>
  <c r="I79" i="29" s="1"/>
  <c r="M79" i="29" s="1"/>
  <c r="Q71" i="29"/>
  <c r="I71" i="29" s="1"/>
  <c r="M71" i="29" s="1"/>
  <c r="Q63" i="29"/>
  <c r="I63" i="29" s="1"/>
  <c r="M63" i="29" s="1"/>
  <c r="Q55" i="29"/>
  <c r="I55" i="29" s="1"/>
  <c r="M55" i="29" s="1"/>
  <c r="Q23" i="29"/>
  <c r="N23" i="29" s="1"/>
  <c r="Q161" i="29"/>
  <c r="Q152" i="29"/>
  <c r="I152" i="29" s="1"/>
  <c r="M152" i="29" s="1"/>
  <c r="Q129" i="29"/>
  <c r="I129" i="29" s="1"/>
  <c r="M129" i="29" s="1"/>
  <c r="Q17" i="29"/>
  <c r="Q163" i="29"/>
  <c r="Q155" i="29"/>
  <c r="I155" i="29" s="1"/>
  <c r="Q151" i="29"/>
  <c r="I151" i="29" s="1"/>
  <c r="Q147" i="29"/>
  <c r="I147" i="29" s="1"/>
  <c r="M147" i="29" s="1"/>
  <c r="Q143" i="29"/>
  <c r="I143" i="29" s="1"/>
  <c r="M143" i="29" s="1"/>
  <c r="Q139" i="29"/>
  <c r="I139" i="29" s="1"/>
  <c r="M139" i="29" s="1"/>
  <c r="Q135" i="29"/>
  <c r="I135" i="29" s="1"/>
  <c r="M135" i="29" s="1"/>
  <c r="Q103" i="29"/>
  <c r="I103" i="29" s="1"/>
  <c r="M103" i="29" s="1"/>
  <c r="Q125" i="29"/>
  <c r="I125" i="29" s="1"/>
  <c r="M125" i="29" s="1"/>
  <c r="Q121" i="29"/>
  <c r="I121" i="29" s="1"/>
  <c r="M121" i="29" s="1"/>
  <c r="Q117" i="29"/>
  <c r="I117" i="29" s="1"/>
  <c r="M117" i="29" s="1"/>
  <c r="Q113" i="29"/>
  <c r="I113" i="29" s="1"/>
  <c r="M113" i="29" s="1"/>
  <c r="Q109" i="29"/>
  <c r="I109" i="29" s="1"/>
  <c r="M109" i="29" s="1"/>
  <c r="Q105" i="29"/>
  <c r="I105" i="29" s="1"/>
  <c r="M105" i="29" s="1"/>
  <c r="Q101" i="29"/>
  <c r="Q97" i="29"/>
  <c r="I97" i="29" s="1"/>
  <c r="M97" i="29" s="1"/>
  <c r="Q93" i="29"/>
  <c r="I93" i="29" s="1"/>
  <c r="M93" i="29" s="1"/>
  <c r="Q89" i="29"/>
  <c r="I89" i="29" s="1"/>
  <c r="M89" i="29" s="1"/>
  <c r="Q85" i="29"/>
  <c r="I85" i="29" s="1"/>
  <c r="M85" i="29" s="1"/>
  <c r="Q81" i="29"/>
  <c r="I81" i="29" s="1"/>
  <c r="M81" i="29" s="1"/>
  <c r="Q77" i="29"/>
  <c r="I77" i="29" s="1"/>
  <c r="M77" i="29" s="1"/>
  <c r="Q73" i="29"/>
  <c r="I73" i="29" s="1"/>
  <c r="M73" i="29" s="1"/>
  <c r="Q69" i="29"/>
  <c r="Q65" i="29"/>
  <c r="I65" i="29" s="1"/>
  <c r="M65" i="29" s="1"/>
  <c r="Q61" i="29"/>
  <c r="I61" i="29" s="1"/>
  <c r="M61" i="29" s="1"/>
  <c r="Q57" i="29"/>
  <c r="I57" i="29" s="1"/>
  <c r="M57" i="29" s="1"/>
  <c r="Q53" i="29"/>
  <c r="Q49" i="29"/>
  <c r="Q45" i="29"/>
  <c r="I45" i="29" s="1"/>
  <c r="Q25" i="29"/>
  <c r="I25" i="29" s="1"/>
  <c r="Q21" i="29"/>
  <c r="Q128" i="29"/>
  <c r="I128" i="29" s="1"/>
  <c r="M128" i="29" s="1"/>
  <c r="Q124" i="29"/>
  <c r="I124" i="29" s="1"/>
  <c r="M124" i="29" s="1"/>
  <c r="Q120" i="29"/>
  <c r="I120" i="29" s="1"/>
  <c r="M120" i="29" s="1"/>
  <c r="Q116" i="29"/>
  <c r="Q112" i="29"/>
  <c r="I112" i="29" s="1"/>
  <c r="M112" i="29" s="1"/>
  <c r="Q108" i="29"/>
  <c r="Q104" i="29"/>
  <c r="Q100" i="29"/>
  <c r="I100" i="29" s="1"/>
  <c r="M100" i="29" s="1"/>
  <c r="Q96" i="29"/>
  <c r="I96" i="29" s="1"/>
  <c r="M96" i="29" s="1"/>
  <c r="Q92" i="29"/>
  <c r="I92" i="29" s="1"/>
  <c r="M92" i="29" s="1"/>
  <c r="Q88" i="29"/>
  <c r="I88" i="29" s="1"/>
  <c r="M88" i="29" s="1"/>
  <c r="Q84" i="29"/>
  <c r="I84" i="29" s="1"/>
  <c r="M84" i="29" s="1"/>
  <c r="Q80" i="29"/>
  <c r="I80" i="29" s="1"/>
  <c r="M80" i="29" s="1"/>
  <c r="Q76" i="29"/>
  <c r="I76" i="29" s="1"/>
  <c r="M76" i="29" s="1"/>
  <c r="Q72" i="29"/>
  <c r="I72" i="29" s="1"/>
  <c r="M72" i="29" s="1"/>
  <c r="Q68" i="29"/>
  <c r="I68" i="29" s="1"/>
  <c r="M68" i="29" s="1"/>
  <c r="Q64" i="29"/>
  <c r="I64" i="29" s="1"/>
  <c r="M64" i="29" s="1"/>
  <c r="Q60" i="29"/>
  <c r="I60" i="29" s="1"/>
  <c r="M60" i="29" s="1"/>
  <c r="Q56" i="29"/>
  <c r="I56" i="29" s="1"/>
  <c r="M56" i="29" s="1"/>
  <c r="Q52" i="29"/>
  <c r="I52" i="29" s="1"/>
  <c r="M52" i="29" s="1"/>
  <c r="Q36" i="29"/>
  <c r="I36" i="29" s="1"/>
  <c r="M36" i="29" s="1"/>
  <c r="Q32" i="29"/>
  <c r="I32" i="29" s="1"/>
  <c r="M32" i="29" s="1"/>
  <c r="Q28" i="29"/>
  <c r="Q126" i="29"/>
  <c r="I126" i="29" s="1"/>
  <c r="M126" i="29" s="1"/>
  <c r="Q122" i="29"/>
  <c r="Q118" i="29"/>
  <c r="I118" i="29" s="1"/>
  <c r="M118" i="29" s="1"/>
  <c r="Q114" i="29"/>
  <c r="I114" i="29" s="1"/>
  <c r="M114" i="29" s="1"/>
  <c r="Q110" i="29"/>
  <c r="I110" i="29" s="1"/>
  <c r="M110" i="29" s="1"/>
  <c r="Q106" i="29"/>
  <c r="I106" i="29" s="1"/>
  <c r="M106" i="29" s="1"/>
  <c r="Q102" i="29"/>
  <c r="I102" i="29" s="1"/>
  <c r="M102" i="29" s="1"/>
  <c r="Q98" i="29"/>
  <c r="Q94" i="29"/>
  <c r="Q90" i="29"/>
  <c r="Q86" i="29"/>
  <c r="Q82" i="29"/>
  <c r="I82" i="29" s="1"/>
  <c r="M82" i="29" s="1"/>
  <c r="Q78" i="29"/>
  <c r="I78" i="29" s="1"/>
  <c r="M78" i="29" s="1"/>
  <c r="Q74" i="29"/>
  <c r="I74" i="29" s="1"/>
  <c r="M74" i="29" s="1"/>
  <c r="Q70" i="29"/>
  <c r="I70" i="29" s="1"/>
  <c r="M70" i="29" s="1"/>
  <c r="Q66" i="29"/>
  <c r="I66" i="29" s="1"/>
  <c r="M66" i="29" s="1"/>
  <c r="Q62" i="29"/>
  <c r="Q58" i="29"/>
  <c r="I58" i="29" s="1"/>
  <c r="M58" i="29" s="1"/>
  <c r="Q54" i="29"/>
  <c r="I54" i="29" s="1"/>
  <c r="Q51" i="29"/>
  <c r="I51" i="29" s="1"/>
  <c r="M51" i="29" s="1"/>
  <c r="Q47" i="29"/>
  <c r="I47" i="29" s="1"/>
  <c r="M47" i="29" s="1"/>
  <c r="Q43" i="29"/>
  <c r="I43" i="29" s="1"/>
  <c r="Q39" i="29"/>
  <c r="I39" i="29" s="1"/>
  <c r="Q35" i="29"/>
  <c r="I35" i="29" s="1"/>
  <c r="Q31" i="29"/>
  <c r="I31" i="29" s="1"/>
  <c r="M31" i="29" s="1"/>
  <c r="Q27" i="29"/>
  <c r="I27" i="29" s="1"/>
  <c r="Q38" i="29"/>
  <c r="I38" i="29" s="1"/>
  <c r="M38" i="29" s="1"/>
  <c r="Q34" i="29"/>
  <c r="I34" i="29" s="1"/>
  <c r="M34" i="29" s="1"/>
  <c r="Q30" i="29"/>
  <c r="I30" i="29" s="1"/>
  <c r="Q26" i="29"/>
  <c r="Q37" i="29"/>
  <c r="I37" i="29" s="1"/>
  <c r="Q33" i="29"/>
  <c r="I33" i="29" s="1"/>
  <c r="Q29" i="29"/>
  <c r="Q48" i="29"/>
  <c r="I48" i="29" s="1"/>
  <c r="M48" i="29" s="1"/>
  <c r="Q44" i="29"/>
  <c r="I44" i="29" s="1"/>
  <c r="Q24" i="29"/>
  <c r="Q20" i="29"/>
  <c r="Q16" i="29"/>
  <c r="Q50" i="29"/>
  <c r="I50" i="29" s="1"/>
  <c r="M50" i="29" s="1"/>
  <c r="Q46" i="29"/>
  <c r="I42" i="29"/>
  <c r="AE42" i="29" s="1"/>
  <c r="Q22" i="29"/>
  <c r="Q18" i="29"/>
  <c r="I46" i="29" l="1"/>
  <c r="M46" i="29" s="1"/>
  <c r="M1884" i="126"/>
  <c r="M1912" i="126"/>
  <c r="B1914" i="126" s="1"/>
  <c r="M1880" i="126"/>
  <c r="B1882" i="126" s="1"/>
  <c r="M1908" i="126"/>
  <c r="B1910" i="126" s="1"/>
  <c r="M1970" i="126"/>
  <c r="B1972" i="126" s="1"/>
  <c r="M1966" i="126"/>
  <c r="B1968" i="126" s="1"/>
  <c r="M1900" i="126"/>
  <c r="B1902" i="126" s="1"/>
  <c r="M1896" i="126"/>
  <c r="B1898" i="126" s="1"/>
  <c r="M1892" i="126"/>
  <c r="B1894" i="126" s="1"/>
  <c r="M1938" i="126"/>
  <c r="B1940" i="126" s="1"/>
  <c r="M1888" i="126"/>
  <c r="M1946" i="126"/>
  <c r="M1950" i="126"/>
  <c r="B1952" i="126" s="1"/>
  <c r="M1954" i="126"/>
  <c r="B1956" i="126" s="1"/>
  <c r="M1958" i="126"/>
  <c r="B1960" i="126" s="1"/>
  <c r="M1942" i="126"/>
  <c r="I16" i="29"/>
  <c r="F16" i="29" s="1"/>
  <c r="J16" i="29" s="1"/>
  <c r="B169" i="126"/>
  <c r="M43" i="29"/>
  <c r="N159" i="29"/>
  <c r="M151" i="29"/>
  <c r="N156" i="29"/>
  <c r="M155" i="29"/>
  <c r="M160" i="29"/>
  <c r="M154" i="29"/>
  <c r="L27" i="29"/>
  <c r="M27" i="29"/>
  <c r="K27" i="29"/>
  <c r="I29" i="29"/>
  <c r="I21" i="29"/>
  <c r="I17" i="29"/>
  <c r="M19" i="29"/>
  <c r="K19" i="29"/>
  <c r="L19" i="29"/>
  <c r="P42" i="29"/>
  <c r="L42" i="29"/>
  <c r="M42" i="29"/>
  <c r="K42" i="29"/>
  <c r="M54" i="29"/>
  <c r="L146" i="29"/>
  <c r="M146" i="29"/>
  <c r="L137" i="29"/>
  <c r="M137" i="29"/>
  <c r="L144" i="29"/>
  <c r="M144" i="29"/>
  <c r="L136" i="29"/>
  <c r="M136" i="29"/>
  <c r="L142" i="29"/>
  <c r="M142" i="29"/>
  <c r="K56" i="29"/>
  <c r="L56" i="29"/>
  <c r="K151" i="29"/>
  <c r="L151" i="29"/>
  <c r="K119" i="29"/>
  <c r="L119" i="29"/>
  <c r="K99" i="29"/>
  <c r="L99" i="29"/>
  <c r="K149" i="29"/>
  <c r="L149" i="29"/>
  <c r="K38" i="29"/>
  <c r="L38" i="29"/>
  <c r="K118" i="29"/>
  <c r="L118" i="29"/>
  <c r="K60" i="29"/>
  <c r="L60" i="29"/>
  <c r="K92" i="29"/>
  <c r="L92" i="29"/>
  <c r="K124" i="29"/>
  <c r="L124" i="29"/>
  <c r="K57" i="29"/>
  <c r="L57" i="29"/>
  <c r="K89" i="29"/>
  <c r="L89" i="29"/>
  <c r="K121" i="29"/>
  <c r="L121" i="29"/>
  <c r="K155" i="29"/>
  <c r="L155" i="29"/>
  <c r="K55" i="29"/>
  <c r="L55" i="29"/>
  <c r="K127" i="29"/>
  <c r="L127" i="29"/>
  <c r="K107" i="29"/>
  <c r="L107" i="29"/>
  <c r="K131" i="29"/>
  <c r="L131" i="29"/>
  <c r="K114" i="29"/>
  <c r="L114" i="29"/>
  <c r="K85" i="29"/>
  <c r="L85" i="29"/>
  <c r="K58" i="29"/>
  <c r="L58" i="29"/>
  <c r="K96" i="29"/>
  <c r="L96" i="29"/>
  <c r="K93" i="29"/>
  <c r="L93" i="29"/>
  <c r="K63" i="29"/>
  <c r="L63" i="29"/>
  <c r="K132" i="29"/>
  <c r="L132" i="29"/>
  <c r="K126" i="29"/>
  <c r="L126" i="29"/>
  <c r="K68" i="29"/>
  <c r="L68" i="29"/>
  <c r="K100" i="29"/>
  <c r="L100" i="29"/>
  <c r="K65" i="29"/>
  <c r="L65" i="29"/>
  <c r="K59" i="29"/>
  <c r="L59" i="29"/>
  <c r="K141" i="29"/>
  <c r="L141" i="29"/>
  <c r="K138" i="29"/>
  <c r="L138" i="29"/>
  <c r="K66" i="29"/>
  <c r="L66" i="29"/>
  <c r="K72" i="29"/>
  <c r="L72" i="29"/>
  <c r="K135" i="29"/>
  <c r="L135" i="29"/>
  <c r="K129" i="29"/>
  <c r="L129" i="29"/>
  <c r="K79" i="29"/>
  <c r="L79" i="29"/>
  <c r="K67" i="29"/>
  <c r="L67" i="29"/>
  <c r="K154" i="29"/>
  <c r="L154" i="29"/>
  <c r="K82" i="29"/>
  <c r="L82" i="29"/>
  <c r="K117" i="29"/>
  <c r="L117" i="29"/>
  <c r="K64" i="29"/>
  <c r="L64" i="29"/>
  <c r="K125" i="29"/>
  <c r="L125" i="29"/>
  <c r="K115" i="29"/>
  <c r="L115" i="29"/>
  <c r="K70" i="29"/>
  <c r="L70" i="29"/>
  <c r="K102" i="29"/>
  <c r="L102" i="29"/>
  <c r="K32" i="29"/>
  <c r="L32" i="29"/>
  <c r="K76" i="29"/>
  <c r="L76" i="29"/>
  <c r="K73" i="29"/>
  <c r="L73" i="29"/>
  <c r="K105" i="29"/>
  <c r="L105" i="29"/>
  <c r="K139" i="29"/>
  <c r="L139" i="29"/>
  <c r="K152" i="29"/>
  <c r="L152" i="29"/>
  <c r="K87" i="29"/>
  <c r="L87" i="29"/>
  <c r="K75" i="29"/>
  <c r="L75" i="29"/>
  <c r="K160" i="29"/>
  <c r="L160" i="29"/>
  <c r="K133" i="29"/>
  <c r="L133" i="29"/>
  <c r="K150" i="29"/>
  <c r="L150" i="29"/>
  <c r="K51" i="29"/>
  <c r="L51" i="29"/>
  <c r="K120" i="29"/>
  <c r="L120" i="29"/>
  <c r="K61" i="29"/>
  <c r="L61" i="29"/>
  <c r="K97" i="29"/>
  <c r="L97" i="29"/>
  <c r="K103" i="29"/>
  <c r="L103" i="29"/>
  <c r="K71" i="29"/>
  <c r="L71" i="29"/>
  <c r="K123" i="29"/>
  <c r="L123" i="29"/>
  <c r="K50" i="29"/>
  <c r="L50" i="29"/>
  <c r="K43" i="29"/>
  <c r="L43" i="29"/>
  <c r="K74" i="29"/>
  <c r="L74" i="29"/>
  <c r="K80" i="29"/>
  <c r="L80" i="29"/>
  <c r="K77" i="29"/>
  <c r="L77" i="29"/>
  <c r="K143" i="29"/>
  <c r="L143" i="29"/>
  <c r="K95" i="29"/>
  <c r="L95" i="29"/>
  <c r="K153" i="29"/>
  <c r="L153" i="29"/>
  <c r="K145" i="29"/>
  <c r="L145" i="29"/>
  <c r="K34" i="29"/>
  <c r="L34" i="29"/>
  <c r="K88" i="29"/>
  <c r="L88" i="29"/>
  <c r="K48" i="29"/>
  <c r="L48" i="29"/>
  <c r="K128" i="29"/>
  <c r="L128" i="29"/>
  <c r="K31" i="29"/>
  <c r="L31" i="29"/>
  <c r="K106" i="29"/>
  <c r="K54" i="29" s="1"/>
  <c r="L106" i="29"/>
  <c r="L54" i="29" s="1"/>
  <c r="K36" i="29"/>
  <c r="L36" i="29"/>
  <c r="K112" i="29"/>
  <c r="L112" i="29"/>
  <c r="K109" i="29"/>
  <c r="L109" i="29"/>
  <c r="K47" i="29"/>
  <c r="L47" i="29"/>
  <c r="K78" i="29"/>
  <c r="L78" i="29"/>
  <c r="K110" i="29"/>
  <c r="L110" i="29"/>
  <c r="K52" i="29"/>
  <c r="L52" i="29"/>
  <c r="K84" i="29"/>
  <c r="L84" i="29"/>
  <c r="K81" i="29"/>
  <c r="L81" i="29"/>
  <c r="K113" i="29"/>
  <c r="L113" i="29"/>
  <c r="K147" i="29"/>
  <c r="L147" i="29"/>
  <c r="K111" i="29"/>
  <c r="L111" i="29"/>
  <c r="K91" i="29"/>
  <c r="L91" i="29"/>
  <c r="K134" i="29"/>
  <c r="L134" i="29"/>
  <c r="K136" i="29"/>
  <c r="K142" i="29"/>
  <c r="K146" i="29"/>
  <c r="K137" i="29"/>
  <c r="K144" i="29"/>
  <c r="N148" i="29"/>
  <c r="N130" i="29"/>
  <c r="I20" i="29"/>
  <c r="I24" i="29"/>
  <c r="M24" i="29" s="1"/>
  <c r="M35" i="29" s="1"/>
  <c r="I14" i="29"/>
  <c r="I18" i="29"/>
  <c r="M18" i="29" s="1"/>
  <c r="I28" i="29"/>
  <c r="M28" i="29" s="1"/>
  <c r="M39" i="29" s="1"/>
  <c r="I22" i="29"/>
  <c r="I26" i="29"/>
  <c r="M26" i="29" s="1"/>
  <c r="B127" i="68"/>
  <c r="A126" i="68"/>
  <c r="C124" i="68"/>
  <c r="B123" i="68"/>
  <c r="A121" i="68"/>
  <c r="C127" i="68"/>
  <c r="A125" i="68"/>
  <c r="C123" i="68"/>
  <c r="A122" i="68"/>
  <c r="A120" i="68"/>
  <c r="A127" i="68"/>
  <c r="B124" i="68"/>
  <c r="E120" i="68"/>
  <c r="C126" i="68"/>
  <c r="B120" i="68"/>
  <c r="G127" i="68" s="1"/>
  <c r="B125" i="68"/>
  <c r="B122" i="68"/>
  <c r="A124" i="68"/>
  <c r="A123" i="68"/>
  <c r="C125" i="68"/>
  <c r="A128" i="68"/>
  <c r="P146" i="29"/>
  <c r="P137" i="29"/>
  <c r="P158" i="29"/>
  <c r="P136" i="29"/>
  <c r="P159" i="29"/>
  <c r="P138" i="29"/>
  <c r="P130" i="29"/>
  <c r="AE56" i="29"/>
  <c r="F162" i="29"/>
  <c r="J162" i="29" s="1"/>
  <c r="F143" i="29"/>
  <c r="J143" i="29" s="1"/>
  <c r="F139" i="29"/>
  <c r="J139" i="29" s="1"/>
  <c r="F129" i="29"/>
  <c r="J129" i="29" s="1"/>
  <c r="F127" i="29"/>
  <c r="J127" i="29" s="1"/>
  <c r="F125" i="29"/>
  <c r="J125" i="29" s="1"/>
  <c r="F121" i="29"/>
  <c r="J121" i="29" s="1"/>
  <c r="F118" i="29"/>
  <c r="J118" i="29" s="1"/>
  <c r="F116" i="29"/>
  <c r="J116" i="29" s="1"/>
  <c r="F113" i="29"/>
  <c r="J113" i="29" s="1"/>
  <c r="F112" i="29"/>
  <c r="J112" i="29" s="1"/>
  <c r="F108" i="29"/>
  <c r="J108" i="29" s="1"/>
  <c r="F104" i="29"/>
  <c r="J104" i="29" s="1"/>
  <c r="F92" i="29"/>
  <c r="J92" i="29" s="1"/>
  <c r="F91" i="29"/>
  <c r="J91" i="29" s="1"/>
  <c r="F86" i="29"/>
  <c r="J86" i="29" s="1"/>
  <c r="F80" i="29"/>
  <c r="J80" i="29" s="1"/>
  <c r="F78" i="29"/>
  <c r="J78" i="29" s="1"/>
  <c r="F74" i="29"/>
  <c r="J74" i="29" s="1"/>
  <c r="F68" i="29"/>
  <c r="J68" i="29" s="1"/>
  <c r="F66" i="29"/>
  <c r="J66" i="29" s="1"/>
  <c r="F64" i="29"/>
  <c r="J64" i="29" s="1"/>
  <c r="W164" i="53"/>
  <c r="T164" i="53"/>
  <c r="Q164" i="53"/>
  <c r="N164" i="53"/>
  <c r="K164" i="53"/>
  <c r="L46" i="29" l="1"/>
  <c r="K46" i="29"/>
  <c r="N43" i="29"/>
  <c r="N155" i="29"/>
  <c r="N151" i="29"/>
  <c r="N160" i="29"/>
  <c r="N154" i="29"/>
  <c r="N27" i="29"/>
  <c r="N19" i="29"/>
  <c r="M20" i="29"/>
  <c r="K21" i="29"/>
  <c r="L21" i="29"/>
  <c r="M21" i="29"/>
  <c r="K29" i="29"/>
  <c r="K22" i="29" s="1"/>
  <c r="L29" i="29"/>
  <c r="L22" i="29" s="1"/>
  <c r="M29" i="29"/>
  <c r="M25" i="29" s="1"/>
  <c r="L17" i="29"/>
  <c r="M17" i="29"/>
  <c r="K17" i="29"/>
  <c r="M33" i="29"/>
  <c r="M16" i="29"/>
  <c r="M37" i="29"/>
  <c r="N42" i="29"/>
  <c r="M44" i="29"/>
  <c r="L14" i="29"/>
  <c r="M14" i="29"/>
  <c r="K26" i="29"/>
  <c r="L26" i="29"/>
  <c r="K24" i="29"/>
  <c r="K35" i="29" s="1"/>
  <c r="L24" i="29"/>
  <c r="L35" i="29" s="1"/>
  <c r="L16" i="29" s="1"/>
  <c r="K18" i="29"/>
  <c r="L18" i="29"/>
  <c r="K28" i="29"/>
  <c r="K39" i="29" s="1"/>
  <c r="L28" i="29"/>
  <c r="AE14" i="29"/>
  <c r="K14" i="29"/>
  <c r="P134" i="29"/>
  <c r="N134" i="29"/>
  <c r="N146" i="29"/>
  <c r="N138" i="29"/>
  <c r="N136" i="29"/>
  <c r="N137" i="29"/>
  <c r="N61" i="29"/>
  <c r="N38" i="29"/>
  <c r="N79" i="29"/>
  <c r="N59" i="29"/>
  <c r="N100" i="29"/>
  <c r="N115" i="29"/>
  <c r="N147" i="29"/>
  <c r="N133" i="29"/>
  <c r="N124" i="29"/>
  <c r="N80" i="29"/>
  <c r="N102" i="29"/>
  <c r="N150" i="29"/>
  <c r="N143" i="29"/>
  <c r="N106" i="29"/>
  <c r="N105" i="29"/>
  <c r="N144" i="29"/>
  <c r="N55" i="29"/>
  <c r="N142" i="29"/>
  <c r="N78" i="29"/>
  <c r="N74" i="29"/>
  <c r="N73" i="29"/>
  <c r="N111" i="29"/>
  <c r="N72" i="29"/>
  <c r="N47" i="29"/>
  <c r="N52" i="29"/>
  <c r="N75" i="29"/>
  <c r="N32" i="29"/>
  <c r="N121" i="29"/>
  <c r="N77" i="29"/>
  <c r="N149" i="29"/>
  <c r="N99" i="29"/>
  <c r="N65" i="29"/>
  <c r="N48" i="29"/>
  <c r="N57" i="29"/>
  <c r="N51" i="29"/>
  <c r="N93" i="29"/>
  <c r="N123" i="29"/>
  <c r="N128" i="29"/>
  <c r="N114" i="29"/>
  <c r="N110" i="29"/>
  <c r="N64" i="29"/>
  <c r="N153" i="29"/>
  <c r="N119" i="29"/>
  <c r="N76" i="29"/>
  <c r="N103" i="29"/>
  <c r="N152" i="29"/>
  <c r="N63" i="29"/>
  <c r="N58" i="29"/>
  <c r="N132" i="29"/>
  <c r="N129" i="29"/>
  <c r="N97" i="29"/>
  <c r="N84" i="29"/>
  <c r="N118" i="29"/>
  <c r="N50" i="29"/>
  <c r="N135" i="29"/>
  <c r="N88" i="29"/>
  <c r="N127" i="29"/>
  <c r="N125" i="29"/>
  <c r="N96" i="29"/>
  <c r="N70" i="29"/>
  <c r="N145" i="29"/>
  <c r="N87" i="29"/>
  <c r="N117" i="29"/>
  <c r="N112" i="29"/>
  <c r="N67" i="29"/>
  <c r="N81" i="29"/>
  <c r="N68" i="29"/>
  <c r="N95" i="29"/>
  <c r="N139" i="29"/>
  <c r="N54" i="29"/>
  <c r="N71" i="29"/>
  <c r="N85" i="29"/>
  <c r="N82" i="29"/>
  <c r="N34" i="29"/>
  <c r="N31" i="29"/>
  <c r="N126" i="29"/>
  <c r="N89" i="29"/>
  <c r="N60" i="29"/>
  <c r="N113" i="29"/>
  <c r="N36" i="29"/>
  <c r="N131" i="29"/>
  <c r="N141" i="29"/>
  <c r="N107" i="29"/>
  <c r="N120" i="29"/>
  <c r="N56" i="29"/>
  <c r="N66" i="29"/>
  <c r="N109" i="29"/>
  <c r="N91" i="29"/>
  <c r="N92" i="29"/>
  <c r="D162" i="29"/>
  <c r="A136" i="68"/>
  <c r="C134" i="68"/>
  <c r="B133" i="68"/>
  <c r="A132" i="68"/>
  <c r="E129" i="68"/>
  <c r="B136" i="68"/>
  <c r="A135" i="68"/>
  <c r="C133" i="68"/>
  <c r="B132" i="68"/>
  <c r="A130" i="68"/>
  <c r="B134" i="68"/>
  <c r="B131" i="68"/>
  <c r="C136" i="68"/>
  <c r="A131" i="68"/>
  <c r="C132" i="68"/>
  <c r="A129" i="68"/>
  <c r="A134" i="68"/>
  <c r="C135" i="68"/>
  <c r="A133" i="68"/>
  <c r="B129" i="68"/>
  <c r="G136" i="68" s="1"/>
  <c r="C66" i="29"/>
  <c r="P117" i="29"/>
  <c r="A137" i="68"/>
  <c r="P115" i="29"/>
  <c r="P156" i="29"/>
  <c r="P85" i="29"/>
  <c r="P153" i="29"/>
  <c r="P132" i="29"/>
  <c r="P128" i="29"/>
  <c r="P135" i="29"/>
  <c r="P119" i="29"/>
  <c r="P148" i="29"/>
  <c r="P142" i="29"/>
  <c r="P144" i="29"/>
  <c r="P149" i="29"/>
  <c r="P145" i="29"/>
  <c r="P141" i="29"/>
  <c r="P133" i="29"/>
  <c r="P118" i="29"/>
  <c r="P99" i="29"/>
  <c r="P123" i="29"/>
  <c r="P121" i="29"/>
  <c r="P110" i="29"/>
  <c r="P56" i="29"/>
  <c r="P50" i="29"/>
  <c r="P43" i="29"/>
  <c r="P51" i="29"/>
  <c r="P49" i="29"/>
  <c r="P19" i="29"/>
  <c r="P54" i="29"/>
  <c r="P34" i="29"/>
  <c r="P63" i="29"/>
  <c r="E91" i="29"/>
  <c r="P59" i="29"/>
  <c r="P84" i="29"/>
  <c r="E74" i="29"/>
  <c r="P65" i="29"/>
  <c r="P157" i="29"/>
  <c r="P104" i="29"/>
  <c r="P162" i="29"/>
  <c r="P116" i="29"/>
  <c r="P122" i="29"/>
  <c r="AE117" i="29"/>
  <c r="F117" i="29"/>
  <c r="J117" i="29" s="1"/>
  <c r="F122" i="29"/>
  <c r="J122" i="29" s="1"/>
  <c r="F133" i="29"/>
  <c r="J133" i="29" s="1"/>
  <c r="F142" i="29"/>
  <c r="J142" i="29" s="1"/>
  <c r="F147" i="29"/>
  <c r="J147" i="29" s="1"/>
  <c r="F151" i="29"/>
  <c r="J151" i="29" s="1"/>
  <c r="AE160" i="29"/>
  <c r="F160" i="29"/>
  <c r="J160" i="29" s="1"/>
  <c r="AE69" i="29"/>
  <c r="F69" i="29"/>
  <c r="J69" i="29" s="1"/>
  <c r="F73" i="29"/>
  <c r="J73" i="29" s="1"/>
  <c r="F75" i="29"/>
  <c r="J75" i="29" s="1"/>
  <c r="AE93" i="29"/>
  <c r="F93" i="29"/>
  <c r="J93" i="29" s="1"/>
  <c r="F96" i="29"/>
  <c r="J96" i="29" s="1"/>
  <c r="F101" i="29"/>
  <c r="J101" i="29" s="1"/>
  <c r="F65" i="29"/>
  <c r="J65" i="29" s="1"/>
  <c r="F70" i="29"/>
  <c r="J70" i="29" s="1"/>
  <c r="AE72" i="29"/>
  <c r="F72" i="29"/>
  <c r="J72" i="29" s="1"/>
  <c r="F81" i="29"/>
  <c r="J81" i="29" s="1"/>
  <c r="F83" i="29"/>
  <c r="J83" i="29" s="1"/>
  <c r="F85" i="29"/>
  <c r="J85" i="29" s="1"/>
  <c r="AE87" i="29"/>
  <c r="F87" i="29"/>
  <c r="J87" i="29" s="1"/>
  <c r="AE89" i="29"/>
  <c r="F89" i="29"/>
  <c r="J89" i="29" s="1"/>
  <c r="AE95" i="29"/>
  <c r="F95" i="29"/>
  <c r="J95" i="29" s="1"/>
  <c r="F97" i="29"/>
  <c r="J97" i="29" s="1"/>
  <c r="AE100" i="29"/>
  <c r="F100" i="29"/>
  <c r="J100" i="29" s="1"/>
  <c r="AE102" i="29"/>
  <c r="F102" i="29"/>
  <c r="J102" i="29" s="1"/>
  <c r="F109" i="29"/>
  <c r="J109" i="29" s="1"/>
  <c r="F111" i="29"/>
  <c r="J111" i="29" s="1"/>
  <c r="F152" i="29"/>
  <c r="J152" i="29" s="1"/>
  <c r="AE154" i="29"/>
  <c r="F154" i="29"/>
  <c r="J154" i="29" s="1"/>
  <c r="F156" i="29"/>
  <c r="J156" i="29" s="1"/>
  <c r="F158" i="29"/>
  <c r="J158" i="29" s="1"/>
  <c r="AE67" i="29"/>
  <c r="F67" i="29"/>
  <c r="J67" i="29" s="1"/>
  <c r="F76" i="29"/>
  <c r="J76" i="29" s="1"/>
  <c r="F94" i="29"/>
  <c r="J94" i="29" s="1"/>
  <c r="F99" i="29"/>
  <c r="J99" i="29" s="1"/>
  <c r="F106" i="29"/>
  <c r="J106" i="29" s="1"/>
  <c r="F115" i="29"/>
  <c r="J115" i="29" s="1"/>
  <c r="F120" i="29"/>
  <c r="J120" i="29" s="1"/>
  <c r="F124" i="29"/>
  <c r="J124" i="29" s="1"/>
  <c r="F131" i="29"/>
  <c r="J131" i="29" s="1"/>
  <c r="F135" i="29"/>
  <c r="J135" i="29" s="1"/>
  <c r="F137" i="29"/>
  <c r="J137" i="29" s="1"/>
  <c r="AE140" i="29"/>
  <c r="F140" i="29"/>
  <c r="J140" i="29" s="1"/>
  <c r="AE145" i="29"/>
  <c r="F145" i="29"/>
  <c r="J145" i="29" s="1"/>
  <c r="F149" i="29"/>
  <c r="J149" i="29" s="1"/>
  <c r="AE71" i="29"/>
  <c r="F71" i="29"/>
  <c r="J71" i="29" s="1"/>
  <c r="AE82" i="29"/>
  <c r="F82" i="29"/>
  <c r="J82" i="29" s="1"/>
  <c r="AE84" i="29"/>
  <c r="F84" i="29"/>
  <c r="J84" i="29" s="1"/>
  <c r="AE88" i="29"/>
  <c r="F88" i="29"/>
  <c r="J88" i="29" s="1"/>
  <c r="F103" i="29"/>
  <c r="J103" i="29" s="1"/>
  <c r="F105" i="29"/>
  <c r="J105" i="29" s="1"/>
  <c r="F110" i="29"/>
  <c r="J110" i="29" s="1"/>
  <c r="AE114" i="29"/>
  <c r="F114" i="29"/>
  <c r="J114" i="29" s="1"/>
  <c r="F126" i="29"/>
  <c r="J126" i="29" s="1"/>
  <c r="F128" i="29"/>
  <c r="J128" i="29" s="1"/>
  <c r="F130" i="29"/>
  <c r="J130" i="29" s="1"/>
  <c r="F153" i="29"/>
  <c r="J153" i="29" s="1"/>
  <c r="F155" i="29"/>
  <c r="J155" i="29" s="1"/>
  <c r="F157" i="29"/>
  <c r="J157" i="29" s="1"/>
  <c r="F159" i="29"/>
  <c r="J159" i="29" s="1"/>
  <c r="F77" i="29"/>
  <c r="J77" i="29" s="1"/>
  <c r="F79" i="29"/>
  <c r="J79" i="29" s="1"/>
  <c r="F90" i="29"/>
  <c r="J90" i="29" s="1"/>
  <c r="F98" i="29"/>
  <c r="J98" i="29" s="1"/>
  <c r="F107" i="29"/>
  <c r="J107" i="29" s="1"/>
  <c r="AE119" i="29"/>
  <c r="F119" i="29"/>
  <c r="J119" i="29" s="1"/>
  <c r="F123" i="29"/>
  <c r="J123" i="29" s="1"/>
  <c r="F132" i="29"/>
  <c r="J132" i="29" s="1"/>
  <c r="F134" i="29"/>
  <c r="J134" i="29" s="1"/>
  <c r="F136" i="29"/>
  <c r="J136" i="29" s="1"/>
  <c r="AE138" i="29"/>
  <c r="F138" i="29"/>
  <c r="J138" i="29" s="1"/>
  <c r="AE141" i="29"/>
  <c r="F141" i="29"/>
  <c r="J141" i="29" s="1"/>
  <c r="AE144" i="29"/>
  <c r="F144" i="29"/>
  <c r="J144" i="29" s="1"/>
  <c r="AE146" i="29"/>
  <c r="F146" i="29"/>
  <c r="J146" i="29" s="1"/>
  <c r="F148" i="29"/>
  <c r="J148" i="29" s="1"/>
  <c r="F150" i="29"/>
  <c r="J150" i="29" s="1"/>
  <c r="F161" i="29"/>
  <c r="J161" i="29" s="1"/>
  <c r="F163" i="29"/>
  <c r="H164" i="53"/>
  <c r="J164" i="53" s="1"/>
  <c r="I40" i="29"/>
  <c r="M40" i="29" s="1"/>
  <c r="H7" i="53"/>
  <c r="AE86" i="29"/>
  <c r="AE156" i="29"/>
  <c r="AE83" i="29"/>
  <c r="AE148" i="29"/>
  <c r="AE96" i="29"/>
  <c r="AE121" i="29"/>
  <c r="D121" i="29"/>
  <c r="AE135" i="29"/>
  <c r="AE137" i="29"/>
  <c r="AE106" i="29"/>
  <c r="D108" i="29"/>
  <c r="AE116" i="29"/>
  <c r="D116" i="29"/>
  <c r="AE127" i="29"/>
  <c r="AE78" i="29"/>
  <c r="AE118" i="29"/>
  <c r="D125" i="29"/>
  <c r="D129" i="29"/>
  <c r="AE129" i="29"/>
  <c r="AE133" i="29"/>
  <c r="AE142" i="29"/>
  <c r="AE143" i="29"/>
  <c r="AE162" i="29"/>
  <c r="AE80" i="29"/>
  <c r="AE91" i="29"/>
  <c r="D91" i="29"/>
  <c r="AE92" i="29"/>
  <c r="D92" i="29"/>
  <c r="AE94" i="29"/>
  <c r="AE104" i="29"/>
  <c r="AE110" i="29"/>
  <c r="AE112" i="29"/>
  <c r="AE120" i="29"/>
  <c r="AE152" i="29"/>
  <c r="AE76" i="29"/>
  <c r="AE79" i="29"/>
  <c r="AE90" i="29"/>
  <c r="AE98" i="29"/>
  <c r="D104" i="29"/>
  <c r="D112" i="29"/>
  <c r="D118" i="29"/>
  <c r="AE123" i="29"/>
  <c r="AE131" i="29"/>
  <c r="AE139" i="29"/>
  <c r="D143" i="29"/>
  <c r="AE150" i="29"/>
  <c r="AE163" i="29"/>
  <c r="AE74" i="29"/>
  <c r="AE75" i="29"/>
  <c r="AE108" i="29"/>
  <c r="AE113" i="29"/>
  <c r="AE125" i="29"/>
  <c r="AE115" i="29"/>
  <c r="AE149" i="29"/>
  <c r="AE153" i="29"/>
  <c r="AE157" i="29"/>
  <c r="AE161" i="29"/>
  <c r="AE147" i="29"/>
  <c r="AE151" i="29"/>
  <c r="AE155" i="29"/>
  <c r="AE159" i="29"/>
  <c r="E162" i="29"/>
  <c r="AE124" i="29"/>
  <c r="AE128" i="29"/>
  <c r="AE132" i="29"/>
  <c r="AE136" i="29"/>
  <c r="AE122" i="29"/>
  <c r="AE126" i="29"/>
  <c r="AE130" i="29"/>
  <c r="AE134" i="29"/>
  <c r="E116" i="29"/>
  <c r="AE111" i="29"/>
  <c r="AE97" i="29"/>
  <c r="AE101" i="29"/>
  <c r="AE105" i="29"/>
  <c r="AE109" i="29"/>
  <c r="AE99" i="29"/>
  <c r="AE103" i="29"/>
  <c r="AE107" i="29"/>
  <c r="C108" i="29"/>
  <c r="E104" i="29"/>
  <c r="E108" i="29"/>
  <c r="AE65" i="29"/>
  <c r="AE68" i="29"/>
  <c r="AE73" i="29"/>
  <c r="AE81" i="29"/>
  <c r="AE64" i="29"/>
  <c r="AE66" i="29"/>
  <c r="AE70" i="29"/>
  <c r="AE77" i="29"/>
  <c r="AE85" i="29"/>
  <c r="M22" i="29" l="1"/>
  <c r="N22" i="29" s="1"/>
  <c r="M45" i="29"/>
  <c r="M30" i="29"/>
  <c r="N46" i="29"/>
  <c r="N14" i="29"/>
  <c r="P17" i="29"/>
  <c r="P21" i="29"/>
  <c r="N35" i="29"/>
  <c r="N29" i="29"/>
  <c r="N17" i="29"/>
  <c r="N21" i="29"/>
  <c r="K33" i="29"/>
  <c r="K16" i="29"/>
  <c r="N16" i="29" s="1"/>
  <c r="L33" i="29"/>
  <c r="L20" i="29"/>
  <c r="K20" i="29"/>
  <c r="L25" i="29"/>
  <c r="L37" i="29"/>
  <c r="K25" i="29"/>
  <c r="K37" i="29"/>
  <c r="R4" i="29"/>
  <c r="R3" i="29"/>
  <c r="K44" i="29"/>
  <c r="K40" i="29"/>
  <c r="L40" i="29"/>
  <c r="L39" i="29"/>
  <c r="N39" i="29" s="1"/>
  <c r="L44" i="29"/>
  <c r="N28" i="29"/>
  <c r="P18" i="29"/>
  <c r="N18" i="29"/>
  <c r="N24" i="29"/>
  <c r="P14" i="29"/>
  <c r="N26" i="29"/>
  <c r="E131" i="29"/>
  <c r="C144" i="68"/>
  <c r="B143" i="68"/>
  <c r="A142" i="68"/>
  <c r="B140" i="68"/>
  <c r="B138" i="68"/>
  <c r="G145" i="68" s="1"/>
  <c r="A145" i="68"/>
  <c r="C143" i="68"/>
  <c r="B142" i="68"/>
  <c r="A141" i="68"/>
  <c r="E138" i="68"/>
  <c r="C141" i="68"/>
  <c r="A138" i="68"/>
  <c r="B141" i="68"/>
  <c r="B145" i="68"/>
  <c r="C142" i="68"/>
  <c r="A139" i="68"/>
  <c r="A144" i="68"/>
  <c r="A143" i="68"/>
  <c r="A140" i="68"/>
  <c r="C145" i="68"/>
  <c r="P60" i="29"/>
  <c r="P80" i="29"/>
  <c r="P79" i="29"/>
  <c r="E82" i="29"/>
  <c r="D66" i="29"/>
  <c r="D64" i="29"/>
  <c r="E64" i="29"/>
  <c r="P61" i="29"/>
  <c r="P28" i="29"/>
  <c r="P35" i="29"/>
  <c r="P155" i="29"/>
  <c r="P23" i="29"/>
  <c r="P151" i="29"/>
  <c r="A146" i="68"/>
  <c r="P75" i="29"/>
  <c r="P152" i="29"/>
  <c r="P120" i="29"/>
  <c r="E143" i="29"/>
  <c r="P143" i="29"/>
  <c r="P126" i="29"/>
  <c r="P139" i="29"/>
  <c r="P129" i="29"/>
  <c r="E129" i="29"/>
  <c r="P125" i="29"/>
  <c r="E118" i="29"/>
  <c r="P107" i="29"/>
  <c r="E125" i="29"/>
  <c r="P124" i="29"/>
  <c r="E112" i="29"/>
  <c r="P112" i="29"/>
  <c r="P58" i="29"/>
  <c r="E121" i="29"/>
  <c r="P109" i="29"/>
  <c r="P57" i="29"/>
  <c r="P62" i="29"/>
  <c r="P101" i="29"/>
  <c r="P41" i="29"/>
  <c r="P93" i="29"/>
  <c r="P15" i="29"/>
  <c r="P52" i="29"/>
  <c r="P81" i="29"/>
  <c r="E92" i="29"/>
  <c r="P91" i="29"/>
  <c r="P67" i="29"/>
  <c r="P53" i="29"/>
  <c r="P92" i="29"/>
  <c r="P95" i="29"/>
  <c r="P38" i="29"/>
  <c r="P24" i="29"/>
  <c r="P22" i="29"/>
  <c r="P90" i="29"/>
  <c r="P31" i="29"/>
  <c r="P26" i="29"/>
  <c r="P27" i="29"/>
  <c r="P68" i="29"/>
  <c r="P100" i="29"/>
  <c r="P98" i="29"/>
  <c r="P96" i="29"/>
  <c r="P97" i="29"/>
  <c r="P127" i="29"/>
  <c r="P150" i="29"/>
  <c r="P83" i="29"/>
  <c r="P76" i="29"/>
  <c r="P131" i="29"/>
  <c r="P71" i="29"/>
  <c r="P86" i="29"/>
  <c r="P70" i="29"/>
  <c r="P154" i="29"/>
  <c r="P160" i="29"/>
  <c r="P147" i="29"/>
  <c r="P94" i="29"/>
  <c r="P111" i="29"/>
  <c r="P74" i="29"/>
  <c r="P69" i="29"/>
  <c r="P161" i="29"/>
  <c r="D74" i="29"/>
  <c r="E70" i="29"/>
  <c r="E69" i="29"/>
  <c r="D70" i="29"/>
  <c r="D69" i="29"/>
  <c r="E11" i="29"/>
  <c r="AL8" i="29" s="1"/>
  <c r="I3" i="29"/>
  <c r="AB121" i="29"/>
  <c r="AD121" i="29"/>
  <c r="AB143" i="29"/>
  <c r="AD143" i="29"/>
  <c r="AB78" i="29"/>
  <c r="AD78" i="29"/>
  <c r="AB92" i="29"/>
  <c r="AD92" i="29"/>
  <c r="AB91" i="29"/>
  <c r="AD91" i="29"/>
  <c r="AB116" i="29"/>
  <c r="AD116" i="29"/>
  <c r="AB129" i="29"/>
  <c r="AD129" i="29"/>
  <c r="AB125" i="29"/>
  <c r="AD125" i="29"/>
  <c r="AB74" i="29"/>
  <c r="AD74" i="29"/>
  <c r="AB86" i="29"/>
  <c r="AD86" i="29"/>
  <c r="AB112" i="29"/>
  <c r="AD112" i="29"/>
  <c r="AB104" i="29"/>
  <c r="AD104" i="29"/>
  <c r="AB162" i="29"/>
  <c r="AD162" i="29"/>
  <c r="AB139" i="29"/>
  <c r="AD139" i="29"/>
  <c r="E122" i="29"/>
  <c r="E124" i="29"/>
  <c r="E152" i="29"/>
  <c r="E155" i="29"/>
  <c r="E84" i="29"/>
  <c r="E100" i="29"/>
  <c r="E93" i="29"/>
  <c r="D148" i="29"/>
  <c r="E148" i="29"/>
  <c r="D119" i="29"/>
  <c r="E119" i="29"/>
  <c r="D77" i="29"/>
  <c r="D145" i="29"/>
  <c r="E145" i="29"/>
  <c r="D158" i="29"/>
  <c r="E158" i="29"/>
  <c r="D97" i="29"/>
  <c r="E97" i="29"/>
  <c r="D146" i="29"/>
  <c r="E146" i="29"/>
  <c r="D136" i="29"/>
  <c r="E136" i="29"/>
  <c r="E132" i="29"/>
  <c r="D153" i="29"/>
  <c r="E153" i="29"/>
  <c r="D128" i="29"/>
  <c r="E128" i="29"/>
  <c r="E76" i="29"/>
  <c r="D95" i="29"/>
  <c r="E95" i="29"/>
  <c r="D83" i="29"/>
  <c r="E83" i="29"/>
  <c r="D65" i="29"/>
  <c r="E65" i="29"/>
  <c r="E107" i="29"/>
  <c r="E159" i="29"/>
  <c r="E110" i="29"/>
  <c r="E140" i="29"/>
  <c r="E135" i="29"/>
  <c r="E120" i="29"/>
  <c r="E99" i="29"/>
  <c r="E67" i="29"/>
  <c r="E156" i="29"/>
  <c r="E142" i="29"/>
  <c r="E144" i="29"/>
  <c r="E138" i="29"/>
  <c r="E134" i="29"/>
  <c r="E123" i="29"/>
  <c r="E98" i="29"/>
  <c r="E157" i="29"/>
  <c r="E130" i="29"/>
  <c r="E126" i="29"/>
  <c r="E149" i="29"/>
  <c r="E115" i="29"/>
  <c r="E109" i="29"/>
  <c r="E85" i="29"/>
  <c r="E81" i="29"/>
  <c r="E133" i="29"/>
  <c r="E117" i="29"/>
  <c r="D96" i="29"/>
  <c r="E96" i="29"/>
  <c r="D75" i="29"/>
  <c r="E75" i="29"/>
  <c r="D151" i="29"/>
  <c r="E151" i="29"/>
  <c r="D155" i="29"/>
  <c r="D84" i="29"/>
  <c r="D152" i="29"/>
  <c r="D122" i="29"/>
  <c r="D107" i="29"/>
  <c r="D79" i="29"/>
  <c r="D159" i="29"/>
  <c r="D110" i="29"/>
  <c r="D140" i="29"/>
  <c r="D135" i="29"/>
  <c r="D120" i="29"/>
  <c r="D99" i="29"/>
  <c r="D67" i="29"/>
  <c r="D156" i="29"/>
  <c r="D100" i="29"/>
  <c r="D93" i="29"/>
  <c r="D142" i="29"/>
  <c r="D132" i="29"/>
  <c r="D124" i="29"/>
  <c r="D76" i="29"/>
  <c r="D144" i="29"/>
  <c r="D138" i="29"/>
  <c r="D134" i="29"/>
  <c r="D123" i="29"/>
  <c r="D98" i="29"/>
  <c r="D157" i="29"/>
  <c r="D130" i="29"/>
  <c r="D126" i="29"/>
  <c r="D82" i="29"/>
  <c r="D149" i="29"/>
  <c r="C115" i="29"/>
  <c r="D115" i="29"/>
  <c r="D109" i="29"/>
  <c r="C85" i="29"/>
  <c r="D85" i="29"/>
  <c r="D81" i="29"/>
  <c r="D133" i="29"/>
  <c r="C117" i="29"/>
  <c r="D117" i="29"/>
  <c r="C75" i="29"/>
  <c r="C146" i="29"/>
  <c r="C136" i="29"/>
  <c r="C132" i="29"/>
  <c r="AD90" i="29"/>
  <c r="C153" i="29"/>
  <c r="C128" i="29"/>
  <c r="C158" i="29"/>
  <c r="C140" i="29"/>
  <c r="C143" i="29"/>
  <c r="C129" i="29"/>
  <c r="C125" i="29"/>
  <c r="C121" i="29"/>
  <c r="C112" i="29"/>
  <c r="C104" i="29"/>
  <c r="C92" i="29"/>
  <c r="C91" i="29"/>
  <c r="C74" i="29"/>
  <c r="Q3" i="29"/>
  <c r="Q4" i="29"/>
  <c r="J163" i="29"/>
  <c r="X13" i="29"/>
  <c r="V13" i="29"/>
  <c r="V4" i="29" s="1"/>
  <c r="F22" i="29"/>
  <c r="J22" i="29" s="1"/>
  <c r="F23" i="29"/>
  <c r="J23" i="29" s="1"/>
  <c r="F28" i="29"/>
  <c r="J28" i="29" s="1"/>
  <c r="F29" i="29"/>
  <c r="J29" i="29" s="1"/>
  <c r="F59" i="29"/>
  <c r="J59" i="29" s="1"/>
  <c r="F56" i="29"/>
  <c r="J56" i="29" s="1"/>
  <c r="F54" i="29"/>
  <c r="J54" i="29" s="1"/>
  <c r="F52" i="29"/>
  <c r="J52" i="29" s="1"/>
  <c r="F51" i="29"/>
  <c r="J51" i="29" s="1"/>
  <c r="F47" i="29"/>
  <c r="J47" i="29" s="1"/>
  <c r="F46" i="29"/>
  <c r="J46" i="29" s="1"/>
  <c r="F45" i="29"/>
  <c r="J45" i="29" s="1"/>
  <c r="F44" i="29"/>
  <c r="J44" i="29" s="1"/>
  <c r="F43" i="29"/>
  <c r="J43" i="29" s="1"/>
  <c r="AB43" i="29" s="1"/>
  <c r="F42" i="29"/>
  <c r="E42" i="29" s="1"/>
  <c r="F40" i="29"/>
  <c r="J40" i="29" s="1"/>
  <c r="AA13" i="29"/>
  <c r="Z13" i="29"/>
  <c r="Z3" i="29"/>
  <c r="Y13" i="29"/>
  <c r="W13" i="29"/>
  <c r="U13" i="29"/>
  <c r="T13" i="29"/>
  <c r="S13" i="29"/>
  <c r="X3" i="29"/>
  <c r="V3" i="29"/>
  <c r="F14" i="29"/>
  <c r="F31" i="29"/>
  <c r="J31" i="29" s="1"/>
  <c r="F24" i="29"/>
  <c r="J24" i="29" s="1"/>
  <c r="F25" i="29"/>
  <c r="J25" i="29" s="1"/>
  <c r="F36" i="29"/>
  <c r="J36" i="29" s="1"/>
  <c r="F33" i="29"/>
  <c r="J33" i="29" s="1"/>
  <c r="F37" i="29"/>
  <c r="J37" i="29" s="1"/>
  <c r="L45" i="29" l="1"/>
  <c r="L30" i="29"/>
  <c r="K45" i="29"/>
  <c r="K30" i="29"/>
  <c r="M2030" i="126"/>
  <c r="M1998" i="126"/>
  <c r="M1708" i="126"/>
  <c r="M1566" i="126"/>
  <c r="M1243" i="126"/>
  <c r="M1101" i="126"/>
  <c r="M779" i="126"/>
  <c r="M637" i="126"/>
  <c r="M315" i="126"/>
  <c r="M173" i="126"/>
  <c r="M1972" i="126"/>
  <c r="M1856" i="126"/>
  <c r="M1534" i="126"/>
  <c r="M1391" i="126"/>
  <c r="M1069" i="126"/>
  <c r="M927" i="126"/>
  <c r="M605" i="126"/>
  <c r="M463" i="126"/>
  <c r="M141" i="126"/>
  <c r="M1824" i="126"/>
  <c r="M1682" i="126"/>
  <c r="M1359" i="126"/>
  <c r="M1217" i="126"/>
  <c r="M895" i="126"/>
  <c r="M753" i="126"/>
  <c r="M431" i="126"/>
  <c r="M289" i="126"/>
  <c r="M1650" i="126"/>
  <c r="M1507" i="126"/>
  <c r="M1185" i="126"/>
  <c r="M1043" i="126"/>
  <c r="M721" i="126"/>
  <c r="M579" i="126"/>
  <c r="M257" i="126"/>
  <c r="M115" i="126"/>
  <c r="M1798" i="126"/>
  <c r="M1475" i="126"/>
  <c r="M1333" i="126"/>
  <c r="M1011" i="126"/>
  <c r="M869" i="126"/>
  <c r="M547" i="126"/>
  <c r="M405" i="126"/>
  <c r="M83" i="126"/>
  <c r="M1940" i="126"/>
  <c r="M1766" i="126"/>
  <c r="M1624" i="126"/>
  <c r="M1301" i="126"/>
  <c r="M1159" i="126"/>
  <c r="M837" i="126"/>
  <c r="M695" i="126"/>
  <c r="M373" i="126"/>
  <c r="M231" i="126"/>
  <c r="M1592" i="126"/>
  <c r="M1449" i="126"/>
  <c r="M1127" i="126"/>
  <c r="M985" i="126"/>
  <c r="M663" i="126"/>
  <c r="M521" i="126"/>
  <c r="M199" i="126"/>
  <c r="M1914" i="126"/>
  <c r="M1882" i="126"/>
  <c r="M1740" i="126"/>
  <c r="M1417" i="126"/>
  <c r="M1275" i="126"/>
  <c r="M953" i="126"/>
  <c r="M811" i="126"/>
  <c r="M489" i="126"/>
  <c r="M347" i="126"/>
  <c r="M638" i="126"/>
  <c r="M24" i="126"/>
  <c r="M56" i="126"/>
  <c r="P20" i="29"/>
  <c r="P16" i="29"/>
  <c r="N20" i="29"/>
  <c r="P25" i="29"/>
  <c r="P33" i="29"/>
  <c r="N25" i="29"/>
  <c r="P37" i="29"/>
  <c r="N33" i="29"/>
  <c r="AC5" i="29"/>
  <c r="N37" i="29"/>
  <c r="C42" i="29"/>
  <c r="D42" i="29"/>
  <c r="J42" i="29"/>
  <c r="W3" i="29"/>
  <c r="W4" i="29"/>
  <c r="P44" i="29"/>
  <c r="N44" i="29"/>
  <c r="N40" i="29"/>
  <c r="C154" i="68"/>
  <c r="A152" i="68"/>
  <c r="C150" i="68"/>
  <c r="A149" i="68"/>
  <c r="A147" i="68"/>
  <c r="C153" i="68"/>
  <c r="B152" i="68"/>
  <c r="A151" i="68"/>
  <c r="B149" i="68"/>
  <c r="B147" i="68"/>
  <c r="G154" i="68" s="1"/>
  <c r="B154" i="68"/>
  <c r="C151" i="68"/>
  <c r="A148" i="68"/>
  <c r="A154" i="68"/>
  <c r="E147" i="68"/>
  <c r="C152" i="68"/>
  <c r="A150" i="68"/>
  <c r="B151" i="68"/>
  <c r="B150" i="68"/>
  <c r="A160" i="68"/>
  <c r="A153" i="68"/>
  <c r="E66" i="29"/>
  <c r="P66" i="29"/>
  <c r="E79" i="29"/>
  <c r="P82" i="29"/>
  <c r="P32" i="29"/>
  <c r="P64" i="29"/>
  <c r="E77" i="29"/>
  <c r="P77" i="29"/>
  <c r="P29" i="29"/>
  <c r="P36" i="29"/>
  <c r="P40" i="29"/>
  <c r="C69" i="29"/>
  <c r="C70" i="29"/>
  <c r="K1" i="29"/>
  <c r="C1" i="29"/>
  <c r="AB72" i="29"/>
  <c r="AD72" i="29"/>
  <c r="AB109" i="29"/>
  <c r="AD109" i="29"/>
  <c r="AB132" i="29"/>
  <c r="AD132" i="29"/>
  <c r="AB149" i="29"/>
  <c r="AD149" i="29"/>
  <c r="AB153" i="29"/>
  <c r="AD153" i="29"/>
  <c r="AB120" i="29"/>
  <c r="AD120" i="29"/>
  <c r="AB133" i="29"/>
  <c r="AD133" i="29"/>
  <c r="AB93" i="29"/>
  <c r="AD93" i="29"/>
  <c r="AB140" i="29"/>
  <c r="AD140" i="29"/>
  <c r="AB148" i="29"/>
  <c r="AD148" i="29"/>
  <c r="AB102" i="29"/>
  <c r="AD102" i="29"/>
  <c r="AB113" i="29"/>
  <c r="AD113" i="29"/>
  <c r="AB136" i="29"/>
  <c r="AD136" i="29"/>
  <c r="AB157" i="29"/>
  <c r="AD157" i="29"/>
  <c r="AB161" i="29"/>
  <c r="AD161" i="29"/>
  <c r="AB96" i="29"/>
  <c r="AD96" i="29"/>
  <c r="AB135" i="29"/>
  <c r="AD135" i="29"/>
  <c r="AB156" i="29"/>
  <c r="AD156" i="29"/>
  <c r="AB94" i="29"/>
  <c r="AD94" i="29"/>
  <c r="AB69" i="29"/>
  <c r="AD69" i="29"/>
  <c r="AB98" i="29"/>
  <c r="AD98" i="29"/>
  <c r="AB85" i="29"/>
  <c r="AD85" i="29"/>
  <c r="AB68" i="29"/>
  <c r="AB66" i="29"/>
  <c r="AD66" i="29"/>
  <c r="AB103" i="29"/>
  <c r="AB124" i="29"/>
  <c r="AD124" i="29"/>
  <c r="AB155" i="29"/>
  <c r="AD155" i="29"/>
  <c r="AB154" i="29"/>
  <c r="AD154" i="29"/>
  <c r="AB127" i="29"/>
  <c r="AD127" i="29"/>
  <c r="AB87" i="29"/>
  <c r="AD87" i="29"/>
  <c r="AB115" i="29"/>
  <c r="AD115" i="29"/>
  <c r="AB71" i="29"/>
  <c r="AD71" i="29"/>
  <c r="AB123" i="29"/>
  <c r="AD123" i="29"/>
  <c r="AB142" i="29"/>
  <c r="AD142" i="29"/>
  <c r="AB67" i="29"/>
  <c r="AD67" i="29"/>
  <c r="AB150" i="29"/>
  <c r="AD150" i="29"/>
  <c r="AB152" i="29"/>
  <c r="AD152" i="29"/>
  <c r="AB141" i="29"/>
  <c r="AD141" i="29"/>
  <c r="AB89" i="29"/>
  <c r="AD89" i="29"/>
  <c r="AB70" i="29"/>
  <c r="AD70" i="29"/>
  <c r="AB65" i="29"/>
  <c r="AB101" i="29"/>
  <c r="AD101" i="29"/>
  <c r="AB122" i="29"/>
  <c r="AD122" i="29"/>
  <c r="AB118" i="29"/>
  <c r="AD118" i="29"/>
  <c r="AB146" i="29"/>
  <c r="AD146" i="29"/>
  <c r="AB79" i="29"/>
  <c r="AD79" i="29"/>
  <c r="AB100" i="29"/>
  <c r="AD100" i="29"/>
  <c r="AB88" i="29"/>
  <c r="AD88" i="29"/>
  <c r="AB77" i="29"/>
  <c r="AD77" i="29"/>
  <c r="AB76" i="29"/>
  <c r="AD76" i="29"/>
  <c r="AB84" i="29"/>
  <c r="AD84" i="29"/>
  <c r="AB99" i="29"/>
  <c r="AD99" i="29"/>
  <c r="AB130" i="29"/>
  <c r="AD130" i="29"/>
  <c r="AB126" i="29"/>
  <c r="AD126" i="29"/>
  <c r="AB131" i="29"/>
  <c r="AD131" i="29"/>
  <c r="AB110" i="29"/>
  <c r="AD110" i="29"/>
  <c r="AB95" i="29"/>
  <c r="AD95" i="29"/>
  <c r="AB119" i="29"/>
  <c r="AD119" i="29"/>
  <c r="AB64" i="29"/>
  <c r="AB111" i="29"/>
  <c r="AD111" i="29"/>
  <c r="AB138" i="29"/>
  <c r="AD138" i="29"/>
  <c r="AB134" i="29"/>
  <c r="AD134" i="29"/>
  <c r="AB159" i="29"/>
  <c r="AD159" i="29"/>
  <c r="AB108" i="29"/>
  <c r="AD108" i="29"/>
  <c r="AB144" i="29"/>
  <c r="AD144" i="29"/>
  <c r="AB80" i="29"/>
  <c r="AD80" i="29"/>
  <c r="AB81" i="29"/>
  <c r="AD81" i="29"/>
  <c r="AB73" i="29"/>
  <c r="AD73" i="29"/>
  <c r="AB105" i="29"/>
  <c r="AD105" i="29"/>
  <c r="AB97" i="29"/>
  <c r="AD97" i="29"/>
  <c r="AB107" i="29"/>
  <c r="AD107" i="29"/>
  <c r="AB128" i="29"/>
  <c r="AD128" i="29"/>
  <c r="AB147" i="29"/>
  <c r="AD147" i="29"/>
  <c r="AB151" i="29"/>
  <c r="AD151" i="29"/>
  <c r="AB163" i="29"/>
  <c r="AD163" i="29"/>
  <c r="AB114" i="29"/>
  <c r="AD114" i="29"/>
  <c r="AB137" i="29"/>
  <c r="AD137" i="29"/>
  <c r="AB117" i="29"/>
  <c r="AD117" i="29"/>
  <c r="AB145" i="29"/>
  <c r="AD145" i="29"/>
  <c r="AB160" i="29"/>
  <c r="AD160" i="29"/>
  <c r="AB158" i="29"/>
  <c r="AD158" i="29"/>
  <c r="AB83" i="29"/>
  <c r="AD83" i="29"/>
  <c r="AB106" i="29"/>
  <c r="AD106" i="29"/>
  <c r="AB75" i="29"/>
  <c r="AD75" i="29"/>
  <c r="AB82" i="29"/>
  <c r="AD82" i="29"/>
  <c r="C159" i="29"/>
  <c r="AB90" i="29"/>
  <c r="C99" i="29"/>
  <c r="C98" i="29"/>
  <c r="C122" i="29"/>
  <c r="C95" i="29"/>
  <c r="C97" i="29"/>
  <c r="C157" i="29"/>
  <c r="C123" i="29"/>
  <c r="C84" i="29"/>
  <c r="C142" i="29"/>
  <c r="C79" i="29"/>
  <c r="C76" i="29"/>
  <c r="C77" i="29"/>
  <c r="C64" i="29"/>
  <c r="C93" i="29"/>
  <c r="C156" i="29"/>
  <c r="C145" i="29"/>
  <c r="C83" i="29"/>
  <c r="C133" i="29"/>
  <c r="C162" i="29"/>
  <c r="C100" i="29"/>
  <c r="C120" i="29"/>
  <c r="C110" i="29"/>
  <c r="C107" i="29"/>
  <c r="C155" i="29"/>
  <c r="C81" i="29"/>
  <c r="C149" i="29"/>
  <c r="C138" i="29"/>
  <c r="C152" i="29"/>
  <c r="C151" i="29"/>
  <c r="C119" i="29"/>
  <c r="C134" i="29"/>
  <c r="C118" i="29"/>
  <c r="C116" i="29"/>
  <c r="C67" i="29"/>
  <c r="C135" i="29"/>
  <c r="C148" i="29"/>
  <c r="C109" i="29"/>
  <c r="C126" i="29"/>
  <c r="C65" i="29"/>
  <c r="C124" i="29"/>
  <c r="C96" i="29"/>
  <c r="C82" i="29"/>
  <c r="C130" i="29"/>
  <c r="C144" i="29"/>
  <c r="F18" i="29"/>
  <c r="J18" i="29" s="1"/>
  <c r="F19" i="29"/>
  <c r="J19" i="29" s="1"/>
  <c r="F49" i="29"/>
  <c r="J49" i="29" s="1"/>
  <c r="F60" i="29"/>
  <c r="J60" i="29" s="1"/>
  <c r="F26" i="29"/>
  <c r="J26" i="29" s="1"/>
  <c r="F27" i="29"/>
  <c r="J27" i="29" s="1"/>
  <c r="F39" i="29"/>
  <c r="J39" i="29" s="1"/>
  <c r="F41" i="29"/>
  <c r="J41" i="29" s="1"/>
  <c r="F53" i="29"/>
  <c r="J53" i="29" s="1"/>
  <c r="F55" i="29"/>
  <c r="J55" i="29" s="1"/>
  <c r="AE57" i="29"/>
  <c r="F57" i="29"/>
  <c r="J57" i="29" s="1"/>
  <c r="F30" i="29"/>
  <c r="J30" i="29" s="1"/>
  <c r="AE34" i="29"/>
  <c r="F34" i="29"/>
  <c r="J34" i="29" s="1"/>
  <c r="AE17" i="29"/>
  <c r="F17" i="29"/>
  <c r="J17" i="29" s="1"/>
  <c r="AE21" i="29"/>
  <c r="F21" i="29"/>
  <c r="J21" i="29" s="1"/>
  <c r="F20" i="29"/>
  <c r="J20" i="29" s="1"/>
  <c r="F58" i="29"/>
  <c r="J58" i="29" s="1"/>
  <c r="AE62" i="29"/>
  <c r="F62" i="29"/>
  <c r="J62" i="29" s="1"/>
  <c r="F15" i="29"/>
  <c r="J15" i="29" s="1"/>
  <c r="F32" i="29"/>
  <c r="J32" i="29" s="1"/>
  <c r="F35" i="29"/>
  <c r="J35" i="29" s="1"/>
  <c r="F38" i="29"/>
  <c r="J38" i="29" s="1"/>
  <c r="F48" i="29"/>
  <c r="J48" i="29" s="1"/>
  <c r="AE50" i="29"/>
  <c r="F50" i="29"/>
  <c r="J50" i="29" s="1"/>
  <c r="AE61" i="29"/>
  <c r="F61" i="29"/>
  <c r="J61" i="29" s="1"/>
  <c r="F63" i="29"/>
  <c r="J63" i="29" s="1"/>
  <c r="AE48" i="29"/>
  <c r="D59" i="29"/>
  <c r="D11" i="29"/>
  <c r="AJ8" i="29" s="1"/>
  <c r="AF3" i="29" s="1"/>
  <c r="D51" i="29"/>
  <c r="D10" i="29"/>
  <c r="AE30" i="29"/>
  <c r="AE51" i="29"/>
  <c r="AE63" i="29"/>
  <c r="E56" i="29"/>
  <c r="D16" i="29"/>
  <c r="AE55" i="29"/>
  <c r="AE59" i="29"/>
  <c r="E59" i="29"/>
  <c r="AE22" i="29"/>
  <c r="AE49" i="29"/>
  <c r="AE40" i="29"/>
  <c r="AE19" i="29"/>
  <c r="AE60" i="29"/>
  <c r="D22" i="29"/>
  <c r="AE15" i="29"/>
  <c r="D37" i="29"/>
  <c r="AE37" i="29"/>
  <c r="AE53" i="29"/>
  <c r="AE45" i="29"/>
  <c r="D31" i="29"/>
  <c r="J14" i="29"/>
  <c r="D45" i="29"/>
  <c r="AE31" i="29"/>
  <c r="E16" i="29"/>
  <c r="AE33" i="29"/>
  <c r="AE16" i="29"/>
  <c r="E37" i="29"/>
  <c r="E51" i="29"/>
  <c r="AE27" i="29"/>
  <c r="D36" i="29"/>
  <c r="AE23" i="29"/>
  <c r="AE18" i="29"/>
  <c r="AE58" i="29"/>
  <c r="E71" i="29"/>
  <c r="D56" i="29"/>
  <c r="E43" i="29"/>
  <c r="G3" i="29"/>
  <c r="E45" i="29"/>
  <c r="C45" i="29"/>
  <c r="E22" i="29"/>
  <c r="E31" i="29"/>
  <c r="AE47" i="29"/>
  <c r="AE25" i="29"/>
  <c r="E24" i="29"/>
  <c r="D24" i="29"/>
  <c r="AE24" i="29"/>
  <c r="D40" i="29"/>
  <c r="E36" i="29"/>
  <c r="AE36" i="29"/>
  <c r="AE32" i="29"/>
  <c r="AE38" i="29"/>
  <c r="AE44" i="29"/>
  <c r="AE54" i="29"/>
  <c r="D54" i="29"/>
  <c r="AE29" i="29"/>
  <c r="AE28" i="29"/>
  <c r="AE52" i="29"/>
  <c r="E44" i="29"/>
  <c r="AE35" i="29"/>
  <c r="AE41" i="29"/>
  <c r="D43" i="29"/>
  <c r="AE43" i="29"/>
  <c r="D29" i="29"/>
  <c r="E23" i="29"/>
  <c r="AE46" i="29"/>
  <c r="D52" i="29"/>
  <c r="D44" i="29"/>
  <c r="E54" i="29"/>
  <c r="AE20" i="29"/>
  <c r="AE39" i="29"/>
  <c r="AE26" i="29"/>
  <c r="N45" i="29" l="1"/>
  <c r="M12" i="29" s="1"/>
  <c r="P45" i="29"/>
  <c r="N30" i="29"/>
  <c r="P30" i="29"/>
  <c r="AB42" i="29"/>
  <c r="AD42" i="29"/>
  <c r="O42" i="29" s="1"/>
  <c r="O125" i="29"/>
  <c r="AI7" i="29"/>
  <c r="AK7" i="29"/>
  <c r="AJ7" i="29"/>
  <c r="AD68" i="29"/>
  <c r="O68" i="29" s="1"/>
  <c r="O104" i="29"/>
  <c r="O92" i="29"/>
  <c r="O119" i="29"/>
  <c r="O110" i="29"/>
  <c r="O126" i="29"/>
  <c r="O99" i="29"/>
  <c r="O76" i="29"/>
  <c r="O88" i="29"/>
  <c r="O79" i="29"/>
  <c r="O118" i="29"/>
  <c r="O101" i="29"/>
  <c r="O98" i="29"/>
  <c r="O94" i="29"/>
  <c r="O135" i="29"/>
  <c r="O161" i="29"/>
  <c r="O136" i="29"/>
  <c r="O102" i="29"/>
  <c r="O140" i="29"/>
  <c r="O133" i="29"/>
  <c r="O153" i="29"/>
  <c r="O132" i="29"/>
  <c r="O72" i="29"/>
  <c r="O91" i="29"/>
  <c r="O75" i="29"/>
  <c r="O83" i="29"/>
  <c r="O160" i="29"/>
  <c r="O117" i="29"/>
  <c r="O114" i="29"/>
  <c r="O151" i="29"/>
  <c r="O128" i="29"/>
  <c r="O97" i="29"/>
  <c r="O73" i="29"/>
  <c r="O80" i="29"/>
  <c r="O108" i="29"/>
  <c r="O134" i="29"/>
  <c r="O111" i="29"/>
  <c r="O89" i="29"/>
  <c r="O152" i="29"/>
  <c r="O67" i="29"/>
  <c r="O123" i="29"/>
  <c r="O115" i="29"/>
  <c r="O127" i="29"/>
  <c r="O155" i="29"/>
  <c r="O90" i="29"/>
  <c r="O129" i="29"/>
  <c r="O86" i="29"/>
  <c r="O162" i="29"/>
  <c r="O95" i="29"/>
  <c r="O131" i="29"/>
  <c r="O130" i="29"/>
  <c r="O84" i="29"/>
  <c r="O77" i="29"/>
  <c r="O100" i="29"/>
  <c r="O146" i="29"/>
  <c r="O122" i="29"/>
  <c r="O66" i="29"/>
  <c r="O85" i="29"/>
  <c r="O69" i="29"/>
  <c r="O156" i="29"/>
  <c r="O96" i="29"/>
  <c r="O157" i="29"/>
  <c r="O113" i="29"/>
  <c r="O148" i="29"/>
  <c r="O93" i="29"/>
  <c r="O120" i="29"/>
  <c r="O149" i="29"/>
  <c r="O109" i="29"/>
  <c r="O143" i="29"/>
  <c r="O121" i="29"/>
  <c r="O74" i="29"/>
  <c r="O82" i="29"/>
  <c r="O106" i="29"/>
  <c r="O158" i="29"/>
  <c r="O145" i="29"/>
  <c r="O137" i="29"/>
  <c r="O163" i="29"/>
  <c r="O147" i="29"/>
  <c r="O107" i="29"/>
  <c r="O105" i="29"/>
  <c r="O81" i="29"/>
  <c r="O144" i="29"/>
  <c r="O159" i="29"/>
  <c r="O138" i="29"/>
  <c r="O70" i="29"/>
  <c r="O141" i="29"/>
  <c r="O150" i="29"/>
  <c r="O142" i="29"/>
  <c r="O71" i="29"/>
  <c r="O87" i="29"/>
  <c r="O154" i="29"/>
  <c r="O124" i="29"/>
  <c r="O116" i="29"/>
  <c r="O78" i="29"/>
  <c r="O112" i="29"/>
  <c r="O139" i="29"/>
  <c r="B166" i="68"/>
  <c r="A165" i="68"/>
  <c r="C167" i="68"/>
  <c r="B161" i="68"/>
  <c r="G168" i="68" s="1"/>
  <c r="C166" i="68"/>
  <c r="C164" i="68"/>
  <c r="A167" i="68"/>
  <c r="A162" i="68"/>
  <c r="B163" i="68"/>
  <c r="C168" i="68"/>
  <c r="A169" i="68"/>
  <c r="B168" i="68"/>
  <c r="A168" i="68"/>
  <c r="E161" i="68"/>
  <c r="A166" i="68"/>
  <c r="B164" i="68"/>
  <c r="B165" i="68"/>
  <c r="A163" i="68"/>
  <c r="C165" i="68"/>
  <c r="A164" i="68"/>
  <c r="A161" i="68"/>
  <c r="E40" i="29"/>
  <c r="AD14" i="29"/>
  <c r="O14" i="29" s="1"/>
  <c r="AB14" i="29"/>
  <c r="D71" i="29"/>
  <c r="E57" i="29"/>
  <c r="E139" i="29"/>
  <c r="D161" i="29"/>
  <c r="E161" i="29"/>
  <c r="E163" i="29"/>
  <c r="AB16" i="29"/>
  <c r="AB47" i="29"/>
  <c r="AD47" i="29"/>
  <c r="O47" i="29" s="1"/>
  <c r="AB37" i="29"/>
  <c r="AD37" i="29"/>
  <c r="O37" i="29" s="1"/>
  <c r="AB22" i="29"/>
  <c r="AD22" i="29"/>
  <c r="O22" i="29" s="1"/>
  <c r="AB36" i="29"/>
  <c r="AD36" i="29"/>
  <c r="O36" i="29" s="1"/>
  <c r="AB45" i="29"/>
  <c r="AD45" i="29"/>
  <c r="O45" i="29" s="1"/>
  <c r="AB33" i="29"/>
  <c r="AD33" i="29"/>
  <c r="O33" i="29" s="1"/>
  <c r="AB31" i="29"/>
  <c r="AD31" i="29"/>
  <c r="O31" i="29" s="1"/>
  <c r="AB23" i="29"/>
  <c r="AD23" i="29"/>
  <c r="O23" i="29" s="1"/>
  <c r="AD43" i="29"/>
  <c r="O43" i="29" s="1"/>
  <c r="AB51" i="29"/>
  <c r="AD51" i="29"/>
  <c r="O51" i="29" s="1"/>
  <c r="D154" i="29"/>
  <c r="E154" i="29"/>
  <c r="E160" i="29"/>
  <c r="E147" i="29"/>
  <c r="E150" i="29"/>
  <c r="D147" i="29"/>
  <c r="E137" i="29"/>
  <c r="E141" i="29"/>
  <c r="D137" i="29"/>
  <c r="E101" i="29"/>
  <c r="E111" i="29"/>
  <c r="D101" i="29"/>
  <c r="E80" i="29"/>
  <c r="D33" i="29"/>
  <c r="E33" i="29"/>
  <c r="E68" i="29"/>
  <c r="E52" i="29"/>
  <c r="E94" i="29"/>
  <c r="E86" i="29"/>
  <c r="E38" i="29"/>
  <c r="E41" i="29"/>
  <c r="E49" i="29"/>
  <c r="E90" i="29"/>
  <c r="E28" i="29"/>
  <c r="E127" i="29"/>
  <c r="D27" i="29"/>
  <c r="E27" i="29"/>
  <c r="D50" i="29"/>
  <c r="E50" i="29"/>
  <c r="E62" i="29"/>
  <c r="D20" i="29"/>
  <c r="E20" i="29"/>
  <c r="D30" i="29"/>
  <c r="E30" i="29"/>
  <c r="D26" i="29"/>
  <c r="E26" i="29"/>
  <c r="E19" i="29"/>
  <c r="D18" i="29"/>
  <c r="E18" i="29"/>
  <c r="D63" i="29"/>
  <c r="E63" i="29"/>
  <c r="D32" i="29"/>
  <c r="E32" i="29"/>
  <c r="D17" i="29"/>
  <c r="E17" i="29"/>
  <c r="E61" i="29"/>
  <c r="E35" i="29"/>
  <c r="D58" i="29"/>
  <c r="E58" i="29"/>
  <c r="E53" i="29"/>
  <c r="E60" i="29"/>
  <c r="D23" i="29"/>
  <c r="D62" i="29"/>
  <c r="C49" i="29"/>
  <c r="D49" i="29"/>
  <c r="D19" i="29"/>
  <c r="D61" i="29"/>
  <c r="D35" i="29"/>
  <c r="D15" i="29"/>
  <c r="D34" i="29"/>
  <c r="D53" i="29"/>
  <c r="D60" i="29"/>
  <c r="C35" i="29"/>
  <c r="C37" i="29"/>
  <c r="C20" i="29"/>
  <c r="C27" i="29"/>
  <c r="C16" i="29"/>
  <c r="F3" i="29"/>
  <c r="E10" i="29"/>
  <c r="AL7" i="29" s="1"/>
  <c r="C43" i="29"/>
  <c r="C51" i="29"/>
  <c r="C31" i="29"/>
  <c r="C11" i="29"/>
  <c r="C10" i="29"/>
  <c r="D14" i="29"/>
  <c r="E14" i="29"/>
  <c r="C36" i="29"/>
  <c r="E15" i="29"/>
  <c r="E34" i="29"/>
  <c r="AD64" i="29"/>
  <c r="O64" i="29" s="1"/>
  <c r="AD25" i="29"/>
  <c r="O25" i="29" s="1"/>
  <c r="D21" i="29"/>
  <c r="D25" i="29"/>
  <c r="E21" i="29"/>
  <c r="AD38" i="29"/>
  <c r="O38" i="29" s="1"/>
  <c r="AD32" i="29"/>
  <c r="O32" i="29" s="1"/>
  <c r="E25" i="29"/>
  <c r="N12" i="29" l="1"/>
  <c r="AD16" i="29"/>
  <c r="O16" i="29" s="1"/>
  <c r="B173" i="68"/>
  <c r="A174" i="68"/>
  <c r="C175" i="68"/>
  <c r="A173" i="68"/>
  <c r="B177" i="68"/>
  <c r="A171" i="68"/>
  <c r="B172" i="68"/>
  <c r="A175" i="68"/>
  <c r="A170" i="68"/>
  <c r="A177" i="68"/>
  <c r="A176" i="68"/>
  <c r="C176" i="68"/>
  <c r="B170" i="68"/>
  <c r="G177" i="68" s="1"/>
  <c r="C173" i="68"/>
  <c r="B174" i="68"/>
  <c r="E170" i="68"/>
  <c r="C174" i="68"/>
  <c r="B175" i="68"/>
  <c r="C177" i="68"/>
  <c r="A172" i="68"/>
  <c r="A178" i="68"/>
  <c r="AD103" i="29"/>
  <c r="O103" i="29" s="1"/>
  <c r="AD65" i="29"/>
  <c r="O65" i="29" s="1"/>
  <c r="C71" i="29"/>
  <c r="D94" i="29"/>
  <c r="C161" i="29"/>
  <c r="D163" i="29"/>
  <c r="P163" i="29"/>
  <c r="AB44" i="29"/>
  <c r="AD44" i="29"/>
  <c r="O44" i="29" s="1"/>
  <c r="AB48" i="29"/>
  <c r="AD48" i="29"/>
  <c r="O48" i="29" s="1"/>
  <c r="AB52" i="29"/>
  <c r="AD52" i="29"/>
  <c r="O52" i="29" s="1"/>
  <c r="AB39" i="29"/>
  <c r="AD39" i="29"/>
  <c r="O39" i="29" s="1"/>
  <c r="AB59" i="29"/>
  <c r="AD59" i="29"/>
  <c r="O59" i="29" s="1"/>
  <c r="AB30" i="29"/>
  <c r="AD30" i="29"/>
  <c r="O30" i="29" s="1"/>
  <c r="AB57" i="29"/>
  <c r="AD57" i="29"/>
  <c r="O57" i="29" s="1"/>
  <c r="AB35" i="29"/>
  <c r="AD35" i="29"/>
  <c r="O35" i="29" s="1"/>
  <c r="AB61" i="29"/>
  <c r="AD61" i="29"/>
  <c r="O61" i="29" s="1"/>
  <c r="AB50" i="29"/>
  <c r="AD50" i="29"/>
  <c r="O50" i="29" s="1"/>
  <c r="AB24" i="29"/>
  <c r="AD24" i="29"/>
  <c r="O24" i="29" s="1"/>
  <c r="AB62" i="29"/>
  <c r="AD62" i="29"/>
  <c r="O62" i="29" s="1"/>
  <c r="AB19" i="29"/>
  <c r="AD19" i="29"/>
  <c r="O19" i="29" s="1"/>
  <c r="AB27" i="29"/>
  <c r="AD27" i="29"/>
  <c r="O27" i="29" s="1"/>
  <c r="AB34" i="29"/>
  <c r="AD34" i="29"/>
  <c r="O34" i="29" s="1"/>
  <c r="AB63" i="29"/>
  <c r="AD63" i="29"/>
  <c r="O63" i="29" s="1"/>
  <c r="AD28" i="29"/>
  <c r="O28" i="29" s="1"/>
  <c r="AB41" i="29"/>
  <c r="AD41" i="29"/>
  <c r="O41" i="29" s="1"/>
  <c r="AB26" i="29"/>
  <c r="AD26" i="29"/>
  <c r="O26" i="29" s="1"/>
  <c r="AB40" i="29"/>
  <c r="AD40" i="29"/>
  <c r="O40" i="29" s="1"/>
  <c r="AB29" i="29"/>
  <c r="AD29" i="29"/>
  <c r="O29" i="29" s="1"/>
  <c r="AB17" i="29"/>
  <c r="AD17" i="29"/>
  <c r="O17" i="29" s="1"/>
  <c r="AB49" i="29"/>
  <c r="AD49" i="29"/>
  <c r="O49" i="29" s="1"/>
  <c r="AB58" i="29"/>
  <c r="AD58" i="29"/>
  <c r="O58" i="29" s="1"/>
  <c r="AB60" i="29"/>
  <c r="AD60" i="29"/>
  <c r="O60" i="29" s="1"/>
  <c r="AB20" i="29"/>
  <c r="AD20" i="29"/>
  <c r="O20" i="29" s="1"/>
  <c r="AB21" i="29"/>
  <c r="AD21" i="29"/>
  <c r="O21" i="29" s="1"/>
  <c r="AB46" i="29"/>
  <c r="AD46" i="29"/>
  <c r="O46" i="29" s="1"/>
  <c r="AB54" i="29"/>
  <c r="AD54" i="29"/>
  <c r="O54" i="29" s="1"/>
  <c r="AB53" i="29"/>
  <c r="AD53" i="29"/>
  <c r="O53" i="29" s="1"/>
  <c r="AB18" i="29"/>
  <c r="AD18" i="29"/>
  <c r="O18" i="29" s="1"/>
  <c r="AB56" i="29"/>
  <c r="AD56" i="29"/>
  <c r="O56" i="29" s="1"/>
  <c r="AB15" i="29"/>
  <c r="AD15" i="29"/>
  <c r="O15" i="29" s="1"/>
  <c r="AB55" i="29"/>
  <c r="AD55" i="29"/>
  <c r="O55" i="29" s="1"/>
  <c r="D160" i="29"/>
  <c r="D127" i="29"/>
  <c r="D150" i="29"/>
  <c r="D141" i="29"/>
  <c r="C52" i="29"/>
  <c r="D111" i="29"/>
  <c r="D80" i="29"/>
  <c r="D68" i="29"/>
  <c r="C53" i="29"/>
  <c r="D28" i="29"/>
  <c r="C131" i="29"/>
  <c r="AB28" i="29"/>
  <c r="C94" i="29"/>
  <c r="D38" i="29"/>
  <c r="AB38" i="29"/>
  <c r="C29" i="29"/>
  <c r="E29" i="29"/>
  <c r="C61" i="29"/>
  <c r="C58" i="29"/>
  <c r="C56" i="29"/>
  <c r="C32" i="29"/>
  <c r="C60" i="29"/>
  <c r="C40" i="29"/>
  <c r="C59" i="29"/>
  <c r="C30" i="29"/>
  <c r="C62" i="29"/>
  <c r="C63" i="29"/>
  <c r="C23" i="29"/>
  <c r="C22" i="29"/>
  <c r="C54" i="29"/>
  <c r="C24" i="29"/>
  <c r="C33" i="29"/>
  <c r="C44" i="29"/>
  <c r="C18" i="29"/>
  <c r="C26" i="29"/>
  <c r="C50" i="29"/>
  <c r="C17" i="29"/>
  <c r="C19" i="29"/>
  <c r="J3" i="29"/>
  <c r="C14" i="29"/>
  <c r="C34" i="29"/>
  <c r="C25" i="29"/>
  <c r="AB32" i="29"/>
  <c r="AB25" i="29"/>
  <c r="C21" i="29"/>
  <c r="C182" i="68" l="1"/>
  <c r="A186" i="68"/>
  <c r="E179" i="68"/>
  <c r="B181" i="68"/>
  <c r="A180" i="68"/>
  <c r="C184" i="68"/>
  <c r="B179" i="68"/>
  <c r="G186" i="68" s="1"/>
  <c r="A184" i="68"/>
  <c r="A187" i="68"/>
  <c r="A182" i="68"/>
  <c r="A183" i="68"/>
  <c r="B186" i="68"/>
  <c r="C186" i="68"/>
  <c r="A181" i="68"/>
  <c r="C185" i="68"/>
  <c r="A185" i="68"/>
  <c r="A179" i="68"/>
  <c r="C183" i="68"/>
  <c r="B183" i="68"/>
  <c r="B184" i="68"/>
  <c r="B182" i="68"/>
  <c r="D139" i="29"/>
  <c r="G7" i="29"/>
  <c r="C163" i="29"/>
  <c r="D90" i="29"/>
  <c r="C137" i="29"/>
  <c r="C154" i="29"/>
  <c r="C90" i="29"/>
  <c r="D41" i="29"/>
  <c r="C160" i="29"/>
  <c r="C147" i="29"/>
  <c r="C127" i="29"/>
  <c r="C150" i="29"/>
  <c r="C141" i="29"/>
  <c r="C41" i="29"/>
  <c r="C86" i="29"/>
  <c r="C101" i="29"/>
  <c r="D86" i="29"/>
  <c r="C111" i="29"/>
  <c r="C80" i="29"/>
  <c r="D131" i="29"/>
  <c r="C28" i="29"/>
  <c r="C68" i="29"/>
  <c r="C38" i="29"/>
  <c r="D57" i="29"/>
  <c r="C15" i="29"/>
  <c r="B190" i="68" l="1"/>
  <c r="A193" i="68"/>
  <c r="A194" i="68"/>
  <c r="A196" i="68"/>
  <c r="A191" i="68"/>
  <c r="C194" i="68"/>
  <c r="B188" i="68"/>
  <c r="G195" i="68" s="1"/>
  <c r="C191" i="68"/>
  <c r="C192" i="68"/>
  <c r="A195" i="68"/>
  <c r="E188" i="68"/>
  <c r="B193" i="68"/>
  <c r="C195" i="68"/>
  <c r="A190" i="68"/>
  <c r="B191" i="68"/>
  <c r="C193" i="68"/>
  <c r="A188" i="68"/>
  <c r="A192" i="68"/>
  <c r="B195" i="68"/>
  <c r="A189" i="68"/>
  <c r="B192" i="68"/>
  <c r="T4" i="29"/>
  <c r="T3" i="29"/>
  <c r="C139" i="29"/>
  <c r="C57" i="29"/>
  <c r="B201" i="68" l="1"/>
  <c r="B202" i="68"/>
  <c r="C204" i="68"/>
  <c r="A199" i="68"/>
  <c r="C201" i="68"/>
  <c r="A200" i="68"/>
  <c r="A197" i="68"/>
  <c r="A204" i="68"/>
  <c r="E197" i="68"/>
  <c r="A202" i="68"/>
  <c r="A198" i="68"/>
  <c r="C202" i="68"/>
  <c r="C203" i="68"/>
  <c r="B197" i="68"/>
  <c r="G204" i="68" s="1"/>
  <c r="C200" i="68"/>
  <c r="A203" i="68"/>
  <c r="A205" i="68"/>
  <c r="A201" i="68"/>
  <c r="B200" i="68"/>
  <c r="B199" i="68"/>
  <c r="B204" i="68"/>
  <c r="B209" i="68" l="1"/>
  <c r="C211" i="68"/>
  <c r="C212" i="68"/>
  <c r="B206" i="68"/>
  <c r="G213" i="68" s="1"/>
  <c r="C209" i="68"/>
  <c r="B213" i="68"/>
  <c r="A207" i="68"/>
  <c r="B211" i="68"/>
  <c r="A208" i="68"/>
  <c r="A212" i="68"/>
  <c r="A214" i="68"/>
  <c r="A209" i="68"/>
  <c r="A210" i="68"/>
  <c r="A206" i="68"/>
  <c r="C210" i="68"/>
  <c r="A213" i="68"/>
  <c r="E206" i="68"/>
  <c r="B208" i="68"/>
  <c r="A211" i="68"/>
  <c r="B210" i="68"/>
  <c r="C213" i="68"/>
  <c r="A215" i="68" l="1"/>
  <c r="B218" i="68"/>
  <c r="C220" i="68"/>
  <c r="C221" i="68"/>
  <c r="B215" i="68"/>
  <c r="G222" i="68" s="1"/>
  <c r="B222" i="68"/>
  <c r="A216" i="68"/>
  <c r="B220" i="68"/>
  <c r="A221" i="68"/>
  <c r="A218" i="68"/>
  <c r="C222" i="68"/>
  <c r="A217" i="68"/>
  <c r="C219" i="68"/>
  <c r="A222" i="68"/>
  <c r="E215" i="68"/>
  <c r="B217" i="68"/>
  <c r="A220" i="68"/>
  <c r="B219" i="68"/>
  <c r="C218" i="68"/>
  <c r="A223" i="68"/>
  <c r="A219" i="68"/>
  <c r="A237" i="68" l="1"/>
  <c r="B229" i="68"/>
  <c r="C231" i="68"/>
  <c r="A226" i="68"/>
  <c r="C228" i="68"/>
  <c r="C229" i="68"/>
  <c r="B227" i="68"/>
  <c r="B226" i="68"/>
  <c r="B231" i="68"/>
  <c r="A227" i="68"/>
  <c r="C230" i="68"/>
  <c r="B224" i="68"/>
  <c r="G231" i="68" s="1"/>
  <c r="C227" i="68"/>
  <c r="A230" i="68"/>
  <c r="A231" i="68"/>
  <c r="E224" i="68"/>
  <c r="A228" i="68"/>
  <c r="A224" i="68"/>
  <c r="B228" i="68"/>
  <c r="A229" i="68"/>
  <c r="A225" i="68"/>
  <c r="B238" i="68" l="1"/>
  <c r="G245" i="68" s="1"/>
  <c r="B241" i="68"/>
  <c r="C244" i="68"/>
  <c r="A243" i="68"/>
  <c r="B242" i="68"/>
  <c r="A240" i="68"/>
  <c r="A238" i="68"/>
  <c r="B245" i="68"/>
  <c r="A241" i="68"/>
  <c r="B240" i="68"/>
  <c r="A245" i="68"/>
  <c r="A244" i="68"/>
  <c r="C241" i="68"/>
  <c r="C243" i="68"/>
  <c r="C245" i="68"/>
  <c r="B243" i="68"/>
  <c r="A246" i="68"/>
  <c r="A242" i="68"/>
  <c r="A239" i="68"/>
  <c r="E238" i="68"/>
  <c r="C242" i="68"/>
  <c r="A253" i="68" l="1"/>
  <c r="A255" i="68"/>
  <c r="B252" i="68"/>
  <c r="A252" i="68"/>
  <c r="A251" i="68"/>
  <c r="E247" i="68"/>
  <c r="C251" i="68"/>
  <c r="A254" i="68"/>
  <c r="A250" i="68"/>
  <c r="B249" i="68"/>
  <c r="A249" i="68"/>
  <c r="B250" i="68"/>
  <c r="C252" i="68"/>
  <c r="B247" i="68"/>
  <c r="G254" i="68" s="1"/>
  <c r="A247" i="68"/>
  <c r="B254" i="68"/>
  <c r="A248" i="68"/>
  <c r="B251" i="68"/>
  <c r="C254" i="68"/>
  <c r="C253" i="68"/>
  <c r="C250" i="68"/>
  <c r="A256" i="68" l="1"/>
  <c r="B259" i="68"/>
  <c r="A259" i="68"/>
  <c r="B260" i="68"/>
  <c r="B256" i="68"/>
  <c r="G263" i="68" s="1"/>
  <c r="A261" i="68"/>
  <c r="A257" i="68"/>
  <c r="E256" i="68"/>
  <c r="C263" i="68"/>
  <c r="A258" i="68"/>
  <c r="C260" i="68"/>
  <c r="C261" i="68"/>
  <c r="A263" i="68"/>
  <c r="A260" i="68"/>
  <c r="B263" i="68"/>
  <c r="B261" i="68"/>
  <c r="A264" i="68"/>
  <c r="B258" i="68"/>
  <c r="C259" i="68"/>
  <c r="C262" i="68"/>
  <c r="A262" i="68"/>
  <c r="B270" i="68" l="1"/>
  <c r="C272" i="68"/>
  <c r="A267" i="68"/>
  <c r="A273" i="68"/>
  <c r="C269" i="68"/>
  <c r="E265" i="68"/>
  <c r="A269" i="68"/>
  <c r="A265" i="68"/>
  <c r="C270" i="68"/>
  <c r="A266" i="68"/>
  <c r="B267" i="68"/>
  <c r="A270" i="68"/>
  <c r="A271" i="68"/>
  <c r="A268" i="68"/>
  <c r="A272" i="68"/>
  <c r="C271" i="68"/>
  <c r="B265" i="68"/>
  <c r="G272" i="68" s="1"/>
  <c r="C268" i="68"/>
  <c r="B268" i="68"/>
  <c r="B272" i="68"/>
  <c r="B269" i="68"/>
  <c r="A281" i="68" l="1"/>
  <c r="E274" i="68"/>
  <c r="B276" i="68"/>
  <c r="A274" i="68"/>
  <c r="A279" i="68"/>
  <c r="A275" i="68"/>
  <c r="C279" i="68"/>
  <c r="B274" i="68"/>
  <c r="G281" i="68" s="1"/>
  <c r="A276" i="68"/>
  <c r="B279" i="68"/>
  <c r="B277" i="68"/>
  <c r="A282" i="68"/>
  <c r="A277" i="68"/>
  <c r="A278" i="68"/>
  <c r="C277" i="68"/>
  <c r="C281" i="68"/>
  <c r="C278" i="68"/>
  <c r="C280" i="68"/>
  <c r="A280" i="68"/>
  <c r="B278" i="68"/>
  <c r="B281" i="68"/>
  <c r="A289" i="68" l="1"/>
  <c r="A291" i="68"/>
  <c r="A286" i="68"/>
  <c r="B283" i="68"/>
  <c r="G290" i="68" s="1"/>
  <c r="B288" i="68"/>
  <c r="A285" i="68"/>
  <c r="C287" i="68"/>
  <c r="A290" i="68"/>
  <c r="E283" i="68"/>
  <c r="B286" i="68"/>
  <c r="C288" i="68"/>
  <c r="C289" i="68"/>
  <c r="C286" i="68"/>
  <c r="C290" i="68"/>
  <c r="B290" i="68"/>
  <c r="A284" i="68"/>
  <c r="B287" i="68"/>
  <c r="A287" i="68"/>
  <c r="A283" i="68"/>
  <c r="A288" i="68"/>
  <c r="B285" i="68"/>
  <c r="C295" i="68" l="1"/>
  <c r="A298" i="68"/>
  <c r="A299" i="68"/>
  <c r="A296" i="68"/>
  <c r="A295" i="68"/>
  <c r="C299" i="68"/>
  <c r="C296" i="68"/>
  <c r="B292" i="68"/>
  <c r="G299" i="68" s="1"/>
  <c r="B295" i="68"/>
  <c r="A300" i="68"/>
  <c r="A297" i="68"/>
  <c r="B299" i="68"/>
  <c r="A293" i="68"/>
  <c r="C298" i="68"/>
  <c r="C297" i="68"/>
  <c r="A294" i="68"/>
  <c r="B296" i="68"/>
  <c r="B297" i="68"/>
  <c r="A292" i="68"/>
  <c r="E292" i="68"/>
  <c r="B294" i="68"/>
  <c r="A314" i="68" l="1"/>
  <c r="A305" i="68"/>
  <c r="A301" i="68"/>
  <c r="A308" i="68"/>
  <c r="B304" i="68"/>
  <c r="B303" i="68"/>
  <c r="B308" i="68"/>
  <c r="C306" i="68"/>
  <c r="C307" i="68"/>
  <c r="C305" i="68"/>
  <c r="B306" i="68"/>
  <c r="C308" i="68"/>
  <c r="A303" i="68"/>
  <c r="A302" i="68"/>
  <c r="A307" i="68"/>
  <c r="A306" i="68"/>
  <c r="B305" i="68"/>
  <c r="B301" i="68"/>
  <c r="G308" i="68" s="1"/>
  <c r="C304" i="68"/>
  <c r="E301" i="68"/>
  <c r="A304" i="68"/>
  <c r="A323" i="68" l="1"/>
  <c r="C318" i="68"/>
  <c r="A320" i="68"/>
  <c r="C322" i="68"/>
  <c r="A315" i="68"/>
  <c r="A317" i="68"/>
  <c r="A316" i="68"/>
  <c r="C319" i="68"/>
  <c r="B315" i="68"/>
  <c r="G322" i="68" s="1"/>
  <c r="A321" i="68"/>
  <c r="A319" i="68"/>
  <c r="E315" i="68"/>
  <c r="A322" i="68"/>
  <c r="B320" i="68"/>
  <c r="A318" i="68"/>
  <c r="C321" i="68"/>
  <c r="B318" i="68"/>
  <c r="B317" i="68"/>
  <c r="C320" i="68"/>
  <c r="B322" i="68"/>
  <c r="B319" i="68"/>
  <c r="C328" i="68" l="1"/>
  <c r="B326" i="68"/>
  <c r="B328" i="68"/>
  <c r="A324" i="68"/>
  <c r="B331" i="68"/>
  <c r="A325" i="68"/>
  <c r="A331" i="68"/>
  <c r="E324" i="68"/>
  <c r="C327" i="68"/>
  <c r="A328" i="68"/>
  <c r="A330" i="68"/>
  <c r="C329" i="68"/>
  <c r="A326" i="68"/>
  <c r="A327" i="68"/>
  <c r="C330" i="68"/>
  <c r="B329" i="68"/>
  <c r="B324" i="68"/>
  <c r="G331" i="68" s="1"/>
  <c r="A332" i="68"/>
  <c r="A329" i="68"/>
  <c r="B327" i="68"/>
  <c r="C331" i="68"/>
  <c r="C336" i="68" l="1"/>
  <c r="A336" i="68"/>
  <c r="B336" i="68"/>
  <c r="C339" i="68"/>
  <c r="B333" i="68"/>
  <c r="G340" i="68" s="1"/>
  <c r="C340" i="68"/>
  <c r="A335" i="68"/>
  <c r="B340" i="68"/>
  <c r="A334" i="68"/>
  <c r="B338" i="68"/>
  <c r="C338" i="68"/>
  <c r="A333" i="68"/>
  <c r="A339" i="68"/>
  <c r="A337" i="68"/>
  <c r="E333" i="68"/>
  <c r="A338" i="68"/>
  <c r="A340" i="68"/>
  <c r="C337" i="68"/>
  <c r="B337" i="68"/>
  <c r="B335" i="68"/>
  <c r="B344" i="68" l="1"/>
  <c r="A342" i="68"/>
  <c r="A349" i="68"/>
  <c r="E342" i="68"/>
  <c r="C348" i="68"/>
  <c r="B342" i="68"/>
  <c r="G349" i="68" s="1"/>
  <c r="A347" i="68"/>
  <c r="C347" i="68"/>
  <c r="A346" i="68"/>
  <c r="C349" i="68"/>
  <c r="A344" i="68"/>
  <c r="A350" i="68"/>
  <c r="A345" i="68"/>
  <c r="B349" i="68"/>
  <c r="C346" i="68"/>
  <c r="B347" i="68"/>
  <c r="B346" i="68"/>
  <c r="A348" i="68"/>
  <c r="A343" i="68"/>
  <c r="C345" i="68"/>
  <c r="B345" i="68"/>
  <c r="B355" i="68" l="1"/>
  <c r="A353" i="68"/>
  <c r="B353" i="68"/>
  <c r="B358" i="68"/>
  <c r="A352" i="68"/>
  <c r="A359" i="68"/>
  <c r="A354" i="68"/>
  <c r="C357" i="68"/>
  <c r="B351" i="68"/>
  <c r="G358" i="68" s="1"/>
  <c r="A357" i="68"/>
  <c r="A356" i="68"/>
  <c r="A358" i="68"/>
  <c r="E351" i="68"/>
  <c r="B356" i="68"/>
  <c r="C358" i="68"/>
  <c r="C355" i="68"/>
  <c r="A351" i="68"/>
  <c r="C356" i="68"/>
  <c r="A355" i="68"/>
  <c r="C354" i="68"/>
  <c r="B354" i="68"/>
  <c r="B363" i="68" l="1"/>
  <c r="C365" i="68"/>
  <c r="C366" i="68"/>
  <c r="A360" i="68"/>
  <c r="A361" i="68"/>
  <c r="B364" i="68"/>
  <c r="B362" i="68"/>
  <c r="A366" i="68"/>
  <c r="A363" i="68"/>
  <c r="A364" i="68"/>
  <c r="B360" i="68"/>
  <c r="G367" i="68" s="1"/>
  <c r="C364" i="68"/>
  <c r="A367" i="68"/>
  <c r="E360" i="68"/>
  <c r="C367" i="68"/>
  <c r="A362" i="68"/>
  <c r="B367" i="68"/>
  <c r="B365" i="68"/>
  <c r="A365" i="68"/>
  <c r="A368" i="68"/>
  <c r="C363" i="68"/>
  <c r="C372" i="68" l="1"/>
  <c r="A375" i="68"/>
  <c r="A376" i="68"/>
  <c r="B374" i="68"/>
  <c r="A377" i="68"/>
  <c r="C376" i="68"/>
  <c r="A371" i="68"/>
  <c r="C373" i="68"/>
  <c r="C374" i="68"/>
  <c r="A373" i="68"/>
  <c r="B373" i="68"/>
  <c r="A369" i="68"/>
  <c r="B372" i="68"/>
  <c r="A372" i="68"/>
  <c r="B371" i="68"/>
  <c r="E369" i="68"/>
  <c r="A374" i="68"/>
  <c r="B376" i="68"/>
  <c r="A370" i="68"/>
  <c r="C375" i="68"/>
  <c r="B369" i="68"/>
  <c r="G376" i="68" s="1"/>
  <c r="A391" i="68" l="1"/>
  <c r="C384" i="68"/>
  <c r="B378" i="68"/>
  <c r="G385" i="68" s="1"/>
  <c r="A383" i="68"/>
  <c r="B385" i="68"/>
  <c r="B382" i="68"/>
  <c r="B381" i="68"/>
  <c r="B383" i="68"/>
  <c r="A384" i="68"/>
  <c r="A379" i="68"/>
  <c r="A382" i="68"/>
  <c r="A380" i="68"/>
  <c r="A385" i="68"/>
  <c r="B380" i="68"/>
  <c r="A378" i="68"/>
  <c r="C383" i="68"/>
  <c r="C382" i="68"/>
  <c r="C381" i="68"/>
  <c r="A381" i="68"/>
  <c r="C385" i="68"/>
  <c r="E378" i="68"/>
  <c r="A400" i="68" l="1"/>
  <c r="A392" i="68"/>
  <c r="B397" i="68"/>
  <c r="C397" i="68"/>
  <c r="C395" i="68"/>
  <c r="B395" i="68"/>
  <c r="B394" i="68"/>
  <c r="A393" i="68"/>
  <c r="A395" i="68"/>
  <c r="C396" i="68"/>
  <c r="B399" i="68"/>
  <c r="A398" i="68"/>
  <c r="B392" i="68"/>
  <c r="G399" i="68" s="1"/>
  <c r="E392" i="68"/>
  <c r="A396" i="68"/>
  <c r="C399" i="68"/>
  <c r="C398" i="68"/>
  <c r="A399" i="68"/>
  <c r="A394" i="68"/>
  <c r="A397" i="68"/>
  <c r="B396" i="68"/>
  <c r="B404" i="68" l="1"/>
  <c r="A409" i="68"/>
  <c r="A404" i="68"/>
  <c r="B406" i="68"/>
  <c r="A407" i="68"/>
  <c r="C408" i="68"/>
  <c r="C406" i="68"/>
  <c r="A406" i="68"/>
  <c r="B403" i="68"/>
  <c r="A401" i="68"/>
  <c r="A403" i="68"/>
  <c r="C407" i="68"/>
  <c r="B408" i="68"/>
  <c r="A405" i="68"/>
  <c r="C405" i="68"/>
  <c r="B401" i="68"/>
  <c r="G408" i="68" s="1"/>
  <c r="A402" i="68"/>
  <c r="E401" i="68"/>
  <c r="C404" i="68"/>
  <c r="A408" i="68"/>
  <c r="B405" i="68"/>
  <c r="A410" i="68" l="1"/>
  <c r="A416" i="68"/>
  <c r="B415" i="68"/>
  <c r="C415" i="68"/>
  <c r="B412" i="68"/>
  <c r="A415" i="68"/>
  <c r="C416" i="68"/>
  <c r="C414" i="68"/>
  <c r="B410" i="68"/>
  <c r="G417" i="68" s="1"/>
  <c r="B414" i="68"/>
  <c r="C413" i="68"/>
  <c r="A414" i="68"/>
  <c r="B413" i="68"/>
  <c r="A418" i="68"/>
  <c r="A413" i="68"/>
  <c r="C417" i="68"/>
  <c r="A412" i="68"/>
  <c r="B417" i="68"/>
  <c r="A411" i="68"/>
  <c r="A417" i="68"/>
  <c r="E410" i="68"/>
  <c r="B424" i="68" l="1"/>
  <c r="C424" i="68"/>
  <c r="A424" i="68"/>
  <c r="A426" i="68"/>
  <c r="C423" i="68"/>
  <c r="B423" i="68"/>
  <c r="A423" i="68"/>
  <c r="E419" i="68"/>
  <c r="C422" i="68"/>
  <c r="A422" i="68"/>
  <c r="C425" i="68"/>
  <c r="B419" i="68"/>
  <c r="G426" i="68" s="1"/>
  <c r="A419" i="68"/>
  <c r="A425" i="68"/>
  <c r="A427" i="68"/>
  <c r="B422" i="68"/>
  <c r="C426" i="68"/>
  <c r="A421" i="68"/>
  <c r="B426" i="68"/>
  <c r="B421" i="68"/>
  <c r="A420" i="68"/>
  <c r="A435" i="68" l="1"/>
  <c r="E428" i="68"/>
  <c r="B433" i="68"/>
  <c r="C432" i="68"/>
  <c r="A433" i="68"/>
  <c r="A434" i="68"/>
  <c r="C433" i="68"/>
  <c r="B435" i="68"/>
  <c r="A432" i="68"/>
  <c r="A429" i="68"/>
  <c r="C431" i="68"/>
  <c r="B432" i="68"/>
  <c r="B431" i="68"/>
  <c r="B430" i="68"/>
  <c r="C435" i="68"/>
  <c r="A430" i="68"/>
  <c r="A436" i="68"/>
  <c r="A431" i="68"/>
  <c r="C434" i="68"/>
  <c r="B428" i="68"/>
  <c r="G435" i="68" s="1"/>
  <c r="A428" i="68"/>
  <c r="A443" i="68" l="1"/>
  <c r="A445" i="68"/>
  <c r="A440" i="68"/>
  <c r="A437" i="68"/>
  <c r="B439" i="68"/>
  <c r="A439" i="68"/>
  <c r="C441" i="68"/>
  <c r="E437" i="68"/>
  <c r="B437" i="68"/>
  <c r="G444" i="68" s="1"/>
  <c r="B440" i="68"/>
  <c r="B442" i="68"/>
  <c r="B444" i="68"/>
  <c r="A438" i="68"/>
  <c r="B441" i="68"/>
  <c r="C440" i="68"/>
  <c r="A441" i="68"/>
  <c r="A442" i="68"/>
  <c r="A444" i="68"/>
  <c r="C443" i="68"/>
  <c r="C442" i="68"/>
  <c r="C444" i="68"/>
  <c r="A446" i="68" l="1"/>
  <c r="B449" i="68"/>
  <c r="A454" i="68"/>
  <c r="A449" i="68"/>
  <c r="A450" i="68"/>
  <c r="A451" i="68"/>
  <c r="B453" i="68"/>
  <c r="A447" i="68"/>
  <c r="A453" i="68"/>
  <c r="E446" i="68"/>
  <c r="C449" i="68"/>
  <c r="A452" i="68"/>
  <c r="B448" i="68"/>
  <c r="C451" i="68"/>
  <c r="C452" i="68"/>
  <c r="C453" i="68"/>
  <c r="A448" i="68"/>
  <c r="C450" i="68"/>
  <c r="B446" i="68"/>
  <c r="G453" i="68" s="1"/>
  <c r="B450" i="68"/>
  <c r="B451" i="68"/>
  <c r="A468" i="68" l="1"/>
  <c r="B460" i="68"/>
  <c r="B459" i="68"/>
  <c r="C458" i="68"/>
  <c r="A458" i="68"/>
  <c r="B458" i="68"/>
  <c r="A459" i="68"/>
  <c r="A457" i="68"/>
  <c r="A461" i="68"/>
  <c r="C461" i="68"/>
  <c r="B455" i="68"/>
  <c r="G462" i="68" s="1"/>
  <c r="A460" i="68"/>
  <c r="C460" i="68"/>
  <c r="C459" i="68"/>
  <c r="E455" i="68"/>
  <c r="C462" i="68"/>
  <c r="B462" i="68"/>
  <c r="A456" i="68"/>
  <c r="B457" i="68"/>
  <c r="A455" i="68"/>
  <c r="A462" i="68"/>
  <c r="A477" i="68" l="1"/>
  <c r="B474" i="68"/>
  <c r="C475" i="68"/>
  <c r="B469" i="68"/>
  <c r="G476" i="68" s="1"/>
  <c r="B471" i="68"/>
  <c r="A473" i="68"/>
  <c r="A470" i="68"/>
  <c r="B476" i="68"/>
  <c r="A474" i="68"/>
  <c r="E469" i="68"/>
  <c r="A476" i="68"/>
  <c r="C473" i="68"/>
  <c r="A471" i="68"/>
  <c r="C476" i="68"/>
  <c r="B473" i="68"/>
  <c r="C472" i="68"/>
  <c r="C474" i="68"/>
  <c r="B472" i="68"/>
  <c r="A469" i="68"/>
  <c r="A472" i="68"/>
  <c r="A475" i="68"/>
  <c r="D103" i="29"/>
  <c r="C482" i="68" l="1"/>
  <c r="B482" i="68"/>
  <c r="A482" i="68"/>
  <c r="A481" i="68"/>
  <c r="C481" i="68"/>
  <c r="B485" i="68"/>
  <c r="A479" i="68"/>
  <c r="C484" i="68"/>
  <c r="B478" i="68"/>
  <c r="G485" i="68" s="1"/>
  <c r="A478" i="68"/>
  <c r="A486" i="68"/>
  <c r="A485" i="68"/>
  <c r="C483" i="68"/>
  <c r="C485" i="68"/>
  <c r="B483" i="68"/>
  <c r="A483" i="68"/>
  <c r="B481" i="68"/>
  <c r="B480" i="68"/>
  <c r="A480" i="68"/>
  <c r="E478" i="68"/>
  <c r="A484" i="68"/>
  <c r="C47" i="29"/>
  <c r="C103" i="29"/>
  <c r="E47" i="29"/>
  <c r="E103" i="29"/>
  <c r="C490" i="68" l="1"/>
  <c r="A495" i="68"/>
  <c r="A490" i="68"/>
  <c r="C493" i="68"/>
  <c r="B487" i="68"/>
  <c r="G494" i="68" s="1"/>
  <c r="C494" i="68"/>
  <c r="A489" i="68"/>
  <c r="A494" i="68"/>
  <c r="E487" i="68"/>
  <c r="B492" i="68"/>
  <c r="B494" i="68"/>
  <c r="A487" i="68"/>
  <c r="C492" i="68"/>
  <c r="C491" i="68"/>
  <c r="A491" i="68"/>
  <c r="B490" i="68"/>
  <c r="A492" i="68"/>
  <c r="A493" i="68"/>
  <c r="B491" i="68"/>
  <c r="A488" i="68"/>
  <c r="B489" i="68"/>
  <c r="K7" i="29"/>
  <c r="AF8" i="29" s="1"/>
  <c r="C39" i="29"/>
  <c r="C46" i="29"/>
  <c r="E46" i="29"/>
  <c r="D72" i="29"/>
  <c r="C88" i="29"/>
  <c r="E88" i="29"/>
  <c r="E55" i="29"/>
  <c r="C55" i="29"/>
  <c r="C102" i="29"/>
  <c r="E102" i="29"/>
  <c r="C106" i="29"/>
  <c r="E106" i="29"/>
  <c r="D102" i="29"/>
  <c r="D46" i="29"/>
  <c r="D87" i="29"/>
  <c r="C87" i="29"/>
  <c r="E87" i="29"/>
  <c r="D48" i="29"/>
  <c r="P103" i="29"/>
  <c r="C114" i="29"/>
  <c r="E114" i="29"/>
  <c r="D39" i="29"/>
  <c r="L7" i="29"/>
  <c r="D73" i="29"/>
  <c r="E73" i="29"/>
  <c r="C73" i="29"/>
  <c r="D88" i="29"/>
  <c r="D89" i="29"/>
  <c r="D113" i="29"/>
  <c r="D106" i="29"/>
  <c r="D105" i="29"/>
  <c r="D55" i="29"/>
  <c r="D47" i="29"/>
  <c r="D114" i="29"/>
  <c r="C78" i="29"/>
  <c r="E78" i="29"/>
  <c r="C89" i="29"/>
  <c r="E89" i="29"/>
  <c r="D78" i="29"/>
  <c r="C105" i="29"/>
  <c r="E105" i="29"/>
  <c r="C113" i="29"/>
  <c r="E113" i="29"/>
  <c r="C48" i="29"/>
  <c r="E48" i="29"/>
  <c r="E72" i="29"/>
  <c r="C72" i="29"/>
  <c r="P47" i="29"/>
  <c r="K3" i="29" l="1"/>
  <c r="L3" i="29"/>
  <c r="B498" i="68"/>
  <c r="B503" i="68"/>
  <c r="A497" i="68"/>
  <c r="A504" i="68"/>
  <c r="A499" i="68"/>
  <c r="C502" i="68"/>
  <c r="B496" i="68"/>
  <c r="G503" i="68" s="1"/>
  <c r="A502" i="68"/>
  <c r="C503" i="68"/>
  <c r="A503" i="68"/>
  <c r="A500" i="68"/>
  <c r="A498" i="68"/>
  <c r="B499" i="68"/>
  <c r="A496" i="68"/>
  <c r="B500" i="68"/>
  <c r="E496" i="68"/>
  <c r="C499" i="68"/>
  <c r="B501" i="68"/>
  <c r="C501" i="68"/>
  <c r="A501" i="68"/>
  <c r="C500" i="68"/>
  <c r="P106" i="29"/>
  <c r="P72" i="29"/>
  <c r="P105" i="29"/>
  <c r="P87" i="29"/>
  <c r="P88" i="29"/>
  <c r="P102" i="29"/>
  <c r="C3" i="29"/>
  <c r="P78" i="29"/>
  <c r="P73" i="29"/>
  <c r="P114" i="29"/>
  <c r="M7" i="29"/>
  <c r="N7" i="29" s="1"/>
  <c r="O7" i="29" s="1"/>
  <c r="E39" i="29"/>
  <c r="M3" i="29" s="1"/>
  <c r="P48" i="29"/>
  <c r="P113" i="29"/>
  <c r="P89" i="29"/>
  <c r="D3" i="29"/>
  <c r="AO2" i="29" s="1"/>
  <c r="P55" i="29"/>
  <c r="P46" i="29"/>
  <c r="P39" i="29"/>
  <c r="AO3" i="29" l="1"/>
  <c r="AC2" i="29"/>
  <c r="AC3" i="29"/>
  <c r="AD2" i="29"/>
  <c r="AG2" i="29"/>
  <c r="AF2" i="29"/>
  <c r="AE3" i="29"/>
  <c r="AD3" i="29"/>
  <c r="AE2" i="29"/>
  <c r="AF7" i="29"/>
  <c r="AC6" i="29"/>
  <c r="B509" i="68"/>
  <c r="B507" i="68"/>
  <c r="C508" i="68"/>
  <c r="A509" i="68"/>
  <c r="B508" i="68"/>
  <c r="A513" i="68"/>
  <c r="A508" i="68"/>
  <c r="C512" i="68"/>
  <c r="A507" i="68"/>
  <c r="B512" i="68"/>
  <c r="A506" i="68"/>
  <c r="A512" i="68"/>
  <c r="E505" i="68"/>
  <c r="A505" i="68"/>
  <c r="A511" i="68"/>
  <c r="B505" i="68"/>
  <c r="G512" i="68" s="1"/>
  <c r="C510" i="68"/>
  <c r="B510" i="68"/>
  <c r="A510" i="68"/>
  <c r="C511" i="68"/>
  <c r="C509" i="68"/>
  <c r="E3" i="29"/>
  <c r="N3" i="29"/>
  <c r="O3" i="29" s="1"/>
  <c r="AJ2" i="29" l="1"/>
  <c r="AO8" i="29" s="1"/>
  <c r="AJ3" i="29"/>
  <c r="B517" i="68"/>
  <c r="E514" i="68"/>
  <c r="B516" i="68"/>
  <c r="C521" i="68"/>
  <c r="A516" i="68"/>
  <c r="B521" i="68"/>
  <c r="B514" i="68"/>
  <c r="G521" i="68" s="1"/>
  <c r="A514" i="68"/>
  <c r="A520" i="68"/>
  <c r="B519" i="68"/>
  <c r="A519" i="68"/>
  <c r="C518" i="68"/>
  <c r="B518" i="68"/>
  <c r="A518" i="68"/>
  <c r="A517" i="68"/>
  <c r="C517" i="68"/>
  <c r="A515" i="68"/>
  <c r="C520" i="68"/>
  <c r="A522" i="68"/>
  <c r="C519" i="68"/>
  <c r="A521" i="68"/>
  <c r="AO5" i="29" l="1"/>
  <c r="AO7" i="29"/>
  <c r="C526" i="68"/>
  <c r="C527" i="68"/>
  <c r="B527" i="68"/>
  <c r="A524" i="68"/>
  <c r="B525" i="68"/>
  <c r="C530" i="68"/>
  <c r="A525" i="68"/>
  <c r="A531" i="68"/>
  <c r="A526" i="68"/>
  <c r="C529" i="68"/>
  <c r="B523" i="68"/>
  <c r="G530" i="68" s="1"/>
  <c r="A523" i="68"/>
  <c r="A530" i="68"/>
  <c r="E523" i="68"/>
  <c r="B528" i="68"/>
  <c r="B526" i="68"/>
  <c r="A528" i="68"/>
  <c r="B530" i="68"/>
  <c r="C528" i="68"/>
  <c r="A529" i="68"/>
  <c r="A527" i="68"/>
  <c r="K9" i="29"/>
  <c r="C5" i="29" l="1"/>
  <c r="A545" i="68"/>
  <c r="A536" i="68"/>
  <c r="C535" i="68"/>
  <c r="B535" i="68"/>
  <c r="A539" i="68"/>
  <c r="E532" i="68"/>
  <c r="B539" i="68"/>
  <c r="C537" i="68"/>
  <c r="C538" i="68"/>
  <c r="A538" i="68"/>
  <c r="C539" i="68"/>
  <c r="A532" i="68"/>
  <c r="B537" i="68"/>
  <c r="A537" i="68"/>
  <c r="C536" i="68"/>
  <c r="A534" i="68"/>
  <c r="A535" i="68"/>
  <c r="B534" i="68"/>
  <c r="A533" i="68"/>
  <c r="B532" i="68"/>
  <c r="G539" i="68" s="1"/>
  <c r="B536" i="68"/>
  <c r="A554" i="68" l="1"/>
  <c r="A546" i="68"/>
  <c r="C553" i="68"/>
  <c r="A548" i="68"/>
  <c r="C549" i="68"/>
  <c r="A551" i="68"/>
  <c r="A552" i="68"/>
  <c r="B548" i="68"/>
  <c r="C551" i="68"/>
  <c r="B549" i="68"/>
  <c r="B551" i="68"/>
  <c r="A549" i="68"/>
  <c r="B546" i="68"/>
  <c r="G553" i="68" s="1"/>
  <c r="B550" i="68"/>
  <c r="A547" i="68"/>
  <c r="A553" i="68"/>
  <c r="C550" i="68"/>
  <c r="B553" i="68"/>
  <c r="E546" i="68"/>
  <c r="A550" i="68"/>
  <c r="C552" i="68"/>
  <c r="A561" i="68" l="1"/>
  <c r="B560" i="68"/>
  <c r="C560" i="68"/>
  <c r="C561" i="68"/>
  <c r="A560" i="68"/>
  <c r="A559" i="68"/>
  <c r="B558" i="68"/>
  <c r="A563" i="68"/>
  <c r="A558" i="68"/>
  <c r="C562" i="68"/>
  <c r="A557" i="68"/>
  <c r="A556" i="68"/>
  <c r="E555" i="68"/>
  <c r="A555" i="68"/>
  <c r="B555" i="68"/>
  <c r="G562" i="68" s="1"/>
  <c r="A562" i="68"/>
  <c r="C559" i="68"/>
  <c r="B559" i="68"/>
  <c r="C558" i="68"/>
  <c r="B557" i="68"/>
  <c r="B562" i="68"/>
  <c r="A564" i="68" l="1"/>
  <c r="A570" i="68"/>
  <c r="A572" i="68"/>
  <c r="A568" i="68"/>
  <c r="A567" i="68"/>
  <c r="A569" i="68"/>
  <c r="C569" i="68"/>
  <c r="C568" i="68"/>
  <c r="B568" i="68"/>
  <c r="B566" i="68"/>
  <c r="C567" i="68"/>
  <c r="E564" i="68"/>
  <c r="B567" i="68"/>
  <c r="C570" i="68"/>
  <c r="B564" i="68"/>
  <c r="G571" i="68" s="1"/>
  <c r="C571" i="68"/>
  <c r="A566" i="68"/>
  <c r="B571" i="68"/>
  <c r="A565" i="68"/>
  <c r="B569" i="68"/>
  <c r="A571" i="68"/>
  <c r="B578" i="68" l="1"/>
  <c r="B580" i="68"/>
  <c r="A578" i="68"/>
  <c r="C577" i="68"/>
  <c r="B577" i="68"/>
  <c r="B576" i="68"/>
  <c r="A577" i="68"/>
  <c r="A574" i="68"/>
  <c r="C576" i="68"/>
  <c r="A581" i="68"/>
  <c r="A576" i="68"/>
  <c r="C579" i="68"/>
  <c r="B573" i="68"/>
  <c r="G580" i="68" s="1"/>
  <c r="A573" i="68"/>
  <c r="C578" i="68"/>
  <c r="A579" i="68"/>
  <c r="B575" i="68"/>
  <c r="E573" i="68"/>
  <c r="C580" i="68"/>
  <c r="A575" i="68"/>
  <c r="A580" i="68"/>
  <c r="A589" i="68" l="1"/>
  <c r="E582" i="68"/>
  <c r="A586" i="68"/>
  <c r="A582" i="68"/>
  <c r="B585" i="68"/>
  <c r="A584" i="68"/>
  <c r="C587" i="68"/>
  <c r="C585" i="68"/>
  <c r="B584" i="68"/>
  <c r="B589" i="68"/>
  <c r="A583" i="68"/>
  <c r="B586" i="68"/>
  <c r="C588" i="68"/>
  <c r="B582" i="68"/>
  <c r="G589" i="68" s="1"/>
  <c r="A588" i="68"/>
  <c r="C589" i="68"/>
  <c r="A590" i="68"/>
  <c r="A585" i="68"/>
  <c r="B587" i="68"/>
  <c r="A587" i="68"/>
  <c r="C586" i="68"/>
  <c r="A597" i="68" l="1"/>
  <c r="A599" i="68"/>
  <c r="A594" i="68"/>
  <c r="C598" i="68"/>
  <c r="A593" i="68"/>
  <c r="B593" i="68"/>
  <c r="A598" i="68"/>
  <c r="A591" i="68"/>
  <c r="C596" i="68"/>
  <c r="A595" i="68"/>
  <c r="C597" i="68"/>
  <c r="B598" i="68"/>
  <c r="A592" i="68"/>
  <c r="B595" i="68"/>
  <c r="B591" i="68"/>
  <c r="G598" i="68" s="1"/>
  <c r="C594" i="68"/>
  <c r="B596" i="68"/>
  <c r="C595" i="68"/>
  <c r="E591" i="68"/>
  <c r="B594" i="68"/>
  <c r="A596" i="68"/>
  <c r="A600" i="68" l="1"/>
  <c r="B603" i="68"/>
  <c r="E600" i="68"/>
  <c r="B602" i="68"/>
  <c r="A603" i="68"/>
  <c r="A605" i="68"/>
  <c r="B607" i="68"/>
  <c r="A601" i="68"/>
  <c r="C606" i="68"/>
  <c r="B600" i="68"/>
  <c r="G607" i="68" s="1"/>
  <c r="C603" i="68"/>
  <c r="A606" i="68"/>
  <c r="A607" i="68"/>
  <c r="B605" i="68"/>
  <c r="A608" i="68"/>
  <c r="C607" i="68"/>
  <c r="A602" i="68"/>
  <c r="C604" i="68"/>
  <c r="B604" i="68"/>
  <c r="A604" i="68"/>
  <c r="C605" i="68"/>
  <c r="A622" i="68" l="1"/>
  <c r="B611" i="68"/>
  <c r="A609" i="68"/>
  <c r="C614" i="68"/>
  <c r="A615" i="68"/>
  <c r="B609" i="68"/>
  <c r="G616" i="68" s="1"/>
  <c r="B616" i="68"/>
  <c r="B613" i="68"/>
  <c r="B614" i="68"/>
  <c r="C612" i="68"/>
  <c r="A613" i="68"/>
  <c r="C616" i="68"/>
  <c r="A611" i="68"/>
  <c r="A616" i="68"/>
  <c r="E609" i="68"/>
  <c r="C615" i="68"/>
  <c r="A614" i="68"/>
  <c r="A610" i="68"/>
  <c r="C613" i="68"/>
  <c r="B612" i="68"/>
  <c r="A612" i="68"/>
  <c r="A631" i="68" l="1"/>
  <c r="B628" i="68"/>
  <c r="B625" i="68"/>
  <c r="C626" i="68"/>
  <c r="A623" i="68"/>
  <c r="C629" i="68"/>
  <c r="B623" i="68"/>
  <c r="G630" i="68" s="1"/>
  <c r="C630" i="68"/>
  <c r="A625" i="68"/>
  <c r="A628" i="68"/>
  <c r="A627" i="68"/>
  <c r="A624" i="68"/>
  <c r="B630" i="68"/>
  <c r="B627" i="68"/>
  <c r="C627" i="68"/>
  <c r="E623" i="68"/>
  <c r="A630" i="68"/>
  <c r="A626" i="68"/>
  <c r="B626" i="68"/>
  <c r="A629" i="68"/>
  <c r="C628" i="68"/>
  <c r="A636" i="68" l="1"/>
  <c r="B637" i="68"/>
  <c r="B639" i="68"/>
  <c r="A633" i="68"/>
  <c r="C639" i="68"/>
  <c r="A634" i="68"/>
  <c r="E632" i="68"/>
  <c r="C636" i="68"/>
  <c r="C637" i="68"/>
  <c r="A637" i="68"/>
  <c r="A639" i="68"/>
  <c r="C638" i="68"/>
  <c r="B635" i="68"/>
  <c r="C635" i="68"/>
  <c r="B634" i="68"/>
  <c r="A640" i="68"/>
  <c r="A635" i="68"/>
  <c r="A638" i="68"/>
  <c r="B632" i="68"/>
  <c r="G639" i="68" s="1"/>
  <c r="A632" i="68"/>
  <c r="B636" i="68"/>
  <c r="C644" i="68" l="1"/>
  <c r="B644" i="68"/>
  <c r="B643" i="68"/>
  <c r="A642" i="68"/>
  <c r="A649" i="68"/>
  <c r="C648" i="68"/>
  <c r="A643" i="68"/>
  <c r="C647" i="68"/>
  <c r="B641" i="68"/>
  <c r="G648" i="68" s="1"/>
  <c r="C646" i="68"/>
  <c r="A644" i="68"/>
  <c r="A641" i="68"/>
  <c r="B646" i="68"/>
  <c r="B648" i="68"/>
  <c r="E641" i="68"/>
  <c r="A648" i="68"/>
  <c r="A646" i="68"/>
  <c r="A647" i="68"/>
  <c r="A645" i="68"/>
  <c r="C645" i="68"/>
  <c r="B645" i="68"/>
  <c r="B652" i="68" l="1"/>
  <c r="A652" i="68"/>
  <c r="C655" i="68"/>
  <c r="C654" i="68"/>
  <c r="C656" i="68"/>
  <c r="B650" i="68"/>
  <c r="G657" i="68" s="1"/>
  <c r="B657" i="68"/>
  <c r="B654" i="68"/>
  <c r="C653" i="68"/>
  <c r="A651" i="68"/>
  <c r="B655" i="68"/>
  <c r="C657" i="68"/>
  <c r="A653" i="68"/>
  <c r="A650" i="68"/>
  <c r="A656" i="68"/>
  <c r="A654" i="68"/>
  <c r="A655" i="68"/>
  <c r="A657" i="68"/>
  <c r="E650" i="68"/>
  <c r="B653" i="68"/>
  <c r="A658" i="68"/>
  <c r="B663" i="68" l="1"/>
  <c r="C666" i="68"/>
  <c r="A661" i="68"/>
  <c r="C663" i="68"/>
  <c r="B664" i="68"/>
  <c r="A667" i="68"/>
  <c r="A662" i="68"/>
  <c r="A659" i="68"/>
  <c r="B662" i="68"/>
  <c r="A663" i="68"/>
  <c r="A666" i="68"/>
  <c r="E659" i="68"/>
  <c r="A664" i="68"/>
  <c r="B666" i="68"/>
  <c r="A660" i="68"/>
  <c r="B659" i="68"/>
  <c r="G666" i="68" s="1"/>
  <c r="C664" i="68"/>
  <c r="B661" i="68"/>
  <c r="C662" i="68"/>
  <c r="A665" i="68"/>
  <c r="C665" i="68"/>
  <c r="B671" i="68" l="1"/>
  <c r="E668" i="68"/>
  <c r="B670" i="68"/>
  <c r="A673" i="68"/>
  <c r="A675" i="68"/>
  <c r="B675" i="68"/>
  <c r="C674" i="68"/>
  <c r="B668" i="68"/>
  <c r="G675" i="68" s="1"/>
  <c r="C673" i="68"/>
  <c r="A674" i="68"/>
  <c r="B673" i="68"/>
  <c r="C675" i="68"/>
  <c r="A671" i="68"/>
  <c r="C672" i="68"/>
  <c r="B672" i="68"/>
  <c r="A672" i="68"/>
  <c r="A668" i="68"/>
  <c r="A669" i="68"/>
  <c r="C671" i="68"/>
  <c r="A676" i="68"/>
  <c r="A670" i="68"/>
  <c r="C680" i="68" l="1"/>
  <c r="B680" i="68"/>
  <c r="B681" i="68"/>
  <c r="B682" i="68"/>
  <c r="B684" i="68"/>
  <c r="C684" i="68"/>
  <c r="A679" i="68"/>
  <c r="A685" i="68"/>
  <c r="A680" i="68"/>
  <c r="A681" i="68"/>
  <c r="C681" i="68"/>
  <c r="A677" i="68"/>
  <c r="A684" i="68"/>
  <c r="E677" i="68"/>
  <c r="B679" i="68"/>
  <c r="A678" i="68"/>
  <c r="A682" i="68"/>
  <c r="A683" i="68"/>
  <c r="C682" i="68"/>
  <c r="C683" i="68"/>
  <c r="B677" i="68"/>
  <c r="G684" i="68" s="1"/>
  <c r="A699" i="68" l="1"/>
  <c r="C692" i="68"/>
  <c r="B686" i="68"/>
  <c r="G693" i="68" s="1"/>
  <c r="B693" i="68"/>
  <c r="A687" i="68"/>
  <c r="A689" i="68"/>
  <c r="A686" i="68"/>
  <c r="B691" i="68"/>
  <c r="A692" i="68"/>
  <c r="E686" i="68"/>
  <c r="A691" i="68"/>
  <c r="C691" i="68"/>
  <c r="B688" i="68"/>
  <c r="A688" i="68"/>
  <c r="B689" i="68"/>
  <c r="B690" i="68"/>
  <c r="C689" i="68"/>
  <c r="C693" i="68"/>
  <c r="A693" i="68"/>
  <c r="A690" i="68"/>
  <c r="C690" i="68"/>
  <c r="A708" i="68" l="1"/>
  <c r="B705" i="68"/>
  <c r="C706" i="68"/>
  <c r="B700" i="68"/>
  <c r="G707" i="68" s="1"/>
  <c r="B702" i="68"/>
  <c r="A704" i="68"/>
  <c r="B703" i="68"/>
  <c r="A700" i="68"/>
  <c r="A703" i="68"/>
  <c r="A706" i="68"/>
  <c r="C703" i="68"/>
  <c r="C705" i="68"/>
  <c r="B707" i="68"/>
  <c r="E700" i="68"/>
  <c r="A702" i="68"/>
  <c r="A705" i="68"/>
  <c r="C704" i="68"/>
  <c r="C707" i="68"/>
  <c r="B704" i="68"/>
  <c r="A701" i="68"/>
  <c r="A707" i="68"/>
  <c r="B712" i="68" l="1"/>
  <c r="C715" i="68"/>
  <c r="B709" i="68"/>
  <c r="G716" i="68" s="1"/>
  <c r="C716" i="68"/>
  <c r="A711" i="68"/>
  <c r="A715" i="68"/>
  <c r="A716" i="68"/>
  <c r="A713" i="68"/>
  <c r="B713" i="68"/>
  <c r="A714" i="68"/>
  <c r="C714" i="68"/>
  <c r="C713" i="68"/>
  <c r="B711" i="68"/>
  <c r="C712" i="68"/>
  <c r="A710" i="68"/>
  <c r="A709" i="68"/>
  <c r="A712" i="68"/>
  <c r="B716" i="68"/>
  <c r="B714" i="68"/>
  <c r="A717" i="68"/>
  <c r="E709" i="68"/>
  <c r="A718" i="68" l="1"/>
  <c r="A725" i="68"/>
  <c r="E718" i="68"/>
  <c r="A722" i="68"/>
  <c r="B721" i="68"/>
  <c r="A723" i="68"/>
  <c r="A724" i="68"/>
  <c r="C723" i="68"/>
  <c r="C722" i="68"/>
  <c r="B720" i="68"/>
  <c r="C721" i="68"/>
  <c r="A719" i="68"/>
  <c r="B722" i="68"/>
  <c r="C724" i="68"/>
  <c r="B718" i="68"/>
  <c r="G725" i="68" s="1"/>
  <c r="C725" i="68"/>
  <c r="A720" i="68"/>
  <c r="A726" i="68"/>
  <c r="A721" i="68"/>
  <c r="B723" i="68"/>
  <c r="B725" i="68"/>
  <c r="B732" i="68" l="1"/>
  <c r="C731" i="68"/>
  <c r="C730" i="68"/>
  <c r="C732" i="68"/>
  <c r="A732" i="68"/>
  <c r="A731" i="68"/>
  <c r="A729" i="68"/>
  <c r="B730" i="68"/>
  <c r="A727" i="68"/>
  <c r="B731" i="68"/>
  <c r="B729" i="68"/>
  <c r="B734" i="68"/>
  <c r="A728" i="68"/>
  <c r="A735" i="68"/>
  <c r="A730" i="68"/>
  <c r="C733" i="68"/>
  <c r="B727" i="68"/>
  <c r="G734" i="68" s="1"/>
  <c r="A733" i="68"/>
  <c r="C734" i="68"/>
  <c r="A734" i="68"/>
  <c r="E727" i="68"/>
  <c r="A743" i="68" l="1"/>
  <c r="E736" i="68"/>
  <c r="A736" i="68"/>
  <c r="C740" i="68"/>
  <c r="B736" i="68"/>
  <c r="G743" i="68" s="1"/>
  <c r="C741" i="68"/>
  <c r="C742" i="68"/>
  <c r="A741" i="68"/>
  <c r="B738" i="68"/>
  <c r="B739" i="68"/>
  <c r="B740" i="68"/>
  <c r="A740" i="68"/>
  <c r="C739" i="68"/>
  <c r="B743" i="68"/>
  <c r="A737" i="68"/>
  <c r="A744" i="68"/>
  <c r="A739" i="68"/>
  <c r="C743" i="68"/>
  <c r="A738" i="68"/>
  <c r="A742" i="68"/>
  <c r="B741" i="68"/>
  <c r="A751" i="68" l="1"/>
  <c r="C750" i="68"/>
  <c r="A749" i="68"/>
  <c r="B749" i="68"/>
  <c r="C748" i="68"/>
  <c r="A748" i="68"/>
  <c r="C749" i="68"/>
  <c r="E745" i="68"/>
  <c r="C752" i="68"/>
  <c r="A747" i="68"/>
  <c r="C751" i="68"/>
  <c r="B752" i="68"/>
  <c r="A746" i="68"/>
  <c r="B750" i="68"/>
  <c r="A752" i="68"/>
  <c r="A750" i="68"/>
  <c r="A753" i="68"/>
  <c r="B747" i="68"/>
  <c r="B748" i="68"/>
  <c r="B745" i="68"/>
  <c r="G752" i="68" s="1"/>
  <c r="A745" i="68"/>
  <c r="A754" i="68" l="1"/>
  <c r="A761" i="68"/>
  <c r="E754" i="68"/>
  <c r="B759" i="68"/>
  <c r="A760" i="68"/>
  <c r="A759" i="68"/>
  <c r="C758" i="68"/>
  <c r="C759" i="68"/>
  <c r="B761" i="68"/>
  <c r="A758" i="68"/>
  <c r="C757" i="68"/>
  <c r="A755" i="68"/>
  <c r="B758" i="68"/>
  <c r="B757" i="68"/>
  <c r="B756" i="68"/>
  <c r="C761" i="68"/>
  <c r="A756" i="68"/>
  <c r="A762" i="68"/>
  <c r="A757" i="68"/>
  <c r="C760" i="68"/>
  <c r="B754" i="68"/>
  <c r="G761" i="68" s="1"/>
  <c r="A776" i="68" l="1"/>
  <c r="B768" i="68"/>
  <c r="C770" i="68"/>
  <c r="C767" i="68"/>
  <c r="A763" i="68"/>
  <c r="A766" i="68"/>
  <c r="A767" i="68"/>
  <c r="B766" i="68"/>
  <c r="E763" i="68"/>
  <c r="B770" i="68"/>
  <c r="A764" i="68"/>
  <c r="C769" i="68"/>
  <c r="B763" i="68"/>
  <c r="G770" i="68" s="1"/>
  <c r="A769" i="68"/>
  <c r="A768" i="68"/>
  <c r="B767" i="68"/>
  <c r="C766" i="68"/>
  <c r="A765" i="68"/>
  <c r="A770" i="68"/>
  <c r="B765" i="68"/>
  <c r="C768" i="68"/>
  <c r="B784" i="68" l="1"/>
  <c r="B777" i="68"/>
  <c r="G784" i="68" s="1"/>
  <c r="A778" i="68"/>
  <c r="A781" i="68"/>
  <c r="C781" i="68"/>
  <c r="C782" i="68"/>
  <c r="C780" i="68"/>
  <c r="A783" i="68"/>
  <c r="B782" i="68"/>
  <c r="A785" i="68"/>
  <c r="A780" i="68"/>
  <c r="A777" i="68"/>
  <c r="E777" i="68"/>
  <c r="B780" i="68"/>
  <c r="C784" i="68"/>
  <c r="A784" i="68"/>
  <c r="B779" i="68"/>
  <c r="B781" i="68"/>
  <c r="A779" i="68"/>
  <c r="C783" i="68"/>
  <c r="A782" i="68"/>
  <c r="B789" i="68" l="1"/>
  <c r="A790" i="68"/>
  <c r="B790" i="68"/>
  <c r="C791" i="68"/>
  <c r="B793" i="68"/>
  <c r="A787" i="68"/>
  <c r="B788" i="68"/>
  <c r="A791" i="68"/>
  <c r="A789" i="68"/>
  <c r="A786" i="68"/>
  <c r="A792" i="68"/>
  <c r="C792" i="68"/>
  <c r="B786" i="68"/>
  <c r="G793" i="68" s="1"/>
  <c r="C789" i="68"/>
  <c r="A793" i="68"/>
  <c r="A794" i="68"/>
  <c r="C790" i="68"/>
  <c r="B791" i="68"/>
  <c r="C793" i="68"/>
  <c r="A788" i="68"/>
  <c r="E786" i="68"/>
  <c r="C798" i="68" l="1"/>
  <c r="A802" i="68"/>
  <c r="E795" i="68"/>
  <c r="B797" i="68"/>
  <c r="C799" i="68"/>
  <c r="C802" i="68"/>
  <c r="A797" i="68"/>
  <c r="C800" i="68"/>
  <c r="C801" i="68"/>
  <c r="B795" i="68"/>
  <c r="G802" i="68" s="1"/>
  <c r="B798" i="68"/>
  <c r="A795" i="68"/>
  <c r="B799" i="68"/>
  <c r="B800" i="68"/>
  <c r="B802" i="68"/>
  <c r="A801" i="68"/>
  <c r="A800" i="68"/>
  <c r="A803" i="68"/>
  <c r="A798" i="68"/>
  <c r="A799" i="68"/>
  <c r="A796" i="68"/>
  <c r="B806" i="68" l="1"/>
  <c r="B811" i="68"/>
  <c r="A805" i="68"/>
  <c r="B808" i="68"/>
  <c r="C807" i="68"/>
  <c r="C810" i="68"/>
  <c r="B804" i="68"/>
  <c r="G811" i="68" s="1"/>
  <c r="A810" i="68"/>
  <c r="A812" i="68"/>
  <c r="A807" i="68"/>
  <c r="A806" i="68"/>
  <c r="B809" i="68"/>
  <c r="C811" i="68"/>
  <c r="C808" i="68"/>
  <c r="A811" i="68"/>
  <c r="E804" i="68"/>
  <c r="A804" i="68"/>
  <c r="A808" i="68"/>
  <c r="B807" i="68"/>
  <c r="C809" i="68"/>
  <c r="A809" i="68"/>
  <c r="B817" i="68" l="1"/>
  <c r="B818" i="68"/>
  <c r="C820" i="68"/>
  <c r="A815" i="68"/>
  <c r="C817" i="68"/>
  <c r="A821" i="68"/>
  <c r="A816" i="68"/>
  <c r="A817" i="68"/>
  <c r="A813" i="68"/>
  <c r="B816" i="68"/>
  <c r="A820" i="68"/>
  <c r="B815" i="68"/>
  <c r="B820" i="68"/>
  <c r="A814" i="68"/>
  <c r="C818" i="68"/>
  <c r="C819" i="68"/>
  <c r="B813" i="68"/>
  <c r="G820" i="68" s="1"/>
  <c r="C816" i="68"/>
  <c r="A819" i="68"/>
  <c r="E813" i="68"/>
  <c r="A818" i="68"/>
  <c r="B825" i="68" l="1"/>
  <c r="C827" i="68"/>
  <c r="C828" i="68"/>
  <c r="B822" i="68"/>
  <c r="G829" i="68" s="1"/>
  <c r="C825" i="68"/>
  <c r="B829" i="68"/>
  <c r="A823" i="68"/>
  <c r="B826" i="68"/>
  <c r="B827" i="68"/>
  <c r="C829" i="68"/>
  <c r="A824" i="68"/>
  <c r="A828" i="68"/>
  <c r="A830" i="68"/>
  <c r="A825" i="68"/>
  <c r="A826" i="68"/>
  <c r="A822" i="68"/>
  <c r="C826" i="68"/>
  <c r="A829" i="68"/>
  <c r="E822" i="68"/>
  <c r="B824" i="68"/>
  <c r="A827" i="68"/>
  <c r="C834" i="68" l="1"/>
  <c r="A837" i="68"/>
  <c r="A839" i="68"/>
  <c r="A834" i="68"/>
  <c r="A835" i="68"/>
  <c r="C838" i="68"/>
  <c r="C835" i="68"/>
  <c r="E831" i="68"/>
  <c r="B834" i="68"/>
  <c r="B831" i="68"/>
  <c r="G838" i="68" s="1"/>
  <c r="A836" i="68"/>
  <c r="B838" i="68"/>
  <c r="A832" i="68"/>
  <c r="B835" i="68"/>
  <c r="B836" i="68"/>
  <c r="A833" i="68"/>
  <c r="A838" i="68"/>
  <c r="B833" i="68"/>
  <c r="A831" i="68"/>
  <c r="C836" i="68"/>
  <c r="C837" i="68"/>
  <c r="A853" i="68" l="1"/>
  <c r="B842" i="68"/>
  <c r="A845" i="68"/>
  <c r="B847" i="68"/>
  <c r="A841" i="68"/>
  <c r="A843" i="68"/>
  <c r="C843" i="68"/>
  <c r="A847" i="68"/>
  <c r="C847" i="68"/>
  <c r="C844" i="68"/>
  <c r="A844" i="68"/>
  <c r="A840" i="68"/>
  <c r="B843" i="68"/>
  <c r="B844" i="68"/>
  <c r="C846" i="68"/>
  <c r="B840" i="68"/>
  <c r="G847" i="68" s="1"/>
  <c r="A846" i="68"/>
  <c r="E840" i="68"/>
  <c r="B845" i="68"/>
  <c r="A842" i="68"/>
  <c r="C845" i="68"/>
  <c r="C861" i="68" l="1"/>
  <c r="C860" i="68"/>
  <c r="B854" i="68"/>
  <c r="G861" i="68" s="1"/>
  <c r="B856" i="68"/>
  <c r="A858" i="68"/>
  <c r="B859" i="68"/>
  <c r="B858" i="68"/>
  <c r="A855" i="68"/>
  <c r="B861" i="68"/>
  <c r="A859" i="68"/>
  <c r="E854" i="68"/>
  <c r="A861" i="68"/>
  <c r="C858" i="68"/>
  <c r="A856" i="68"/>
  <c r="A862" i="68"/>
  <c r="C857" i="68"/>
  <c r="B857" i="68"/>
  <c r="A857" i="68"/>
  <c r="A860" i="68"/>
  <c r="C859" i="68"/>
  <c r="A854" i="68"/>
  <c r="A870" i="68" l="1"/>
  <c r="A869" i="68"/>
  <c r="E863" i="68"/>
  <c r="A865" i="68"/>
  <c r="A868" i="68"/>
  <c r="C867" i="68"/>
  <c r="C868" i="68"/>
  <c r="A867" i="68"/>
  <c r="C870" i="68"/>
  <c r="A863" i="68"/>
  <c r="B866" i="68"/>
  <c r="B867" i="68"/>
  <c r="B865" i="68"/>
  <c r="B868" i="68"/>
  <c r="A866" i="68"/>
  <c r="A864" i="68"/>
  <c r="A871" i="68"/>
  <c r="C869" i="68"/>
  <c r="B863" i="68"/>
  <c r="G870" i="68" s="1"/>
  <c r="C866" i="68"/>
  <c r="B870" i="68"/>
  <c r="A878" i="68" l="1"/>
  <c r="A880" i="68"/>
  <c r="A875" i="68"/>
  <c r="A872" i="68"/>
  <c r="B872" i="68"/>
  <c r="G879" i="68" s="1"/>
  <c r="C878" i="68"/>
  <c r="C876" i="68"/>
  <c r="A879" i="68"/>
  <c r="E872" i="68"/>
  <c r="A876" i="68"/>
  <c r="C879" i="68"/>
  <c r="B875" i="68"/>
  <c r="C877" i="68"/>
  <c r="B877" i="68"/>
  <c r="A877" i="68"/>
  <c r="B879" i="68"/>
  <c r="A873" i="68"/>
  <c r="B876" i="68"/>
  <c r="C875" i="68"/>
  <c r="B874" i="68"/>
  <c r="A874" i="68"/>
  <c r="A881" i="68" l="1"/>
  <c r="B884" i="68"/>
  <c r="B881" i="68"/>
  <c r="G888" i="68" s="1"/>
  <c r="A884" i="68"/>
  <c r="A888" i="68"/>
  <c r="A886" i="68"/>
  <c r="B888" i="68"/>
  <c r="A882" i="68"/>
  <c r="B885" i="68"/>
  <c r="E881" i="68"/>
  <c r="C884" i="68"/>
  <c r="A887" i="68"/>
  <c r="C887" i="68"/>
  <c r="A889" i="68"/>
  <c r="B886" i="68"/>
  <c r="C888" i="68"/>
  <c r="A883" i="68"/>
  <c r="C885" i="68"/>
  <c r="A885" i="68"/>
  <c r="C886" i="68"/>
  <c r="B883" i="68"/>
  <c r="B895" i="68" l="1"/>
  <c r="C897" i="68"/>
  <c r="A892" i="68"/>
  <c r="E890" i="68"/>
  <c r="B897" i="68"/>
  <c r="A891" i="68"/>
  <c r="A894" i="68"/>
  <c r="A890" i="68"/>
  <c r="C894" i="68"/>
  <c r="A898" i="68"/>
  <c r="B892" i="68"/>
  <c r="A895" i="68"/>
  <c r="A896" i="68"/>
  <c r="C895" i="68"/>
  <c r="C896" i="68"/>
  <c r="B890" i="68"/>
  <c r="G897" i="68" s="1"/>
  <c r="C893" i="68"/>
  <c r="B894" i="68"/>
  <c r="B893" i="68"/>
  <c r="A893" i="68"/>
  <c r="A897" i="68"/>
  <c r="A906" i="68" l="1"/>
  <c r="E899" i="68"/>
  <c r="B901" i="68"/>
  <c r="A900" i="68"/>
  <c r="A905" i="68"/>
  <c r="A901" i="68"/>
  <c r="C904" i="68"/>
  <c r="C905" i="68"/>
  <c r="B899" i="68"/>
  <c r="G906" i="68" s="1"/>
  <c r="B902" i="68"/>
  <c r="B903" i="68"/>
  <c r="B904" i="68"/>
  <c r="B906" i="68"/>
  <c r="C902" i="68"/>
  <c r="C906" i="68"/>
  <c r="A907" i="68"/>
  <c r="A902" i="68"/>
  <c r="A903" i="68"/>
  <c r="C903" i="68"/>
  <c r="A899" i="68"/>
  <c r="A904" i="68"/>
  <c r="A914" i="68" l="1"/>
  <c r="A916" i="68"/>
  <c r="A911" i="68"/>
  <c r="A910" i="68"/>
  <c r="B908" i="68"/>
  <c r="G915" i="68" s="1"/>
  <c r="A908" i="68"/>
  <c r="C912" i="68"/>
  <c r="A915" i="68"/>
  <c r="B910" i="68"/>
  <c r="B911" i="68"/>
  <c r="C914" i="68"/>
  <c r="B915" i="68"/>
  <c r="A909" i="68"/>
  <c r="B912" i="68"/>
  <c r="A913" i="68"/>
  <c r="A912" i="68"/>
  <c r="C911" i="68"/>
  <c r="E908" i="68"/>
  <c r="B913" i="68"/>
  <c r="C913" i="68"/>
  <c r="C915" i="68"/>
  <c r="A917" i="68" l="1"/>
  <c r="B920" i="68"/>
  <c r="B922" i="68"/>
  <c r="E917" i="68"/>
  <c r="A920" i="68"/>
  <c r="B924" i="68"/>
  <c r="A921" i="68"/>
  <c r="A923" i="68"/>
  <c r="B919" i="68"/>
  <c r="C924" i="68"/>
  <c r="A919" i="68"/>
  <c r="C921" i="68"/>
  <c r="C923" i="68"/>
  <c r="B921" i="68"/>
  <c r="A924" i="68"/>
  <c r="A922" i="68"/>
  <c r="A918" i="68"/>
  <c r="C922" i="68"/>
  <c r="C920" i="68"/>
  <c r="A930" i="68"/>
  <c r="B917" i="68"/>
  <c r="G924" i="68" s="1"/>
  <c r="B935" i="68" l="1"/>
  <c r="C937" i="68"/>
  <c r="B931" i="68"/>
  <c r="G938" i="68" s="1"/>
  <c r="C935" i="68"/>
  <c r="A933" i="68"/>
  <c r="C934" i="68"/>
  <c r="A939" i="68"/>
  <c r="A934" i="68"/>
  <c r="B936" i="68"/>
  <c r="B934" i="68"/>
  <c r="A938" i="68"/>
  <c r="E931" i="68"/>
  <c r="A935" i="68"/>
  <c r="B938" i="68"/>
  <c r="A932" i="68"/>
  <c r="A931" i="68"/>
  <c r="C936" i="68"/>
  <c r="B933" i="68"/>
  <c r="A937" i="68"/>
  <c r="C938" i="68"/>
  <c r="A936" i="68"/>
  <c r="A946" i="68" l="1"/>
  <c r="A948" i="68"/>
  <c r="A943" i="68"/>
  <c r="A945" i="68"/>
  <c r="B945" i="68"/>
  <c r="B940" i="68"/>
  <c r="G947" i="68" s="1"/>
  <c r="C944" i="68"/>
  <c r="E940" i="68"/>
  <c r="B943" i="68"/>
  <c r="C945" i="68"/>
  <c r="C947" i="68"/>
  <c r="A942" i="68"/>
  <c r="B942" i="68"/>
  <c r="B947" i="68"/>
  <c r="A941" i="68"/>
  <c r="B944" i="68"/>
  <c r="A940" i="68"/>
  <c r="C946" i="68"/>
  <c r="A947" i="68"/>
  <c r="C943" i="68"/>
  <c r="A944" i="68"/>
  <c r="A949" i="68" l="1"/>
  <c r="B952" i="68"/>
  <c r="A953" i="68"/>
  <c r="A952" i="68"/>
  <c r="B953" i="68"/>
  <c r="B956" i="68"/>
  <c r="B951" i="68"/>
  <c r="A956" i="68"/>
  <c r="A955" i="68"/>
  <c r="E949" i="68"/>
  <c r="C956" i="68"/>
  <c r="A951" i="68"/>
  <c r="C953" i="68"/>
  <c r="B954" i="68"/>
  <c r="A957" i="68"/>
  <c r="C954" i="68"/>
  <c r="A954" i="68"/>
  <c r="A950" i="68"/>
  <c r="C952" i="68"/>
  <c r="C955" i="68"/>
  <c r="B949" i="68"/>
  <c r="G956" i="68" s="1"/>
  <c r="B963" i="68" l="1"/>
  <c r="C965" i="68"/>
  <c r="A960" i="68"/>
  <c r="C963" i="68"/>
  <c r="A964" i="68"/>
  <c r="A959" i="68"/>
  <c r="A962" i="68"/>
  <c r="A958" i="68"/>
  <c r="B962" i="68"/>
  <c r="C962" i="68"/>
  <c r="B960" i="68"/>
  <c r="A963" i="68"/>
  <c r="A966" i="68"/>
  <c r="A961" i="68"/>
  <c r="B961" i="68"/>
  <c r="C964" i="68"/>
  <c r="B958" i="68"/>
  <c r="G965" i="68" s="1"/>
  <c r="C961" i="68"/>
  <c r="A965" i="68"/>
  <c r="E958" i="68"/>
  <c r="B965" i="68"/>
  <c r="C972" i="68" l="1"/>
  <c r="C973" i="68"/>
  <c r="B967" i="68"/>
  <c r="G974" i="68" s="1"/>
  <c r="B970" i="68"/>
  <c r="A969" i="68"/>
  <c r="B971" i="68"/>
  <c r="B972" i="68"/>
  <c r="B974" i="68"/>
  <c r="A968" i="68"/>
  <c r="A975" i="68"/>
  <c r="A970" i="68"/>
  <c r="A971" i="68"/>
  <c r="A973" i="68"/>
  <c r="C970" i="68"/>
  <c r="A967" i="68"/>
  <c r="A974" i="68"/>
  <c r="E967" i="68"/>
  <c r="B969" i="68"/>
  <c r="C971" i="68"/>
  <c r="C974" i="68"/>
  <c r="A972" i="68"/>
  <c r="A982" i="68" l="1"/>
  <c r="A984" i="68"/>
  <c r="A979" i="68"/>
  <c r="A981" i="68"/>
  <c r="C982" i="68"/>
  <c r="B978" i="68"/>
  <c r="C980" i="68"/>
  <c r="E976" i="68"/>
  <c r="B979" i="68"/>
  <c r="C981" i="68"/>
  <c r="C983" i="68"/>
  <c r="A978" i="68"/>
  <c r="B981" i="68"/>
  <c r="B983" i="68"/>
  <c r="A977" i="68"/>
  <c r="B980" i="68"/>
  <c r="A976" i="68"/>
  <c r="A980" i="68"/>
  <c r="A983" i="68"/>
  <c r="C979" i="68"/>
  <c r="B976" i="68"/>
  <c r="G983" i="68" s="1"/>
  <c r="C988" i="68" l="1"/>
  <c r="A991" i="68"/>
  <c r="C991" i="68"/>
  <c r="B985" i="68"/>
  <c r="G992" i="68" s="1"/>
  <c r="C990" i="68"/>
  <c r="A987" i="68"/>
  <c r="B990" i="68"/>
  <c r="A992" i="68"/>
  <c r="A985" i="68"/>
  <c r="B988" i="68"/>
  <c r="A989" i="68"/>
  <c r="A993" i="68"/>
  <c r="E985" i="68"/>
  <c r="A990" i="68"/>
  <c r="B992" i="68"/>
  <c r="A986" i="68"/>
  <c r="B987" i="68"/>
  <c r="A988" i="68"/>
  <c r="C992" i="68"/>
  <c r="C989" i="68"/>
  <c r="B989" i="68"/>
  <c r="A1007" i="68" l="1"/>
  <c r="C1000" i="68"/>
  <c r="B994" i="68"/>
  <c r="G1001" i="68" s="1"/>
  <c r="C997" i="68"/>
  <c r="C999" i="68"/>
  <c r="B1001" i="68"/>
  <c r="B997" i="68"/>
  <c r="B999" i="68"/>
  <c r="A996" i="68"/>
  <c r="A998" i="68"/>
  <c r="A994" i="68"/>
  <c r="A997" i="68"/>
  <c r="A1000" i="68"/>
  <c r="B996" i="68"/>
  <c r="A999" i="68"/>
  <c r="A1001" i="68"/>
  <c r="E994" i="68"/>
  <c r="C998" i="68"/>
  <c r="C1001" i="68"/>
  <c r="B998" i="68"/>
  <c r="A995" i="68"/>
  <c r="C1015" i="68" l="1"/>
  <c r="A1015" i="68"/>
  <c r="E1008" i="68"/>
  <c r="A1016" i="68"/>
  <c r="A1011" i="68"/>
  <c r="C1013" i="68"/>
  <c r="B1012" i="68"/>
  <c r="A1012" i="68"/>
  <c r="A1014" i="68"/>
  <c r="A1008" i="68"/>
  <c r="B1008" i="68"/>
  <c r="G1015" i="68" s="1"/>
  <c r="C1014" i="68"/>
  <c r="B1011" i="68"/>
  <c r="C1011" i="68"/>
  <c r="C1012" i="68"/>
  <c r="A1010" i="68"/>
  <c r="B1010" i="68"/>
  <c r="A1013" i="68"/>
  <c r="B1013" i="68"/>
  <c r="A1009" i="68"/>
  <c r="B1015" i="68"/>
  <c r="C1024" i="68" l="1"/>
  <c r="A1024" i="68"/>
  <c r="A1020" i="68"/>
  <c r="B1022" i="68"/>
  <c r="A1021" i="68"/>
  <c r="A1023" i="68"/>
  <c r="A1022" i="68"/>
  <c r="C1023" i="68"/>
  <c r="A1017" i="68"/>
  <c r="B1024" i="68"/>
  <c r="B1019" i="68"/>
  <c r="C1020" i="68"/>
  <c r="E1017" i="68"/>
  <c r="B1020" i="68"/>
  <c r="B1021" i="68"/>
  <c r="A1025" i="68"/>
  <c r="A1018" i="68"/>
  <c r="A1019" i="68"/>
  <c r="C1022" i="68"/>
  <c r="B1017" i="68"/>
  <c r="G1024" i="68" s="1"/>
  <c r="C1021" i="68"/>
  <c r="B1029" i="68" l="1"/>
  <c r="C1031" i="68"/>
  <c r="C1032" i="68"/>
  <c r="B1026" i="68"/>
  <c r="G1033" i="68" s="1"/>
  <c r="A1031" i="68"/>
  <c r="B1033" i="68"/>
  <c r="A1027" i="68"/>
  <c r="B1030" i="68"/>
  <c r="B1031" i="68"/>
  <c r="C1033" i="68"/>
  <c r="A1032" i="68"/>
  <c r="A1034" i="68"/>
  <c r="A1029" i="68"/>
  <c r="A1030" i="68"/>
  <c r="A1026" i="68"/>
  <c r="A1028" i="68"/>
  <c r="C1030" i="68"/>
  <c r="A1033" i="68"/>
  <c r="E1026" i="68"/>
  <c r="B1028" i="68"/>
  <c r="C1029" i="68"/>
  <c r="C1038" i="68" l="1"/>
  <c r="A1041" i="68"/>
  <c r="A1043" i="68"/>
  <c r="A1038" i="68"/>
  <c r="C1041" i="68"/>
  <c r="C1042" i="68"/>
  <c r="A1037" i="68"/>
  <c r="C1039" i="68"/>
  <c r="A1042" i="68"/>
  <c r="E1035" i="68"/>
  <c r="B1040" i="68"/>
  <c r="A1035" i="68"/>
  <c r="B1038" i="68"/>
  <c r="C1040" i="68"/>
  <c r="A1039" i="68"/>
  <c r="B1035" i="68"/>
  <c r="G1042" i="68" s="1"/>
  <c r="A1040" i="68"/>
  <c r="B1042" i="68"/>
  <c r="A1036" i="68"/>
  <c r="B1039" i="68"/>
  <c r="B1037" i="68"/>
  <c r="B1046" i="68" l="1"/>
  <c r="A1049" i="68"/>
  <c r="B1051" i="68"/>
  <c r="A1045" i="68"/>
  <c r="C1049" i="68"/>
  <c r="C1050" i="68"/>
  <c r="B1044" i="68"/>
  <c r="G1051" i="68" s="1"/>
  <c r="C1047" i="68"/>
  <c r="A1050" i="68"/>
  <c r="A1051" i="68"/>
  <c r="A1052" i="68"/>
  <c r="B1049" i="68"/>
  <c r="C1051" i="68"/>
  <c r="A1046" i="68"/>
  <c r="C1048" i="68"/>
  <c r="E1044" i="68"/>
  <c r="A1047" i="68"/>
  <c r="A1048" i="68"/>
  <c r="A1044" i="68"/>
  <c r="B1047" i="68"/>
  <c r="B1048" i="68"/>
  <c r="B1057" i="68" l="1"/>
  <c r="B1058" i="68"/>
  <c r="C1060" i="68"/>
  <c r="A1055" i="68"/>
  <c r="B1060" i="68"/>
  <c r="A1061" i="68"/>
  <c r="A1056" i="68"/>
  <c r="A1057" i="68"/>
  <c r="A1053" i="68"/>
  <c r="A1059" i="68"/>
  <c r="A1060" i="68"/>
  <c r="E1053" i="68"/>
  <c r="B1055" i="68"/>
  <c r="A1058" i="68"/>
  <c r="C1057" i="68"/>
  <c r="A1054" i="68"/>
  <c r="C1058" i="68"/>
  <c r="C1059" i="68"/>
  <c r="B1053" i="68"/>
  <c r="G1060" i="68" s="1"/>
  <c r="C1056" i="68"/>
  <c r="B1056" i="68"/>
  <c r="B1065" i="68" l="1"/>
  <c r="C1067" i="68"/>
  <c r="C1068" i="68"/>
  <c r="B1062" i="68"/>
  <c r="G1069" i="68" s="1"/>
  <c r="A1062" i="68"/>
  <c r="B1069" i="68"/>
  <c r="A1063" i="68"/>
  <c r="B1066" i="68"/>
  <c r="B1067" i="68"/>
  <c r="C1069" i="68"/>
  <c r="C1065" i="68"/>
  <c r="A1068" i="68"/>
  <c r="A1070" i="68"/>
  <c r="A1065" i="68"/>
  <c r="A1066" i="68"/>
  <c r="A1064" i="68"/>
  <c r="A1067" i="68"/>
  <c r="C1066" i="68"/>
  <c r="A1069" i="68"/>
  <c r="E1062" i="68"/>
  <c r="B1064" i="68"/>
  <c r="C1074" i="68" l="1"/>
  <c r="A1077" i="68"/>
  <c r="A1078" i="68"/>
  <c r="E1071" i="68"/>
  <c r="B1073" i="68"/>
  <c r="A1073" i="68"/>
  <c r="C1075" i="68"/>
  <c r="B1076" i="68"/>
  <c r="A1071" i="68"/>
  <c r="A1084" i="68"/>
  <c r="A1076" i="68"/>
  <c r="B1078" i="68"/>
  <c r="A1072" i="68"/>
  <c r="A1074" i="68"/>
  <c r="A1075" i="68"/>
  <c r="C1078" i="68"/>
  <c r="C1076" i="68"/>
  <c r="C1077" i="68"/>
  <c r="B1074" i="68"/>
  <c r="B1075" i="68"/>
  <c r="B1071" i="68"/>
  <c r="G1078" i="68" s="1"/>
  <c r="A1092" i="68" l="1"/>
  <c r="E1085" i="68"/>
  <c r="A1089" i="68"/>
  <c r="C1092" i="68"/>
  <c r="A1087" i="68"/>
  <c r="A1091" i="68"/>
  <c r="B1087" i="68"/>
  <c r="B1088" i="68"/>
  <c r="C1091" i="68"/>
  <c r="A1090" i="68"/>
  <c r="C1089" i="68"/>
  <c r="A1093" i="68"/>
  <c r="A1088" i="68"/>
  <c r="B1090" i="68"/>
  <c r="C1088" i="68"/>
  <c r="A1086" i="68"/>
  <c r="C1090" i="68"/>
  <c r="A1085" i="68"/>
  <c r="B1089" i="68"/>
  <c r="B1085" i="68"/>
  <c r="G1092" i="68" s="1"/>
  <c r="B1092" i="68"/>
  <c r="A1100" i="68" l="1"/>
  <c r="A1102" i="68"/>
  <c r="A1097" i="68"/>
  <c r="A1098" i="68"/>
  <c r="C1097" i="68"/>
  <c r="C1101" i="68"/>
  <c r="C1098" i="68"/>
  <c r="A1101" i="68"/>
  <c r="E1094" i="68"/>
  <c r="B1096" i="68"/>
  <c r="A1096" i="68"/>
  <c r="B1097" i="68"/>
  <c r="C1099" i="68"/>
  <c r="C1100" i="68"/>
  <c r="B1094" i="68"/>
  <c r="G1101" i="68" s="1"/>
  <c r="B1101" i="68"/>
  <c r="A1095" i="68"/>
  <c r="B1098" i="68"/>
  <c r="B1099" i="68"/>
  <c r="A1099" i="68"/>
  <c r="A1094" i="68"/>
  <c r="C1106" i="68" l="1"/>
  <c r="A1109" i="68"/>
  <c r="A1111" i="68"/>
  <c r="A1106" i="68"/>
  <c r="B1103" i="68"/>
  <c r="G1110" i="68" s="1"/>
  <c r="C1110" i="68"/>
  <c r="C1107" i="68"/>
  <c r="E1103" i="68"/>
  <c r="A1103" i="68"/>
  <c r="B1106" i="68"/>
  <c r="C1108" i="68"/>
  <c r="B1105" i="68"/>
  <c r="A1107" i="68"/>
  <c r="A1108" i="68"/>
  <c r="B1110" i="68"/>
  <c r="A1104" i="68"/>
  <c r="B1107" i="68"/>
  <c r="C1109" i="68"/>
  <c r="A1105" i="68"/>
  <c r="A1110" i="68"/>
  <c r="B1108" i="68"/>
  <c r="B1114" i="68" l="1"/>
  <c r="A1117" i="68"/>
  <c r="B1119" i="68"/>
  <c r="A1113" i="68"/>
  <c r="A1119" i="68"/>
  <c r="C1118" i="68"/>
  <c r="C1115" i="68"/>
  <c r="A1118" i="68"/>
  <c r="E1112" i="68"/>
  <c r="C1119" i="68"/>
  <c r="A1114" i="68"/>
  <c r="B1116" i="68"/>
  <c r="A1120" i="68"/>
  <c r="A1116" i="68"/>
  <c r="A1112" i="68"/>
  <c r="B1115" i="68"/>
  <c r="A1115" i="68"/>
  <c r="B1112" i="68"/>
  <c r="G1119" i="68" s="1"/>
  <c r="C1117" i="68"/>
  <c r="B1117" i="68"/>
  <c r="C1116" i="68"/>
  <c r="B1125" i="68" l="1"/>
  <c r="B1126" i="68"/>
  <c r="C1128" i="68"/>
  <c r="A1123" i="68"/>
  <c r="A1122" i="68"/>
  <c r="A1129" i="68"/>
  <c r="A1124" i="68"/>
  <c r="A1125" i="68"/>
  <c r="A1121" i="68"/>
  <c r="A1127" i="68"/>
  <c r="A1128" i="68"/>
  <c r="E1121" i="68"/>
  <c r="B1123" i="68"/>
  <c r="A1126" i="68"/>
  <c r="B1124" i="68"/>
  <c r="C1125" i="68"/>
  <c r="C1126" i="68"/>
  <c r="C1127" i="68"/>
  <c r="B1121" i="68"/>
  <c r="G1128" i="68" s="1"/>
  <c r="C1124" i="68"/>
  <c r="B1128" i="68"/>
  <c r="B1137" i="68" l="1"/>
  <c r="A1131" i="68"/>
  <c r="B1134" i="68"/>
  <c r="B1135" i="68"/>
  <c r="A1132" i="68"/>
  <c r="A1136" i="68"/>
  <c r="A1138" i="68"/>
  <c r="A1133" i="68"/>
  <c r="A1134" i="68"/>
  <c r="A1130" i="68"/>
  <c r="C1133" i="68"/>
  <c r="C1134" i="68"/>
  <c r="A1137" i="68"/>
  <c r="E1130" i="68"/>
  <c r="B1132" i="68"/>
  <c r="A1135" i="68"/>
  <c r="B1133" i="68"/>
  <c r="C1135" i="68"/>
  <c r="C1136" i="68"/>
  <c r="B1130" i="68"/>
  <c r="G1137" i="68" s="1"/>
  <c r="C1137" i="68"/>
  <c r="C1142" i="68" l="1"/>
  <c r="A1145" i="68"/>
  <c r="A1147" i="68"/>
  <c r="A1142" i="68"/>
  <c r="C1145" i="68"/>
  <c r="C1146" i="68"/>
  <c r="A1141" i="68"/>
  <c r="A1146" i="68"/>
  <c r="B1144" i="68"/>
  <c r="A1139" i="68"/>
  <c r="B1142" i="68"/>
  <c r="C1144" i="68"/>
  <c r="A1143" i="68"/>
  <c r="B1139" i="68"/>
  <c r="G1146" i="68" s="1"/>
  <c r="A1144" i="68"/>
  <c r="B1146" i="68"/>
  <c r="A1140" i="68"/>
  <c r="B1143" i="68"/>
  <c r="B1141" i="68"/>
  <c r="C1143" i="68"/>
  <c r="E1139" i="68"/>
  <c r="A1161" i="68" l="1"/>
  <c r="C1154" i="68"/>
  <c r="B1148" i="68"/>
  <c r="G1155" i="68" s="1"/>
  <c r="C1151" i="68"/>
  <c r="A1154" i="68"/>
  <c r="A1155" i="68"/>
  <c r="A1151" i="68"/>
  <c r="C1155" i="68"/>
  <c r="E1148" i="68"/>
  <c r="A1152" i="68"/>
  <c r="A1148" i="68"/>
  <c r="B1151" i="68"/>
  <c r="B1152" i="68"/>
  <c r="B1150" i="68"/>
  <c r="A1153" i="68"/>
  <c r="B1155" i="68"/>
  <c r="A1149" i="68"/>
  <c r="C1153" i="68"/>
  <c r="B1153" i="68"/>
  <c r="A1150" i="68"/>
  <c r="C1152" i="68"/>
  <c r="B1169" i="68" l="1"/>
  <c r="B1167" i="68"/>
  <c r="B1164" i="68"/>
  <c r="C1165" i="68"/>
  <c r="A1162" i="68"/>
  <c r="A1166" i="68"/>
  <c r="C1169" i="68"/>
  <c r="A1164" i="68"/>
  <c r="A1167" i="68"/>
  <c r="B1162" i="68"/>
  <c r="G1169" i="68" s="1"/>
  <c r="C1168" i="68"/>
  <c r="C1167" i="68"/>
  <c r="B1165" i="68"/>
  <c r="A1165" i="68"/>
  <c r="A1170" i="68"/>
  <c r="A1168" i="68"/>
  <c r="A1163" i="68"/>
  <c r="B1166" i="68"/>
  <c r="A1169" i="68"/>
  <c r="E1162" i="68"/>
  <c r="C1166" i="68"/>
  <c r="A1178" i="68" l="1"/>
  <c r="A1175" i="68"/>
  <c r="A1177" i="68"/>
  <c r="E1171" i="68"/>
  <c r="C1175" i="68"/>
  <c r="C1176" i="68"/>
  <c r="A1176" i="68"/>
  <c r="A1173" i="68"/>
  <c r="B1174" i="68"/>
  <c r="B1173" i="68"/>
  <c r="B1175" i="68"/>
  <c r="C1174" i="68"/>
  <c r="A1171" i="68"/>
  <c r="A1172" i="68"/>
  <c r="B1171" i="68"/>
  <c r="G1178" i="68" s="1"/>
  <c r="A1179" i="68"/>
  <c r="C1178" i="68"/>
  <c r="C1177" i="68"/>
  <c r="A1174" i="68"/>
  <c r="B1176" i="68"/>
  <c r="B1178" i="68"/>
  <c r="A1186" i="68" l="1"/>
  <c r="C1186" i="68"/>
  <c r="B1180" i="68"/>
  <c r="G1187" i="68" s="1"/>
  <c r="A1188" i="68"/>
  <c r="C1185" i="68"/>
  <c r="C1187" i="68"/>
  <c r="C1184" i="68"/>
  <c r="B1185" i="68"/>
  <c r="A1187" i="68"/>
  <c r="A1183" i="68"/>
  <c r="B1183" i="68"/>
  <c r="A1184" i="68"/>
  <c r="B1184" i="68"/>
  <c r="C1183" i="68"/>
  <c r="A1185" i="68"/>
  <c r="B1187" i="68"/>
  <c r="A1181" i="68"/>
  <c r="B1182" i="68"/>
  <c r="E1180" i="68"/>
  <c r="A1180" i="68"/>
  <c r="A1182" i="68"/>
  <c r="A1189" i="68" l="1"/>
  <c r="B1193" i="68"/>
  <c r="C1193" i="68"/>
  <c r="B1189" i="68"/>
  <c r="G1196" i="68" s="1"/>
  <c r="B1191" i="68"/>
  <c r="A1194" i="68"/>
  <c r="A1197" i="68"/>
  <c r="A1192" i="68"/>
  <c r="A1190" i="68"/>
  <c r="A1195" i="68"/>
  <c r="C1192" i="68"/>
  <c r="A1196" i="68"/>
  <c r="E1189" i="68"/>
  <c r="C1195" i="68"/>
  <c r="B1192" i="68"/>
  <c r="C1196" i="68"/>
  <c r="A1191" i="68"/>
  <c r="C1194" i="68"/>
  <c r="B1196" i="68"/>
  <c r="A1193" i="68"/>
  <c r="B1194" i="68"/>
  <c r="B1203" i="68" l="1"/>
  <c r="B1205" i="68"/>
  <c r="A1199" i="68"/>
  <c r="E1198" i="68"/>
  <c r="A1201" i="68"/>
  <c r="A1202" i="68"/>
  <c r="A1204" i="68"/>
  <c r="C1205" i="68"/>
  <c r="A1198" i="68"/>
  <c r="C1201" i="68"/>
  <c r="B1200" i="68"/>
  <c r="C1202" i="68"/>
  <c r="A1203" i="68"/>
  <c r="A1205" i="68"/>
  <c r="A1206" i="68"/>
  <c r="C1204" i="68"/>
  <c r="B1198" i="68"/>
  <c r="G1205" i="68" s="1"/>
  <c r="B1201" i="68"/>
  <c r="A1200" i="68"/>
  <c r="B1202" i="68"/>
  <c r="C1203" i="68"/>
  <c r="A1214" i="68" l="1"/>
  <c r="E1207" i="68"/>
  <c r="C1210" i="68"/>
  <c r="B1209" i="68"/>
  <c r="A1208" i="68"/>
  <c r="A1213" i="68"/>
  <c r="C1212" i="68"/>
  <c r="C1214" i="68"/>
  <c r="A1209" i="68"/>
  <c r="A1211" i="68"/>
  <c r="C1213" i="68"/>
  <c r="B1211" i="68"/>
  <c r="A1207" i="68"/>
  <c r="B1214" i="68"/>
  <c r="B1207" i="68"/>
  <c r="G1214" i="68" s="1"/>
  <c r="A1215" i="68"/>
  <c r="A1210" i="68"/>
  <c r="A1212" i="68"/>
  <c r="B1212" i="68"/>
  <c r="C1211" i="68"/>
  <c r="B1210" i="68"/>
  <c r="A1222" i="68" l="1"/>
  <c r="C1222" i="68"/>
  <c r="B1216" i="68"/>
  <c r="G1223" i="68" s="1"/>
  <c r="B1220" i="68"/>
  <c r="A1223" i="68"/>
  <c r="A1216" i="68"/>
  <c r="B1221" i="68"/>
  <c r="C1223" i="68"/>
  <c r="E1216" i="68"/>
  <c r="B1219" i="68"/>
  <c r="A1220" i="68"/>
  <c r="B1223" i="68"/>
  <c r="A1217" i="68"/>
  <c r="B1218" i="68"/>
  <c r="A1219" i="68"/>
  <c r="A1218" i="68"/>
  <c r="C1219" i="68"/>
  <c r="C1220" i="68"/>
  <c r="A1224" i="68"/>
  <c r="C1221" i="68"/>
  <c r="A1221" i="68"/>
  <c r="C1228" i="68" l="1"/>
  <c r="C1230" i="68"/>
  <c r="A1231" i="68"/>
  <c r="B1227" i="68"/>
  <c r="C1231" i="68"/>
  <c r="A1227" i="68"/>
  <c r="B1228" i="68"/>
  <c r="A1229" i="68"/>
  <c r="C1229" i="68"/>
  <c r="B1225" i="68"/>
  <c r="G1232" i="68" s="1"/>
  <c r="A1230" i="68"/>
  <c r="A1232" i="68"/>
  <c r="E1225" i="68"/>
  <c r="B1230" i="68"/>
  <c r="A1238" i="68"/>
  <c r="C1232" i="68"/>
  <c r="B1229" i="68"/>
  <c r="B1232" i="68"/>
  <c r="A1225" i="68"/>
  <c r="A1228" i="68"/>
  <c r="A1226" i="68"/>
  <c r="A1246" i="68" l="1"/>
  <c r="E1239" i="68"/>
  <c r="A1244" i="68"/>
  <c r="B1244" i="68"/>
  <c r="B1239" i="68"/>
  <c r="G1246" i="68" s="1"/>
  <c r="A1243" i="68"/>
  <c r="C1244" i="68"/>
  <c r="C1242" i="68"/>
  <c r="B1241" i="68"/>
  <c r="B1246" i="68"/>
  <c r="A1245" i="68"/>
  <c r="B1243" i="68"/>
  <c r="C1246" i="68"/>
  <c r="A1241" i="68"/>
  <c r="C1243" i="68"/>
  <c r="B1242" i="68"/>
  <c r="A1247" i="68"/>
  <c r="A1242" i="68"/>
  <c r="A1239" i="68"/>
  <c r="C1245" i="68"/>
  <c r="A1240" i="68"/>
  <c r="A1254" i="68" l="1"/>
  <c r="C1254" i="68"/>
  <c r="B1248" i="68"/>
  <c r="G1255" i="68" s="1"/>
  <c r="B1252" i="68"/>
  <c r="A1255" i="68"/>
  <c r="B1253" i="68"/>
  <c r="C1255" i="68"/>
  <c r="B1251" i="68"/>
  <c r="A1252" i="68"/>
  <c r="C1253" i="68"/>
  <c r="A1253" i="68"/>
  <c r="C1251" i="68"/>
  <c r="B1255" i="68"/>
  <c r="A1249" i="68"/>
  <c r="B1250" i="68"/>
  <c r="A1251" i="68"/>
  <c r="A1250" i="68"/>
  <c r="A1248" i="68"/>
  <c r="C1252" i="68"/>
  <c r="A1256" i="68"/>
  <c r="E1248" i="68"/>
  <c r="A1257" i="68" l="1"/>
  <c r="B1261" i="68"/>
  <c r="B1260" i="68"/>
  <c r="B1264" i="68"/>
  <c r="B1257" i="68"/>
  <c r="G1264" i="68" s="1"/>
  <c r="A1265" i="68"/>
  <c r="C1261" i="68"/>
  <c r="C1260" i="68"/>
  <c r="E1257" i="68"/>
  <c r="C1263" i="68"/>
  <c r="C1264" i="68"/>
  <c r="A1259" i="68"/>
  <c r="C1262" i="68"/>
  <c r="A1263" i="68"/>
  <c r="B1259" i="68"/>
  <c r="A1261" i="68"/>
  <c r="A1262" i="68"/>
  <c r="A1260" i="68"/>
  <c r="A1258" i="68"/>
  <c r="A1264" i="68"/>
  <c r="B1262" i="68"/>
  <c r="B1271" i="68" l="1"/>
  <c r="B1273" i="68"/>
  <c r="A1267" i="68"/>
  <c r="A1268" i="68"/>
  <c r="C1273" i="68"/>
  <c r="E1266" i="68"/>
  <c r="A1270" i="68"/>
  <c r="A1272" i="68"/>
  <c r="A1274" i="68"/>
  <c r="A1271" i="68"/>
  <c r="B1268" i="68"/>
  <c r="C1270" i="68"/>
  <c r="C1269" i="68"/>
  <c r="C1271" i="68"/>
  <c r="A1273" i="68"/>
  <c r="C1272" i="68"/>
  <c r="B1266" i="68"/>
  <c r="G1273" i="68" s="1"/>
  <c r="B1269" i="68"/>
  <c r="A1266" i="68"/>
  <c r="A1269" i="68"/>
  <c r="B1270" i="68"/>
  <c r="C1280" i="68" l="1"/>
  <c r="C1282" i="68"/>
  <c r="A1277" i="68"/>
  <c r="B1275" i="68"/>
  <c r="G1282" i="68" s="1"/>
  <c r="B1277" i="68"/>
  <c r="B1279" i="68"/>
  <c r="A1275" i="68"/>
  <c r="A1281" i="68"/>
  <c r="A1276" i="68"/>
  <c r="A1283" i="68"/>
  <c r="A1278" i="68"/>
  <c r="A1280" i="68"/>
  <c r="C1281" i="68"/>
  <c r="B1278" i="68"/>
  <c r="B1282" i="68"/>
  <c r="A1282" i="68"/>
  <c r="E1275" i="68"/>
  <c r="C1278" i="68"/>
  <c r="A1279" i="68"/>
  <c r="B1280" i="68"/>
  <c r="C1279" i="68"/>
  <c r="A1290" i="68" l="1"/>
  <c r="C1290" i="68"/>
  <c r="B1284" i="68"/>
  <c r="G1291" i="68" s="1"/>
  <c r="C1289" i="68"/>
  <c r="C1291" i="68"/>
  <c r="C1288" i="68"/>
  <c r="B1289" i="68"/>
  <c r="A1291" i="68"/>
  <c r="C1287" i="68"/>
  <c r="B1287" i="68"/>
  <c r="A1288" i="68"/>
  <c r="B1288" i="68"/>
  <c r="A1284" i="68"/>
  <c r="A1289" i="68"/>
  <c r="B1291" i="68"/>
  <c r="A1285" i="68"/>
  <c r="B1286" i="68"/>
  <c r="E1284" i="68"/>
  <c r="A1292" i="68"/>
  <c r="A1286" i="68"/>
  <c r="A1287" i="68"/>
  <c r="A1298" i="68" l="1"/>
  <c r="A1301" i="68"/>
  <c r="A1296" i="68"/>
  <c r="A1294" i="68"/>
  <c r="A1299" i="68"/>
  <c r="E1293" i="68"/>
  <c r="C1300" i="68"/>
  <c r="A1295" i="68"/>
  <c r="C1298" i="68"/>
  <c r="B1300" i="68"/>
  <c r="A1297" i="68"/>
  <c r="B1298" i="68"/>
  <c r="A1293" i="68"/>
  <c r="B1297" i="68"/>
  <c r="C1297" i="68"/>
  <c r="B1293" i="68"/>
  <c r="G1300" i="68" s="1"/>
  <c r="B1295" i="68"/>
  <c r="C1296" i="68"/>
  <c r="A1300" i="68"/>
  <c r="C1299" i="68"/>
  <c r="B1296" i="68"/>
  <c r="A1315" i="68" l="1"/>
  <c r="B1307" i="68"/>
  <c r="B1309" i="68"/>
  <c r="A1303" i="68"/>
  <c r="C1305" i="68"/>
  <c r="A1308" i="68"/>
  <c r="B1304" i="68"/>
  <c r="C1306" i="68"/>
  <c r="A1307" i="68"/>
  <c r="B1306" i="68"/>
  <c r="C1307" i="68"/>
  <c r="C1308" i="68"/>
  <c r="B1302" i="68"/>
  <c r="G1309" i="68" s="1"/>
  <c r="B1305" i="68"/>
  <c r="A1304" i="68"/>
  <c r="E1302" i="68"/>
  <c r="A1305" i="68"/>
  <c r="A1306" i="68"/>
  <c r="C1309" i="68"/>
  <c r="A1309" i="68"/>
  <c r="A1302" i="68"/>
  <c r="B1323" i="68" l="1"/>
  <c r="A1323" i="68"/>
  <c r="B1320" i="68"/>
  <c r="E1316" i="68"/>
  <c r="C1323" i="68"/>
  <c r="A1321" i="68"/>
  <c r="A1318" i="68"/>
  <c r="C1319" i="68"/>
  <c r="A1319" i="68"/>
  <c r="C1321" i="68"/>
  <c r="A1324" i="68"/>
  <c r="A1316" i="68"/>
  <c r="B1318" i="68"/>
  <c r="A1317" i="68"/>
  <c r="B1321" i="68"/>
  <c r="C1320" i="68"/>
  <c r="B1316" i="68"/>
  <c r="G1323" i="68" s="1"/>
  <c r="A1322" i="68"/>
  <c r="C1322" i="68"/>
  <c r="B1319" i="68"/>
  <c r="A1320" i="68"/>
  <c r="A1331" i="68" l="1"/>
  <c r="A1326" i="68"/>
  <c r="C1330" i="68"/>
  <c r="A1330" i="68"/>
  <c r="A1327" i="68"/>
  <c r="E1325" i="68"/>
  <c r="B1327" i="68"/>
  <c r="A1333" i="68"/>
  <c r="C1332" i="68"/>
  <c r="C1331" i="68"/>
  <c r="B1330" i="68"/>
  <c r="B1325" i="68"/>
  <c r="G1332" i="68" s="1"/>
  <c r="A1328" i="68"/>
  <c r="A1332" i="68"/>
  <c r="A1329" i="68"/>
  <c r="C1329" i="68"/>
  <c r="B1329" i="68"/>
  <c r="A1325" i="68"/>
  <c r="B1332" i="68"/>
  <c r="C1328" i="68"/>
  <c r="B1328" i="68"/>
  <c r="B1337" i="68" l="1"/>
  <c r="A1338" i="68"/>
  <c r="B1338" i="68"/>
  <c r="A1337" i="68"/>
  <c r="A1336" i="68"/>
  <c r="B1341" i="68"/>
  <c r="A1335" i="68"/>
  <c r="B1336" i="68"/>
  <c r="E1334" i="68"/>
  <c r="A1339" i="68"/>
  <c r="A1340" i="68"/>
  <c r="C1340" i="68"/>
  <c r="B1334" i="68"/>
  <c r="G1341" i="68" s="1"/>
  <c r="A1342" i="68"/>
  <c r="C1337" i="68"/>
  <c r="A1334" i="68"/>
  <c r="C1338" i="68"/>
  <c r="B1339" i="68"/>
  <c r="A1341" i="68"/>
  <c r="C1339" i="68"/>
  <c r="C1341" i="68"/>
  <c r="C1346" i="68" l="1"/>
  <c r="A1350" i="68"/>
  <c r="E1343" i="68"/>
  <c r="A1349" i="68"/>
  <c r="B1343" i="68"/>
  <c r="G1350" i="68" s="1"/>
  <c r="C1350" i="68"/>
  <c r="A1345" i="68"/>
  <c r="C1348" i="68"/>
  <c r="B1350" i="68"/>
  <c r="B1346" i="68"/>
  <c r="B1348" i="68"/>
  <c r="A1343" i="68"/>
  <c r="B1347" i="68"/>
  <c r="C1347" i="68"/>
  <c r="B1345" i="68"/>
  <c r="A1347" i="68"/>
  <c r="A1348" i="68"/>
  <c r="A1351" i="68"/>
  <c r="A1346" i="68"/>
  <c r="A1344" i="68"/>
  <c r="C1349" i="68"/>
  <c r="B1354" i="68" l="1"/>
  <c r="C1356" i="68"/>
  <c r="A1357" i="68"/>
  <c r="A1352" i="68"/>
  <c r="A1359" i="68"/>
  <c r="C1358" i="68"/>
  <c r="B1352" i="68"/>
  <c r="G1359" i="68" s="1"/>
  <c r="B1355" i="68"/>
  <c r="A1354" i="68"/>
  <c r="A1360" i="68"/>
  <c r="B1356" i="68"/>
  <c r="B1357" i="68"/>
  <c r="B1359" i="68"/>
  <c r="A1353" i="68"/>
  <c r="C1357" i="68"/>
  <c r="E1352" i="68"/>
  <c r="A1356" i="68"/>
  <c r="A1358" i="68"/>
  <c r="C1359" i="68"/>
  <c r="C1355" i="68"/>
  <c r="A1355" i="68"/>
  <c r="B1365" i="68" l="1"/>
  <c r="A1361" i="68"/>
  <c r="A1365" i="68"/>
  <c r="A1362" i="68"/>
  <c r="A1369" i="68"/>
  <c r="A1364" i="68"/>
  <c r="A1366" i="68"/>
  <c r="B1366" i="68"/>
  <c r="B1361" i="68"/>
  <c r="G1368" i="68" s="1"/>
  <c r="B1368" i="68"/>
  <c r="A1368" i="68"/>
  <c r="E1361" i="68"/>
  <c r="C1364" i="68"/>
  <c r="B1363" i="68"/>
  <c r="A1367" i="68"/>
  <c r="C1365" i="68"/>
  <c r="C1366" i="68"/>
  <c r="C1368" i="68"/>
  <c r="A1363" i="68"/>
  <c r="C1367" i="68"/>
  <c r="B1364" i="68"/>
  <c r="B1373" i="68" l="1"/>
  <c r="A1374" i="68"/>
  <c r="C1375" i="68"/>
  <c r="E1370" i="68"/>
  <c r="A1375" i="68"/>
  <c r="B1377" i="68"/>
  <c r="A1371" i="68"/>
  <c r="B1372" i="68"/>
  <c r="A1373" i="68"/>
  <c r="A1372" i="68"/>
  <c r="A1376" i="68"/>
  <c r="C1376" i="68"/>
  <c r="B1370" i="68"/>
  <c r="G1377" i="68" s="1"/>
  <c r="A1377" i="68"/>
  <c r="C1373" i="68"/>
  <c r="C1377" i="68"/>
  <c r="C1374" i="68"/>
  <c r="B1375" i="68"/>
  <c r="A1378" i="68"/>
  <c r="B1374" i="68"/>
  <c r="A1370" i="68"/>
  <c r="C1382" i="68" l="1"/>
  <c r="C1384" i="68"/>
  <c r="A1385" i="68"/>
  <c r="A1380" i="68"/>
  <c r="B1379" i="68"/>
  <c r="G1386" i="68" s="1"/>
  <c r="A1381" i="68"/>
  <c r="B1382" i="68"/>
  <c r="B1384" i="68"/>
  <c r="A1379" i="68"/>
  <c r="A1382" i="68"/>
  <c r="C1385" i="68"/>
  <c r="A1384" i="68"/>
  <c r="A1386" i="68"/>
  <c r="E1379" i="68"/>
  <c r="C1383" i="68"/>
  <c r="A1383" i="68"/>
  <c r="C1386" i="68"/>
  <c r="B1383" i="68"/>
  <c r="A1392" i="68"/>
  <c r="B1386" i="68"/>
  <c r="B1381" i="68"/>
  <c r="B1397" i="68" l="1"/>
  <c r="C1400" i="68"/>
  <c r="A1395" i="68"/>
  <c r="A1399" i="68"/>
  <c r="A1394" i="68"/>
  <c r="B1396" i="68"/>
  <c r="C1398" i="68"/>
  <c r="C1396" i="68"/>
  <c r="B1395" i="68"/>
  <c r="B1393" i="68"/>
  <c r="G1400" i="68" s="1"/>
  <c r="C1397" i="68"/>
  <c r="A1401" i="68"/>
  <c r="A1396" i="68"/>
  <c r="A1393" i="68"/>
  <c r="C1399" i="68"/>
  <c r="A1400" i="68"/>
  <c r="E1393" i="68"/>
  <c r="A1398" i="68"/>
  <c r="B1398" i="68"/>
  <c r="A1397" i="68"/>
  <c r="B1400" i="68"/>
  <c r="B1405" i="68" l="1"/>
  <c r="A1406" i="68"/>
  <c r="C1407" i="68"/>
  <c r="A1409" i="68"/>
  <c r="C1405" i="68"/>
  <c r="B1409" i="68"/>
  <c r="A1403" i="68"/>
  <c r="B1404" i="68"/>
  <c r="A1405" i="68"/>
  <c r="B1406" i="68"/>
  <c r="A1402" i="68"/>
  <c r="A1408" i="68"/>
  <c r="C1408" i="68"/>
  <c r="B1402" i="68"/>
  <c r="G1409" i="68" s="1"/>
  <c r="C1409" i="68"/>
  <c r="E1402" i="68"/>
  <c r="A1404" i="68"/>
  <c r="C1406" i="68"/>
  <c r="B1407" i="68"/>
  <c r="A1410" i="68"/>
  <c r="A1407" i="68"/>
  <c r="C1414" i="68" l="1"/>
  <c r="A1418" i="68"/>
  <c r="E1411" i="68"/>
  <c r="B1413" i="68"/>
  <c r="C1417" i="68"/>
  <c r="C1418" i="68"/>
  <c r="C1416" i="68"/>
  <c r="B1418" i="68"/>
  <c r="A1415" i="68"/>
  <c r="A1411" i="68"/>
  <c r="B1415" i="68"/>
  <c r="B1414" i="68"/>
  <c r="C1415" i="68"/>
  <c r="B1411" i="68"/>
  <c r="G1418" i="68" s="1"/>
  <c r="A1416" i="68"/>
  <c r="A1419" i="68"/>
  <c r="A1414" i="68"/>
  <c r="B1416" i="68"/>
  <c r="A1412" i="68"/>
  <c r="A1413" i="68"/>
  <c r="A1417" i="68"/>
  <c r="B1422" i="68" l="1"/>
  <c r="C1424" i="68"/>
  <c r="C1423" i="68"/>
  <c r="A1423" i="68"/>
  <c r="A1427" i="68"/>
  <c r="B1420" i="68"/>
  <c r="G1427" i="68" s="1"/>
  <c r="C1427" i="68"/>
  <c r="B1425" i="68"/>
  <c r="B1427" i="68"/>
  <c r="A1421" i="68"/>
  <c r="A1425" i="68"/>
  <c r="A1424" i="68"/>
  <c r="A1426" i="68"/>
  <c r="C1425" i="68"/>
  <c r="A1422" i="68"/>
  <c r="C1426" i="68"/>
  <c r="B1423" i="68"/>
  <c r="A1420" i="68"/>
  <c r="B1424" i="68"/>
  <c r="A1428" i="68"/>
  <c r="E1420" i="68"/>
  <c r="B1433" i="68" l="1"/>
  <c r="A1429" i="68"/>
  <c r="A1435" i="68"/>
  <c r="B1436" i="68"/>
  <c r="A1437" i="68"/>
  <c r="A1432" i="68"/>
  <c r="A1434" i="68"/>
  <c r="C1435" i="68"/>
  <c r="B1432" i="68"/>
  <c r="C1433" i="68"/>
  <c r="A1436" i="68"/>
  <c r="E1429" i="68"/>
  <c r="C1432" i="68"/>
  <c r="A1433" i="68"/>
  <c r="B1434" i="68"/>
  <c r="A1430" i="68"/>
  <c r="C1434" i="68"/>
  <c r="C1436" i="68"/>
  <c r="A1431" i="68"/>
  <c r="B1429" i="68"/>
  <c r="G1436" i="68" s="1"/>
  <c r="B1431" i="68"/>
  <c r="B1441" i="68" l="1"/>
  <c r="A1442" i="68"/>
  <c r="B1442" i="68"/>
  <c r="A1438" i="68"/>
  <c r="A1443" i="68"/>
  <c r="B1445" i="68"/>
  <c r="A1439" i="68"/>
  <c r="B1440" i="68"/>
  <c r="E1438" i="68"/>
  <c r="C1443" i="68"/>
  <c r="A1440" i="68"/>
  <c r="A1444" i="68"/>
  <c r="C1444" i="68"/>
  <c r="B1438" i="68"/>
  <c r="G1445" i="68" s="1"/>
  <c r="A1441" i="68"/>
  <c r="C1442" i="68"/>
  <c r="B1443" i="68"/>
  <c r="A1445" i="68"/>
  <c r="C1441" i="68"/>
  <c r="C1445" i="6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JB</author>
  </authors>
  <commentList>
    <comment ref="Q2" authorId="0" shapeId="0" xr:uid="{00000000-0006-0000-0300-000001000000}">
      <text>
        <r>
          <rPr>
            <sz val="8"/>
            <color indexed="81"/>
            <rFont val="Tahoma"/>
            <family val="2"/>
          </rPr>
          <t xml:space="preserve">Mettre la désignation de la clé.
Par exemple:
TANT.GENERAUX
</t>
        </r>
      </text>
    </comment>
    <comment ref="R2" authorId="0" shapeId="0" xr:uid="{00000000-0006-0000-0300-000002000000}">
      <text>
        <r>
          <rPr>
            <sz val="8"/>
            <color indexed="81"/>
            <rFont val="Tahoma"/>
            <family val="2"/>
          </rPr>
          <t xml:space="preserve">Mettre la désignation de la clé.
Par exemple:
TANT.GENERAUX
</t>
        </r>
      </text>
    </comment>
    <comment ref="S2" authorId="0" shapeId="0" xr:uid="{00000000-0006-0000-0300-000003000000}">
      <text>
        <r>
          <rPr>
            <sz val="8"/>
            <color indexed="81"/>
            <rFont val="Tahoma"/>
            <family val="2"/>
          </rPr>
          <t xml:space="preserve">Mettre la désignation de la clé.
Par exemple:
TANT.GENERAUX
</t>
        </r>
      </text>
    </comment>
    <comment ref="T2" authorId="0" shapeId="0" xr:uid="{00000000-0006-0000-0300-000004000000}">
      <text>
        <r>
          <rPr>
            <sz val="8"/>
            <color indexed="81"/>
            <rFont val="Tahoma"/>
            <family val="2"/>
          </rPr>
          <t xml:space="preserve">Mettre la désignation de la clé.
Par exemple:
TANT.GENERAUX
</t>
        </r>
      </text>
    </comment>
    <comment ref="U2" authorId="0" shapeId="0" xr:uid="{00000000-0006-0000-0300-000005000000}">
      <text>
        <r>
          <rPr>
            <sz val="8"/>
            <color indexed="81"/>
            <rFont val="Tahoma"/>
            <family val="2"/>
          </rPr>
          <t xml:space="preserve">Mettre la désignation de la clé.
Par exemple:
TANT.GENERAUX
</t>
        </r>
      </text>
    </comment>
    <comment ref="V2" authorId="0" shapeId="0" xr:uid="{00000000-0006-0000-0300-000006000000}">
      <text>
        <r>
          <rPr>
            <sz val="8"/>
            <color indexed="81"/>
            <rFont val="Tahoma"/>
            <family val="2"/>
          </rPr>
          <t xml:space="preserve">Mettre la désignation de la clé.
Par exemple:
TANT.GENERAUX
</t>
        </r>
      </text>
    </comment>
    <comment ref="W2" authorId="0" shapeId="0" xr:uid="{00000000-0006-0000-0300-000007000000}">
      <text>
        <r>
          <rPr>
            <sz val="8"/>
            <color indexed="81"/>
            <rFont val="Tahoma"/>
            <family val="2"/>
          </rPr>
          <t xml:space="preserve">Mettre la désignation de la clé.
Par exemple:
TANT.GENERAUX
</t>
        </r>
      </text>
    </comment>
    <comment ref="X2" authorId="0" shapeId="0" xr:uid="{00000000-0006-0000-0300-000008000000}">
      <text>
        <r>
          <rPr>
            <sz val="8"/>
            <color indexed="81"/>
            <rFont val="Tahoma"/>
            <family val="2"/>
          </rPr>
          <t xml:space="preserve">Mettre la désignation de la clé.
Par exemple:
TANT.GENERAUX
</t>
        </r>
      </text>
    </comment>
    <comment ref="Y2" authorId="0" shapeId="0" xr:uid="{00000000-0006-0000-0300-000009000000}">
      <text>
        <r>
          <rPr>
            <sz val="8"/>
            <color indexed="81"/>
            <rFont val="Tahoma"/>
            <family val="2"/>
          </rPr>
          <t xml:space="preserve">Mettre la désignation de la clé.
Par exemple:
TANT.GENERAUX
</t>
        </r>
      </text>
    </comment>
    <comment ref="Z2" authorId="0" shapeId="0" xr:uid="{00000000-0006-0000-0300-00000A000000}">
      <text>
        <r>
          <rPr>
            <sz val="8"/>
            <color indexed="81"/>
            <rFont val="Tahoma"/>
            <family val="2"/>
          </rPr>
          <t xml:space="preserve">Mettre la désignation de la clé.
Par exemple:
TANT.GENERAUX
</t>
        </r>
      </text>
    </comment>
    <comment ref="AA2" authorId="0" shapeId="0" xr:uid="{00000000-0006-0000-0300-00000B000000}">
      <text>
        <r>
          <rPr>
            <sz val="8"/>
            <color indexed="81"/>
            <rFont val="Tahoma"/>
            <family val="2"/>
          </rPr>
          <t xml:space="preserve">Mettre la désignation de la clé.
Par exemple:
TANT.GENERAUX
</t>
        </r>
      </text>
    </comment>
    <comment ref="G7" authorId="0" shapeId="0" xr:uid="{00000000-0006-0000-0300-00000C000000}">
      <text>
        <r>
          <rPr>
            <sz val="9"/>
            <color indexed="81"/>
            <rFont val="Tahoma"/>
            <family val="2"/>
          </rPr>
          <t xml:space="preserve">Informatios si
Attribution de Pouvoirs
dépassant les limites
</t>
        </r>
      </text>
    </comment>
    <comment ref="AI10" authorId="0" shapeId="0" xr:uid="{BE311CC4-B601-4E73-8437-62EBE8376A4F}">
      <text>
        <r>
          <rPr>
            <sz val="9"/>
            <color indexed="81"/>
            <rFont val="Tahoma"/>
            <family val="2"/>
          </rPr>
          <t xml:space="preserve">Si résolution article 25
</t>
        </r>
      </text>
    </comment>
    <comment ref="AJ10" authorId="0" shapeId="0" xr:uid="{634AFEE3-6BF6-4A88-A5CE-D339A86A5146}">
      <text>
        <r>
          <rPr>
            <sz val="9"/>
            <color indexed="81"/>
            <rFont val="Tahoma"/>
            <family val="2"/>
          </rPr>
          <t xml:space="preserve">Si résolution article 26
</t>
        </r>
      </text>
    </comment>
    <comment ref="AK10" authorId="0" shapeId="0" xr:uid="{DA037671-5C93-4E15-A396-304A1BC3179E}">
      <text>
        <r>
          <rPr>
            <sz val="9"/>
            <color indexed="81"/>
            <rFont val="Tahoma"/>
            <family val="2"/>
          </rPr>
          <t xml:space="preserve">Si résolution article 26
</t>
        </r>
      </text>
    </comment>
    <comment ref="AJ11" authorId="0" shapeId="0" xr:uid="{1423AFE1-3BDC-45A1-BF2E-8B5D90393FA5}">
      <text>
        <r>
          <rPr>
            <sz val="9"/>
            <color indexed="81"/>
            <rFont val="Tahoma"/>
            <family val="2"/>
          </rPr>
          <t xml:space="preserve">Si résolution article 26
</t>
        </r>
      </text>
    </comment>
    <comment ref="A13" authorId="0" shapeId="0" xr:uid="{00000000-0006-0000-0300-000013000000}">
      <text>
        <r>
          <rPr>
            <sz val="8"/>
            <color indexed="81"/>
            <rFont val="Tahoma"/>
            <family val="2"/>
          </rPr>
          <t xml:space="preserve">La liste doit être triée
par ordre croissant
des Numéros, après classement des NOMS par ordre alphabétique
</t>
        </r>
      </text>
    </comment>
    <comment ref="B13" authorId="0" shapeId="0" xr:uid="{00000000-0006-0000-0300-000014000000}">
      <text>
        <r>
          <rPr>
            <sz val="8"/>
            <color indexed="81"/>
            <rFont val="Tahoma"/>
            <family val="2"/>
          </rPr>
          <t>Classement par ordre
Alphabétique croissant.</t>
        </r>
      </text>
    </comment>
    <comment ref="S13" authorId="0" shapeId="0" xr:uid="{00000000-0006-0000-0300-000015000000}">
      <text>
        <r>
          <rPr>
            <sz val="8"/>
            <color indexed="81"/>
            <rFont val="Tahoma"/>
            <family val="2"/>
          </rPr>
          <t xml:space="preserve">Le LIBELLE est celui
de la ligne 2 ci-dessus.
</t>
        </r>
      </text>
    </comment>
    <comment ref="T13" authorId="0" shapeId="0" xr:uid="{00000000-0006-0000-0300-000016000000}">
      <text>
        <r>
          <rPr>
            <sz val="8"/>
            <color indexed="81"/>
            <rFont val="Tahoma"/>
            <family val="2"/>
          </rPr>
          <t xml:space="preserve">Le LIBELLE est celui
de la ligne 2 ci-dessus.
</t>
        </r>
      </text>
    </comment>
    <comment ref="U13" authorId="0" shapeId="0" xr:uid="{00000000-0006-0000-0300-000017000000}">
      <text>
        <r>
          <rPr>
            <sz val="8"/>
            <color indexed="81"/>
            <rFont val="Tahoma"/>
            <family val="2"/>
          </rPr>
          <t xml:space="preserve">Le LIBELLE est celui
de la ligne 2 ci-dessus.
</t>
        </r>
      </text>
    </comment>
    <comment ref="V13" authorId="0" shapeId="0" xr:uid="{00000000-0006-0000-0300-000018000000}">
      <text>
        <r>
          <rPr>
            <sz val="8"/>
            <color indexed="81"/>
            <rFont val="Tahoma"/>
            <family val="2"/>
          </rPr>
          <t xml:space="preserve">Le LIBELLE est celui
de la ligne 2 ci-dessus.
</t>
        </r>
      </text>
    </comment>
    <comment ref="W13" authorId="0" shapeId="0" xr:uid="{00000000-0006-0000-0300-000019000000}">
      <text>
        <r>
          <rPr>
            <sz val="8"/>
            <color indexed="81"/>
            <rFont val="Tahoma"/>
            <family val="2"/>
          </rPr>
          <t xml:space="preserve">Le LIBELLE est celui
de la ligne 2 ci-dessus.
</t>
        </r>
      </text>
    </comment>
    <comment ref="X13" authorId="0" shapeId="0" xr:uid="{00000000-0006-0000-0300-00001A000000}">
      <text>
        <r>
          <rPr>
            <sz val="8"/>
            <color indexed="81"/>
            <rFont val="Tahoma"/>
            <family val="2"/>
          </rPr>
          <t xml:space="preserve">Le LIBELLE est celui
de la ligne 2 ci-dessus.
</t>
        </r>
      </text>
    </comment>
    <comment ref="Y13" authorId="0" shapeId="0" xr:uid="{00000000-0006-0000-0300-00001B000000}">
      <text>
        <r>
          <rPr>
            <sz val="8"/>
            <color indexed="81"/>
            <rFont val="Tahoma"/>
            <family val="2"/>
          </rPr>
          <t xml:space="preserve">Le LIBELLE est celui
de la ligne 2 ci-dessus.
</t>
        </r>
      </text>
    </comment>
    <comment ref="Z13" authorId="0" shapeId="0" xr:uid="{00000000-0006-0000-0300-00001C000000}">
      <text>
        <r>
          <rPr>
            <sz val="8"/>
            <color indexed="81"/>
            <rFont val="Tahoma"/>
            <family val="2"/>
          </rPr>
          <t xml:space="preserve">Le LIBELLE est celui
de la ligne 2 ci-dessus.
</t>
        </r>
      </text>
    </comment>
    <comment ref="AA13" authorId="0" shapeId="0" xr:uid="{00000000-0006-0000-0300-00001D000000}">
      <text>
        <r>
          <rPr>
            <sz val="8"/>
            <color indexed="81"/>
            <rFont val="Tahoma"/>
            <family val="2"/>
          </rPr>
          <t xml:space="preserve">Le LIBELLE est celui
de la ligne 2 ci-dessus.
</t>
        </r>
      </text>
    </comment>
    <comment ref="AB13" authorId="0" shapeId="0" xr:uid="{00000000-0006-0000-0300-00001E000000}">
      <text>
        <r>
          <rPr>
            <sz val="8"/>
            <color indexed="81"/>
            <rFont val="Tahoma"/>
            <family val="2"/>
          </rPr>
          <t xml:space="preserve">Colonne Utilitaire
Ne pas modifier.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JB</author>
  </authors>
  <commentList>
    <comment ref="Q2" authorId="0" shapeId="0" xr:uid="{F6D82775-04D2-4E2F-97AC-BCFA2EF07A3D}">
      <text>
        <r>
          <rPr>
            <sz val="8"/>
            <color indexed="81"/>
            <rFont val="Tahoma"/>
            <family val="2"/>
          </rPr>
          <t xml:space="preserve">Mettre la désignation de la clé.
Par exemple:
TANT.GENERAUX
</t>
        </r>
      </text>
    </comment>
    <comment ref="R2" authorId="0" shapeId="0" xr:uid="{C6D941D0-843A-44ED-98CB-339F70CC2107}">
      <text>
        <r>
          <rPr>
            <sz val="8"/>
            <color indexed="81"/>
            <rFont val="Tahoma"/>
            <family val="2"/>
          </rPr>
          <t xml:space="preserve">Mettre la désignation de la clé.
Par exemple:
TANT.GENERAUX
</t>
        </r>
      </text>
    </comment>
    <comment ref="S2" authorId="0" shapeId="0" xr:uid="{D57E7F96-4605-45A2-938D-2F5BBAA45A96}">
      <text>
        <r>
          <rPr>
            <sz val="8"/>
            <color indexed="81"/>
            <rFont val="Tahoma"/>
            <family val="2"/>
          </rPr>
          <t xml:space="preserve">Mettre la désignation de la clé.
Par exemple:
TANT.GENERAUX
</t>
        </r>
      </text>
    </comment>
    <comment ref="T2" authorId="0" shapeId="0" xr:uid="{E5916143-249F-46E5-9172-30746BAF3013}">
      <text>
        <r>
          <rPr>
            <sz val="8"/>
            <color indexed="81"/>
            <rFont val="Tahoma"/>
            <family val="2"/>
          </rPr>
          <t xml:space="preserve">Mettre la désignation de la clé.
Par exemple:
TANT.GENERAUX
</t>
        </r>
      </text>
    </comment>
    <comment ref="U2" authorId="0" shapeId="0" xr:uid="{9562B459-CACF-4922-8FC7-05FF016A7690}">
      <text>
        <r>
          <rPr>
            <sz val="8"/>
            <color indexed="81"/>
            <rFont val="Tahoma"/>
            <family val="2"/>
          </rPr>
          <t xml:space="preserve">Mettre la désignation de la clé.
Par exemple:
TANT.GENERAUX
</t>
        </r>
      </text>
    </comment>
    <comment ref="V2" authorId="0" shapeId="0" xr:uid="{1474EC41-7EB0-4009-93E9-276F3A15C2D8}">
      <text>
        <r>
          <rPr>
            <sz val="8"/>
            <color indexed="81"/>
            <rFont val="Tahoma"/>
            <family val="2"/>
          </rPr>
          <t xml:space="preserve">Mettre la désignation de la clé.
Par exemple:
TANT.GENERAUX
</t>
        </r>
      </text>
    </comment>
    <comment ref="W2" authorId="0" shapeId="0" xr:uid="{C0FD6D1C-9010-426A-84C6-4B38B1F35D76}">
      <text>
        <r>
          <rPr>
            <sz val="8"/>
            <color indexed="81"/>
            <rFont val="Tahoma"/>
            <family val="2"/>
          </rPr>
          <t xml:space="preserve">Mettre la désignation de la clé.
Par exemple:
TANT.GENERAUX
</t>
        </r>
      </text>
    </comment>
    <comment ref="X2" authorId="0" shapeId="0" xr:uid="{8FA0D17F-A45E-4213-8BD2-625F3F7CF1FB}">
      <text>
        <r>
          <rPr>
            <sz val="8"/>
            <color indexed="81"/>
            <rFont val="Tahoma"/>
            <family val="2"/>
          </rPr>
          <t xml:space="preserve">Mettre la désignation de la clé.
Par exemple:
TANT.GENERAUX
</t>
        </r>
      </text>
    </comment>
    <comment ref="Y2" authorId="0" shapeId="0" xr:uid="{7DBE11D3-700D-4401-947C-3BAC4BC81349}">
      <text>
        <r>
          <rPr>
            <sz val="8"/>
            <color indexed="81"/>
            <rFont val="Tahoma"/>
            <family val="2"/>
          </rPr>
          <t xml:space="preserve">Mettre la désignation de la clé.
Par exemple:
TANT.GENERAUX
</t>
        </r>
      </text>
    </comment>
    <comment ref="Z2" authorId="0" shapeId="0" xr:uid="{E57FB2D5-5228-4CFF-BCDC-BC30C74D988A}">
      <text>
        <r>
          <rPr>
            <sz val="8"/>
            <color indexed="81"/>
            <rFont val="Tahoma"/>
            <family val="2"/>
          </rPr>
          <t xml:space="preserve">Mettre la désignation de la clé.
Par exemple:
TANT.GENERAUX
</t>
        </r>
      </text>
    </comment>
    <comment ref="AA2" authorId="0" shapeId="0" xr:uid="{91424C97-8987-412D-85A8-B2ED6E8B447C}">
      <text>
        <r>
          <rPr>
            <sz val="8"/>
            <color indexed="81"/>
            <rFont val="Tahoma"/>
            <family val="2"/>
          </rPr>
          <t xml:space="preserve">Mettre la désignation de la clé.
Par exemple:
TANT.GENERAUX
</t>
        </r>
      </text>
    </comment>
    <comment ref="G7" authorId="0" shapeId="0" xr:uid="{C370AEF1-3EBD-4AAA-AB70-8EA8C877A16C}">
      <text>
        <r>
          <rPr>
            <sz val="9"/>
            <color indexed="81"/>
            <rFont val="Tahoma"/>
            <family val="2"/>
          </rPr>
          <t xml:space="preserve">Informatios si
Attribution de Pouvoirs
dépassant les limites
</t>
        </r>
      </text>
    </comment>
    <comment ref="AI10" authorId="0" shapeId="0" xr:uid="{AACFB29B-49E5-40CC-8965-1111015A9309}">
      <text>
        <r>
          <rPr>
            <sz val="9"/>
            <color indexed="81"/>
            <rFont val="Tahoma"/>
            <family val="2"/>
          </rPr>
          <t xml:space="preserve">Si résolution article 25
</t>
        </r>
      </text>
    </comment>
    <comment ref="AJ10" authorId="0" shapeId="0" xr:uid="{2CC1AA5E-038B-4F47-9E5D-146996E90CFF}">
      <text>
        <r>
          <rPr>
            <sz val="9"/>
            <color indexed="81"/>
            <rFont val="Tahoma"/>
            <family val="2"/>
          </rPr>
          <t xml:space="preserve">Si résolution article 26
</t>
        </r>
      </text>
    </comment>
    <comment ref="AK10" authorId="0" shapeId="0" xr:uid="{50048DD3-DC8A-4446-AF25-F73408E94E78}">
      <text>
        <r>
          <rPr>
            <sz val="9"/>
            <color indexed="81"/>
            <rFont val="Tahoma"/>
            <family val="2"/>
          </rPr>
          <t xml:space="preserve">Si résolution article 26
</t>
        </r>
      </text>
    </comment>
    <comment ref="AJ11" authorId="0" shapeId="0" xr:uid="{D2B2DEFB-48C9-4CC7-BEDB-20679F1C0426}">
      <text>
        <r>
          <rPr>
            <sz val="9"/>
            <color indexed="81"/>
            <rFont val="Tahoma"/>
            <family val="2"/>
          </rPr>
          <t xml:space="preserve">Si résolution article 26
</t>
        </r>
      </text>
    </comment>
    <comment ref="A13" authorId="0" shapeId="0" xr:uid="{464370BB-7A78-427C-BB78-B38D2B30DE1B}">
      <text>
        <r>
          <rPr>
            <sz val="8"/>
            <color indexed="81"/>
            <rFont val="Tahoma"/>
            <family val="2"/>
          </rPr>
          <t xml:space="preserve">La liste doit être triée
par ordre croissant
des Numéros, après classement des NOMS par ordre alphabétique
</t>
        </r>
      </text>
    </comment>
    <comment ref="B13" authorId="0" shapeId="0" xr:uid="{FBF75113-69F9-4F0C-B6BF-21E8CB9110C7}">
      <text>
        <r>
          <rPr>
            <sz val="8"/>
            <color indexed="81"/>
            <rFont val="Tahoma"/>
            <family val="2"/>
          </rPr>
          <t>Classement par ordre
Alphabétique croissant.</t>
        </r>
      </text>
    </comment>
    <comment ref="S13" authorId="0" shapeId="0" xr:uid="{011C4501-50DE-4CDC-8789-76C2F55B8642}">
      <text>
        <r>
          <rPr>
            <sz val="8"/>
            <color indexed="81"/>
            <rFont val="Tahoma"/>
            <family val="2"/>
          </rPr>
          <t xml:space="preserve">Le LIBELLE est celui
de la ligne 2 ci-dessus.
</t>
        </r>
      </text>
    </comment>
    <comment ref="T13" authorId="0" shapeId="0" xr:uid="{93F7EA9E-BCB8-43E3-B6BC-F71101C72847}">
      <text>
        <r>
          <rPr>
            <sz val="8"/>
            <color indexed="81"/>
            <rFont val="Tahoma"/>
            <family val="2"/>
          </rPr>
          <t xml:space="preserve">Le LIBELLE est celui
de la ligne 2 ci-dessus.
</t>
        </r>
      </text>
    </comment>
    <comment ref="U13" authorId="0" shapeId="0" xr:uid="{C6457BE9-151E-432D-8C04-5AC3FEE24338}">
      <text>
        <r>
          <rPr>
            <sz val="8"/>
            <color indexed="81"/>
            <rFont val="Tahoma"/>
            <family val="2"/>
          </rPr>
          <t xml:space="preserve">Le LIBELLE est celui
de la ligne 2 ci-dessus.
</t>
        </r>
      </text>
    </comment>
    <comment ref="V13" authorId="0" shapeId="0" xr:uid="{E020D022-6BB8-41A0-B455-6FB399846EEA}">
      <text>
        <r>
          <rPr>
            <sz val="8"/>
            <color indexed="81"/>
            <rFont val="Tahoma"/>
            <family val="2"/>
          </rPr>
          <t xml:space="preserve">Le LIBELLE est celui
de la ligne 2 ci-dessus.
</t>
        </r>
      </text>
    </comment>
    <comment ref="W13" authorId="0" shapeId="0" xr:uid="{D624FFD3-2E52-4EB1-8891-B3D18B4C7F8F}">
      <text>
        <r>
          <rPr>
            <sz val="8"/>
            <color indexed="81"/>
            <rFont val="Tahoma"/>
            <family val="2"/>
          </rPr>
          <t xml:space="preserve">Le LIBELLE est celui
de la ligne 2 ci-dessus.
</t>
        </r>
      </text>
    </comment>
    <comment ref="X13" authorId="0" shapeId="0" xr:uid="{2C76FF39-2012-4DAD-8E07-24DFEF41A13A}">
      <text>
        <r>
          <rPr>
            <sz val="8"/>
            <color indexed="81"/>
            <rFont val="Tahoma"/>
            <family val="2"/>
          </rPr>
          <t xml:space="preserve">Le LIBELLE est celui
de la ligne 2 ci-dessus.
</t>
        </r>
      </text>
    </comment>
    <comment ref="Y13" authorId="0" shapeId="0" xr:uid="{CF5364FC-42D2-444E-AA12-5C80A4BE69A8}">
      <text>
        <r>
          <rPr>
            <sz val="8"/>
            <color indexed="81"/>
            <rFont val="Tahoma"/>
            <family val="2"/>
          </rPr>
          <t xml:space="preserve">Le LIBELLE est celui
de la ligne 2 ci-dessus.
</t>
        </r>
      </text>
    </comment>
    <comment ref="Z13" authorId="0" shapeId="0" xr:uid="{3A51783E-EB89-401B-95DF-41590CEE8ECC}">
      <text>
        <r>
          <rPr>
            <sz val="8"/>
            <color indexed="81"/>
            <rFont val="Tahoma"/>
            <family val="2"/>
          </rPr>
          <t xml:space="preserve">Le LIBELLE est celui
de la ligne 2 ci-dessus.
</t>
        </r>
      </text>
    </comment>
    <comment ref="AA13" authorId="0" shapeId="0" xr:uid="{0E7C6049-2224-426B-B8EC-FDBEFAC5F70A}">
      <text>
        <r>
          <rPr>
            <sz val="8"/>
            <color indexed="81"/>
            <rFont val="Tahoma"/>
            <family val="2"/>
          </rPr>
          <t xml:space="preserve">Le LIBELLE est celui
de la ligne 2 ci-dessus.
</t>
        </r>
      </text>
    </comment>
    <comment ref="AB13" authorId="0" shapeId="0" xr:uid="{087F21C9-605B-4E10-96C2-945FF84E759B}">
      <text>
        <r>
          <rPr>
            <sz val="8"/>
            <color indexed="81"/>
            <rFont val="Tahoma"/>
            <family val="2"/>
          </rPr>
          <t xml:space="preserve">Colonne Utilitaire
Ne pas modifier.
</t>
        </r>
      </text>
    </comment>
  </commentList>
</comments>
</file>

<file path=xl/sharedStrings.xml><?xml version="1.0" encoding="utf-8"?>
<sst xmlns="http://schemas.openxmlformats.org/spreadsheetml/2006/main" count="4296" uniqueCount="433">
  <si>
    <t>NOMS</t>
  </si>
  <si>
    <t>POUR</t>
  </si>
  <si>
    <t>CONTRE</t>
  </si>
  <si>
    <t>Voix Abst.</t>
  </si>
  <si>
    <t>VERIF</t>
  </si>
  <si>
    <t>Tant. Repré.</t>
  </si>
  <si>
    <t>Total TANT.</t>
  </si>
  <si>
    <t>Tous Copros</t>
  </si>
  <si>
    <t>26 Maj.2/3 Voix</t>
  </si>
  <si>
    <t>P. R</t>
  </si>
  <si>
    <t>Votes</t>
  </si>
  <si>
    <t>PRES. Votants</t>
  </si>
  <si>
    <t>ABSTENT</t>
  </si>
  <si>
    <t xml:space="preserve"> TANT.</t>
  </si>
  <si>
    <t>N° Ordre</t>
  </si>
  <si>
    <t>Rep.par</t>
  </si>
  <si>
    <t>TANT.GEN</t>
  </si>
  <si>
    <t>Syndicat</t>
  </si>
  <si>
    <t>Tot.Votants</t>
  </si>
  <si>
    <t>Prés.Repr</t>
  </si>
  <si>
    <t>Total</t>
  </si>
  <si>
    <t xml:space="preserve"> CLE</t>
  </si>
  <si>
    <t>VOIX</t>
  </si>
  <si>
    <t>NOMBRE</t>
  </si>
  <si>
    <t>x</t>
  </si>
  <si>
    <t xml:space="preserve">  Total Voix</t>
  </si>
  <si>
    <t xml:space="preserve">    Nombre  Représentés</t>
  </si>
  <si>
    <t>LIMITES</t>
  </si>
  <si>
    <t xml:space="preserve">                                               G E S T I O N    D E S   V O T E S</t>
  </si>
  <si>
    <t>Elle comporte la liste de tous les copropriétaires avec leurs tantièmes dans les différentes clés.</t>
  </si>
  <si>
    <t>Cliquez sur le boutron "Nouveau dossier" pour ouvrir un dossier pour la nouvelle A.G.</t>
  </si>
  <si>
    <t>aphabétique et numérotée,</t>
  </si>
  <si>
    <t>Le numéro d' ordre attribué à un copropriétaire ne sert qu' à faire le lien entre les mandants et le mandataire</t>
  </si>
  <si>
    <t>Pour les représentés mettre en colonne "H" le numéro du mandataire.</t>
  </si>
  <si>
    <t>Le logiciel vérifie pour chaque copropriétaire les limites, nombre de pouvoirs et nombre de voix:</t>
  </si>
  <si>
    <t>Colonne "AC" - Nombre de représentés.</t>
  </si>
  <si>
    <t>Vous pouvez maintenant cliquer sur le bouton "Feuille de Votes"</t>
  </si>
  <si>
    <t>Les colonnes "D" à "F" sont masqués pour faciliter la saisie des votes.</t>
  </si>
  <si>
    <t>Pour les afficher à nouveau il suffit de cliquer sur le bouton bleu "Afficher tout".</t>
  </si>
  <si>
    <t xml:space="preserve">Les votes des mandants sont, sauf expression particulière, celui du mandataire. </t>
  </si>
  <si>
    <t>Il faut donc faire attention en cas de départ d'un mandataire en cours d' A.G.</t>
  </si>
  <si>
    <t>De même un mandataire peut ne pas être "votant" dans une clé particulière, il faut alors exprimer le vote manuellement.</t>
  </si>
  <si>
    <t>Il ne faut jamais trier une feuille de vote en cours d' A.G.sauf l' opération  facultative "Trier Valider" en fin de votes</t>
  </si>
  <si>
    <t>Explication sur les couleurs de fonds :</t>
  </si>
  <si>
    <t>Colonne A couleur "BLEU" : Mandataires</t>
  </si>
  <si>
    <t>Lignes  de couleur "JAUNE" : Présents</t>
  </si>
  <si>
    <t>Lignes de couleur "GRISE" : Absents,</t>
  </si>
  <si>
    <t>La validation n' est pas obligatoire, l' opération est irréversible.</t>
  </si>
  <si>
    <t>Les boutons "DEB" ; "+6", +12", +24",……"Fin" servent à la navigation dans la feuille de votes.</t>
  </si>
  <si>
    <t>Le logiciel indique quels sont les "Opposants à la décision prise".</t>
  </si>
  <si>
    <t>Le logiciel renomme le nouveau dossier automatiquement avec référence à la date de la nouvelle A.G.</t>
  </si>
  <si>
    <t>Voix     POUR</t>
  </si>
  <si>
    <t xml:space="preserve">Voix   CONTRE  </t>
  </si>
  <si>
    <t>Votes    POUR</t>
  </si>
  <si>
    <t>N°</t>
  </si>
  <si>
    <t>Civilité</t>
  </si>
  <si>
    <t>Adresse</t>
  </si>
  <si>
    <t>Ville</t>
  </si>
  <si>
    <t>Tantièmes</t>
  </si>
  <si>
    <t>N° lot</t>
  </si>
  <si>
    <t>Nature</t>
  </si>
  <si>
    <t>Tant,</t>
  </si>
  <si>
    <t>Civ,</t>
  </si>
  <si>
    <t>Code Postal</t>
  </si>
  <si>
    <t>A S S E M B L E E     G E N E R A L E</t>
  </si>
  <si>
    <t>Page</t>
  </si>
  <si>
    <t>X</t>
  </si>
  <si>
    <t>LISTE DES COPROPRIETAIRES</t>
  </si>
  <si>
    <t>Total Tantièmes</t>
  </si>
  <si>
    <t>XX</t>
  </si>
  <si>
    <t>25 Maj; Voix</t>
  </si>
  <si>
    <t>PARIS</t>
  </si>
  <si>
    <t>NOMBRE :</t>
  </si>
  <si>
    <t>Clé</t>
  </si>
  <si>
    <t>Nom</t>
  </si>
  <si>
    <t>A partir de cette feuille on crée une feuille de vote pour chaque question à l' ordre du jour de l' A.G.</t>
  </si>
  <si>
    <t>Feuille "Liste"</t>
  </si>
  <si>
    <t>Comporte le numéro d' ordre, les noms et adresses, les numéros de lots et leur désignation et tantièmes généraux.</t>
  </si>
  <si>
    <t>Cette feuille sert à l' établissement automatique de la feuille de présence (F.P.)</t>
  </si>
  <si>
    <t>Feuille F.P.,  fveuille de présence.</t>
  </si>
  <si>
    <t>Cette feuille doit être imprimée pour servir à l' émargement.</t>
  </si>
  <si>
    <t>il ne faut pas trier la feuille "MERE" en cours d' A.G.</t>
  </si>
  <si>
    <t>Colonne "AD" - Total des voix disponibles pour le mandataire.</t>
  </si>
  <si>
    <t>Colonne "O" - Avertissement en cas de dépassement :  "1" en rouge.</t>
  </si>
  <si>
    <t>Cellule G7, Cadre rouge clair :avertissement si nombre de représentés et nombre de voix dépassées</t>
  </si>
  <si>
    <t>Le logiciel refusera cet accès si les limites sont dépassées.</t>
  </si>
  <si>
    <t>Le bouton rouge "Nouveau dossier" permet de créer un dossier pour une nouvelle A.G.</t>
  </si>
  <si>
    <t>Le dossier de l' A.G. précédente est conservé.</t>
  </si>
  <si>
    <t>Enregistrer tous les noms adresses , lots et tantièmes de tous les copropriétaires.</t>
  </si>
  <si>
    <t>Nombre de dépassemnts</t>
  </si>
  <si>
    <t>VOTANTS</t>
  </si>
  <si>
    <t>TOTAL</t>
  </si>
  <si>
    <t>du</t>
  </si>
  <si>
    <t xml:space="preserve">Par correspondance reçu le </t>
  </si>
  <si>
    <t>Par visio, audio conférence,,,,</t>
  </si>
  <si>
    <t>Signature/ Mandataire :</t>
  </si>
  <si>
    <t>Arrivé à</t>
  </si>
  <si>
    <t>après vote de la Résolution N°</t>
  </si>
  <si>
    <t>Départ à</t>
  </si>
  <si>
    <t>Messagerie</t>
  </si>
  <si>
    <t>26 Maj 1/3 voix</t>
  </si>
  <si>
    <t>Tous copros</t>
  </si>
  <si>
    <t>VOTES PAR CORRESPONDANCE.</t>
  </si>
  <si>
    <t>Question</t>
  </si>
  <si>
    <t>ABBST</t>
  </si>
  <si>
    <t>Votes    CONTRE</t>
  </si>
  <si>
    <t>Votes   ABST,</t>
  </si>
  <si>
    <t xml:space="preserve"> TANT.5</t>
  </si>
  <si>
    <t xml:space="preserve"> TANT.6</t>
  </si>
  <si>
    <t>TANT 4</t>
  </si>
  <si>
    <t>CLES</t>
  </si>
  <si>
    <t>Dans le feuille "F.MERE" enregistrer les votants par correspondance, code 3,</t>
  </si>
  <si>
    <t>Vous pouvez maintenant  enregistrer les votes des présents et en vidéos</t>
  </si>
  <si>
    <t>NOUVELLE ASSEMBLEE GENERALE</t>
  </si>
  <si>
    <t>NOUVELLE COPROPRIETE</t>
  </si>
  <si>
    <t>VOTES PAR CORRESPONDANCE;</t>
  </si>
  <si>
    <t>M</t>
  </si>
  <si>
    <t>Monsieur</t>
  </si>
  <si>
    <t>ALEXANDRINI André</t>
  </si>
  <si>
    <t>13 rue de l' espoir</t>
  </si>
  <si>
    <t xml:space="preserve">Paris </t>
  </si>
  <si>
    <t>Appart,</t>
  </si>
  <si>
    <t>Cave</t>
  </si>
  <si>
    <t>Alex,A@free,fr</t>
  </si>
  <si>
    <t>Mme</t>
  </si>
  <si>
    <t>Madame</t>
  </si>
  <si>
    <t>ANNINOS Henri</t>
  </si>
  <si>
    <t>M,Mme</t>
  </si>
  <si>
    <t>Mr  et Mme</t>
  </si>
  <si>
    <t>BALDACCHINO Laurence</t>
  </si>
  <si>
    <t>BALDAC@Outlook</t>
  </si>
  <si>
    <t>M.</t>
  </si>
  <si>
    <t>BANCHET Joseph</t>
  </si>
  <si>
    <t>14 rue de l' espoir</t>
  </si>
  <si>
    <t>BARDIN Andrée</t>
  </si>
  <si>
    <t>15 rue de l' espoir</t>
  </si>
  <si>
    <t>BARDIN-BENARD Louis</t>
  </si>
  <si>
    <t>16 rue de l' espoir</t>
  </si>
  <si>
    <t>BARDOUILLE Hermine</t>
  </si>
  <si>
    <t>BARDOUILLE Jean Yves</t>
  </si>
  <si>
    <t>BAUDINO</t>
  </si>
  <si>
    <t>BAUGUIL André</t>
  </si>
  <si>
    <t>BAUMGARTNER Peter</t>
  </si>
  <si>
    <t>BECH Monique</t>
  </si>
  <si>
    <t>BERGET Jean François</t>
  </si>
  <si>
    <t>BERLIER David</t>
  </si>
  <si>
    <t>Mmadame</t>
  </si>
  <si>
    <t>BESSON Gabriel</t>
  </si>
  <si>
    <t>Me</t>
  </si>
  <si>
    <t>Monieur</t>
  </si>
  <si>
    <t>DENIS Jacques</t>
  </si>
  <si>
    <t>DI JORIO Brigitte</t>
  </si>
  <si>
    <t>DI JORIO Marcel</t>
  </si>
  <si>
    <t>DI MEGLIO Laurent</t>
  </si>
  <si>
    <t>DRAGOTTA Michel</t>
  </si>
  <si>
    <t>DUBOURG Pierre</t>
  </si>
  <si>
    <t>FIGUERAS Annie</t>
  </si>
  <si>
    <t>FONTANA Georges</t>
  </si>
  <si>
    <t>FORGET Valéry</t>
  </si>
  <si>
    <t>FOURNIER Nicole</t>
  </si>
  <si>
    <t>GARCIA Christophe</t>
  </si>
  <si>
    <t>GARRELON Jacques</t>
  </si>
  <si>
    <t>Un bouton "Réduire/Afficher"  permet de basculer d' un affichage à un autre,</t>
  </si>
  <si>
    <t>Dans la feuille "Liste"  cliquer sur le bouton "NOUVELLE COPROPRIETE,</t>
  </si>
  <si>
    <t>Dans la feuille "Lste" enregistrer tous les noms et adreses des copropriétaires ainsi que leurs lots et tantièmes,</t>
  </si>
  <si>
    <t>La "feuille de présence" esr créé automatiquement,</t>
  </si>
  <si>
    <t>Election Président de séance</t>
  </si>
  <si>
    <t>ABSTENTION</t>
  </si>
  <si>
    <t>FORMULAIRE DE VOTE PAR CORRESPONDANCE</t>
  </si>
  <si>
    <t>Objet</t>
  </si>
  <si>
    <t>Assemblée Générale Ordinaire du</t>
  </si>
  <si>
    <t>Date et lieu</t>
  </si>
  <si>
    <t>17 Heures</t>
  </si>
  <si>
    <t>33 rue de l' Abreuvoir 75016 PARIS</t>
  </si>
  <si>
    <t>Ce formulaire doit être adressé à</t>
  </si>
  <si>
    <t>75016 PARIS</t>
  </si>
  <si>
    <t>Avant la date limite de réxception le</t>
  </si>
  <si>
    <t>domicilié(e) au</t>
  </si>
  <si>
    <t>Je soussigné('e):</t>
  </si>
  <si>
    <t>mis à disposition sur le site en ligne sécurisé de la copropriété,</t>
  </si>
  <si>
    <t>après avoir pris connaissance de l' ordre du jour et des documents annexés  à la conocation ou</t>
  </si>
  <si>
    <t xml:space="preserve">souhaite émettre sur chacune des questions soumises à la délibération de l' assemblée générale </t>
  </si>
  <si>
    <t>des copropriétaires convoquée le</t>
  </si>
  <si>
    <t>à</t>
  </si>
  <si>
    <t>Fait à le</t>
  </si>
  <si>
    <t>Signature du Copropriétaire de l' associé ou du mandataire commun</t>
  </si>
  <si>
    <t>Page 1</t>
  </si>
  <si>
    <t>RECOMMANDEE  A,R,</t>
  </si>
  <si>
    <t>Madame, Monsieur,</t>
  </si>
  <si>
    <t>Nous vous prions de bien vouloir  participer à l' Assemblée Générale des Copropriétaires qui se tiendra  le</t>
  </si>
  <si>
    <t>Lundi 5 Juillet 2021 à 17 Heures 30</t>
  </si>
  <si>
    <t>Cabinet DUDULE</t>
  </si>
  <si>
    <t>27 rue de l' Avenir</t>
  </si>
  <si>
    <t xml:space="preserve">Cabinet DUDULE </t>
  </si>
  <si>
    <t>7 rue de l' Avenir</t>
  </si>
  <si>
    <t>à l' effet de délivbérer sur l' ordre du jour suivant</t>
  </si>
  <si>
    <t>M,,,,,,,,,,,,,,,,,,,,,,,,,,,,,,,,,,,,,,</t>
  </si>
  <si>
    <t>est élu(e) président(e) de séance</t>
  </si>
  <si>
    <t>1, ELECTION DU PRESIDENT DE SCEANCE -Majorité article 24</t>
  </si>
  <si>
    <t>2, ELECTION DU SCRUTATEUR  -Majorité article 24</t>
  </si>
  <si>
    <t>représentant le</t>
  </si>
  <si>
    <t>est élu(e) secrétaire</t>
  </si>
  <si>
    <t>4, COMPTE RENDU DU CONSEIL SYNDICAL SUR SES MISSIONS ET AVIS</t>
  </si>
  <si>
    <t>RENDUS AU COURS DE L'EXERCICE ECOULE, sans vote,</t>
  </si>
  <si>
    <t>5, APPROBATION DES COMPTES DE L'EXERCICE DU</t>
  </si>
  <si>
    <t>Majorité article 24</t>
  </si>
  <si>
    <t>Les comptes peuvent être vérifiés par tout copropriétaire, les six jours qui prfcédent l' AG</t>
  </si>
  <si>
    <t>ou sur rendez vous au bureau du syndic</t>
  </si>
  <si>
    <t>Projet de résolution,</t>
  </si>
  <si>
    <t xml:space="preserve">L' asselblée générale approuve les comptes de charges de l' exercice qui s' élèvent à </t>
  </si>
  <si>
    <t>3, ELECTION D' UN SECRETAIRE, Majorité article 24</t>
  </si>
  <si>
    <t>6_ DESIGNATION DU SYNDIC, Majorité article 25 (possibilité 2e vote à l' article 25-1 majorité 24 )</t>
  </si>
  <si>
    <t xml:space="preserve"> Majorité article 25 (possibilité 2e vote à l' article 25-1 majorité 24 )</t>
  </si>
  <si>
    <t>Projet de Résolution:</t>
  </si>
  <si>
    <t>Monsieur      est élu membre du conseil syndicdal</t>
  </si>
  <si>
    <t>8, MODALITES DE CONSULTATION DU CONSEIL SYNDICAL, majorité 25,</t>
  </si>
  <si>
    <t>L' Assemblé Générale fixe à          euros TTC le montant  des marchés et contrats</t>
  </si>
  <si>
    <t>L' assemblée générale désigne M                 en qualité de syndic, selon contrart joint à la cinvocation,</t>
  </si>
  <si>
    <t>L' assemblée générale mandate le Président de séance pour signer le contrrart de syndic,</t>
  </si>
  <si>
    <t>9, MISE EN CONCURRENCE DES MARCHES ET CONTRATS, Majorité 25</t>
  </si>
  <si>
    <t xml:space="preserve">L' Assemblée Générale fixe à,,,,,,,,euros le montant à partir duquel la mise en concurrence </t>
  </si>
  <si>
    <t>des marchés et contrats est rendue obligatoire,</t>
  </si>
  <si>
    <t>10,VOTE DU BUDGET PREVISIONNELDE L' EXERCICE  N+2 majorité 24</t>
  </si>
  <si>
    <t>L' Assemblée Générale fixe le budget de l' exercice N+2 à la somme de ,,,,,,,,,,,,,,,, euros</t>
  </si>
  <si>
    <t>Elle autorise le syndic à procéder aux appels provisionnels à proportion de 1/4 du budget voté,</t>
  </si>
  <si>
    <t>le 1er jour de chaque trimestre,</t>
  </si>
  <si>
    <t>11,REALISATION DE TRAVAUX                        Majorité</t>
  </si>
  <si>
    <t>Conditions essentielles des marchés,</t>
  </si>
  <si>
    <t>Devis</t>
  </si>
  <si>
    <t>L'Assemblée Générale décide l' éxécution des travaux et confie la réalisation de ces travaux</t>
  </si>
  <si>
    <t>à l' entreprise,,,,,,,,,,,,,,pour pour un montant de,,,,,,,,,euros TTC</t>
  </si>
  <si>
    <t>aux appels de provisions exigibles comme suit</t>
  </si>
  <si>
    <t>,,,,,,</t>
  </si>
  <si>
    <t>% le</t>
  </si>
  <si>
    <t>,,,,,,,</t>
  </si>
  <si>
    <t xml:space="preserve">L' Assemblée Générale décide de financer les travaux par le " Fonds travaux" à hauteur de,,,,   % </t>
  </si>
  <si>
    <t>de la participation aux travaux et dans la limite de ce que dispose chaque lot dans le "Fonds travaux",</t>
  </si>
  <si>
    <t xml:space="preserve">         % HT du montant HT des travaux, soit un montant de,,,,,,,,,,,,TTC,</t>
  </si>
  <si>
    <t>Convocation à l' Aasemblée  générale ordinaire</t>
  </si>
  <si>
    <t>Du</t>
  </si>
  <si>
    <t>Proces-Verbal de l' Assemblée générale ordinaire</t>
  </si>
  <si>
    <t>Les copropriétaitres de l' immmeuble sis</t>
  </si>
  <si>
    <t>Se sont réunis</t>
  </si>
  <si>
    <t>,,,,,</t>
  </si>
  <si>
    <t>Sur convocation régulière qui leur a été adressée par le syndic</t>
  </si>
  <si>
    <t>Il est constaté, à l' examen de la feuille de présence, dûment émargée par chaque copropriétaire</t>
  </si>
  <si>
    <t>en entrant en séance, que,,,,,,,copropriétaires  représentant,,,,,,voix sur ,,,,,,,constituant le</t>
  </si>
  <si>
    <t>Syndicat des copropriétaires, sont présents ou représentés,</t>
  </si>
  <si>
    <t>N' ont pas participé aux votes des résolutions prévues à l' ordre du jour, les absents non représentés</t>
  </si>
  <si>
    <t>Soit un total de,,,,,,voix, et dont les  noms suivant :</t>
  </si>
  <si>
    <t>,,,,</t>
  </si>
  <si>
    <t>12, HONORAIRES SUR TRAVAUX                Majorité,,,,,</t>
  </si>
  <si>
    <t>1, ELECTION DU PRESIDENT DE SEANCE             Majorité 24</t>
  </si>
  <si>
    <t>Monsieur                                           est élu président de séance</t>
  </si>
  <si>
    <t>POUR :</t>
  </si>
  <si>
    <t>ABSTENTIONS</t>
  </si>
  <si>
    <t>CETTE RESOLUTION EST ADOPRTEE A L'UNANIMITE DES PRESENTS ET REPRESENTES</t>
  </si>
  <si>
    <t>Ce sont opposés à la décision prise</t>
  </si>
  <si>
    <t>Ce sont abstenus</t>
  </si>
  <si>
    <t>Monsieur                                           est élu scrutateur</t>
  </si>
  <si>
    <t>3, ELECTION D' UN SECRETAIRE                              Majorité article 24</t>
  </si>
  <si>
    <t>2, ELECTION DU SCRUTATEUR                                  Majoité article 24</t>
  </si>
  <si>
    <t>Monsieur                                           est élu secrétaire</t>
  </si>
  <si>
    <t>5,APPROBATION DES COMPTES DE L'EXERCICE DU,,,,,,,AU,,,,</t>
  </si>
  <si>
    <t xml:space="preserve">L' assemblée Générale approuve les comptes de charges de l' exercice s' élevant à </t>
  </si>
  <si>
    <t>CETTE RESOLUTION EST ADOPTEE A L'UNANIMITE DES PRESENTS ET REPRESENTES</t>
  </si>
  <si>
    <t>L' Assemblée Générale désigne,,,,,,,,,,,, en qualite=e de syndic, selon contrat joint</t>
  </si>
  <si>
    <t>pour la période du,,,,,,,,,,,,au,,,,,,,</t>
  </si>
  <si>
    <t>Mandate le Président de séance pour signer le conrtrat de Syndic,</t>
  </si>
  <si>
    <t>7, DESIGNATION DES MEMBRES DU CONSEIL SYNDICAL</t>
  </si>
  <si>
    <t>à partir duquel le Conseil Syndcal est consulté,</t>
  </si>
  <si>
    <t>auquel s' ajoute l' Assurance Dommage Ouvrages obligatoire d' un monant de,,,,,euros</t>
  </si>
  <si>
    <t>L' assemblée Générale autorise le syndic à procéder, selon la clé de répartition,,,,,</t>
  </si>
  <si>
    <t>L' assemblée Générale autorise le syndic )àprocéder, selon la clé de répartition,,,,,</t>
  </si>
  <si>
    <t>Dans le cadre des travaux l' Assemblée Générale décide de fixer le montant des honoraires comme suit, à</t>
  </si>
  <si>
    <t>et aux appels de provisions exigibles comme suit</t>
  </si>
  <si>
    <t xml:space="preserve">Dans le cadre des travaux l' Assemblée Générale décide de fixer le montant des honoraires </t>
  </si>
  <si>
    <t>commze suit, à         % HT du montant HT des travaux, soit un montant de,,,,,,,,,,,,TTC,</t>
  </si>
  <si>
    <t>L' ordre du jour étant épuisé et personne ne demandant la parole, le président, aprçs émargement de la feuille</t>
  </si>
  <si>
    <t>de présence par les membres du bureau, lève la séance à,,,,,</t>
  </si>
  <si>
    <t>Le scrutateur</t>
  </si>
  <si>
    <t>Le secrétaire</t>
  </si>
  <si>
    <t>Le Prsident</t>
  </si>
  <si>
    <t>Extrait de l' article 42 de la loi du 10 juillet 1965</t>
  </si>
  <si>
    <t>Les actions qui ont pour objet de contester les décisions d' Assembléen Générale doivent, à peine de déchéance, être</t>
  </si>
  <si>
    <t>à compter de la tenue de l' Assemblée Générale,</t>
  </si>
  <si>
    <t>introduites par les copropiétaires opposants ou défaillants, dans un délai de deux mois à compter de la notification desdites</t>
  </si>
  <si>
    <t>décisions qui leur est faite à la diligence du syndic (loi n° 85-1470 du 31 décembre 1985), dans un délai de deux mois</t>
  </si>
  <si>
    <t>Sauf en cas d' urgence, l' éxecution par le syndic des travaux décidés par l' Assemblée Générale en application des articles</t>
  </si>
  <si>
    <t>25 et 26 est suspendue jusqu' à l'expiration du délai mentionné à la première phrase du présent alinéa,"</t>
  </si>
  <si>
    <t>Copropriétaire et titulaire de lot(s) de copropriété au sein de l' immzuble</t>
  </si>
  <si>
    <t>Donne par la présente, pouvoir, avec la faculté de le subdéléguer à la personne de son choix,</t>
  </si>
  <si>
    <t>à,,,,,,,,,,,,,,,,,,,,,,,,,,,,,,,,,,,,,,,,,,,,,,,,,,,,,,,,,,,,,,,,,,,,,,,,,,,,,,,,,,,,,,,,,,,,,,,,,,,,,,,,,,,,,,,,,,,,,,,,,,</t>
  </si>
  <si>
    <t>Je soussigné,,,,,,,,,,,,,,,,,,,,,,,,,,,,,,,,,,,,,,,,,,,,,,,,,,,,,,,,,,,,,,,,,,,,,,,,,,,,,,,,,,,,,,,,,,,,,,,,,,,,,,,,</t>
  </si>
  <si>
    <t xml:space="preserve">de, pour moi et en mon nom, se présenter à l' Assemblée générale du syndicat des copropriétaires </t>
  </si>
  <si>
    <t>de l'immeuble ci-dessus visé, le ;</t>
  </si>
  <si>
    <t xml:space="preserve">A défaut d' avoir porté le nom d' un mandataire, j' autorise expréssément la remise de ce pouvoir </t>
  </si>
  <si>
    <t>à tout participanr à l' assemblée générale,</t>
  </si>
  <si>
    <t>Fait à,,,,,,,,,,,,,,,,,,,,,,,,,,,,,,,,,,,,,,,,,,,,,,,,,,,,,,,,,,,,,,,,,,,,,,,,,,,,,le,,,,,,,,,,,,,,,,,,,,,,,,,,,,,,,,,,,,,,,,,,,,,,,,,,,,,,</t>
  </si>
  <si>
    <r>
      <t>BON POUR POUVOIR  (</t>
    </r>
    <r>
      <rPr>
        <b/>
        <i/>
        <sz val="10"/>
        <rFont val="Arial"/>
        <family val="2"/>
      </rPr>
      <t>mention manuscrite</t>
    </r>
    <r>
      <rPr>
        <i/>
        <sz val="10"/>
        <rFont val="Arial"/>
        <family val="2"/>
      </rPr>
      <t xml:space="preserve"> </t>
    </r>
    <r>
      <rPr>
        <sz val="10"/>
        <rFont val="Arial"/>
        <family val="2"/>
      </rPr>
      <t>)</t>
    </r>
  </si>
  <si>
    <t>Signature</t>
  </si>
  <si>
    <t>P  O  U  V  O  I  R</t>
  </si>
  <si>
    <t>ETATS ET MATRICES,</t>
  </si>
  <si>
    <t>Une matrice "Procès-verbal de l' A.G.", à compléter</t>
  </si>
  <si>
    <t>Jean Braconnier</t>
  </si>
  <si>
    <t>braconnier,jean@free,fr</t>
  </si>
  <si>
    <t>de la feuille de présence;</t>
  </si>
  <si>
    <t xml:space="preserve">La gestion des Votes en A.G. de copropriété, sur Excel, repose sur l' utilisation d'une feuille "MERE" qui est la copie </t>
  </si>
  <si>
    <t>des copropriétaires est alors trier par ordre,</t>
  </si>
  <si>
    <t xml:space="preserve">Dans la feuille "Liste" faire les modifications éventuelles suite à des mutations et cliquez sur "Mise à jour", la liste </t>
  </si>
  <si>
    <t xml:space="preserve">Vous pouvez maintenant, à partir de la feuille de présence papier émargée par les copropriétaires, enregistrer </t>
  </si>
  <si>
    <t>Numéro de majorité nécessaire (24 ,25, 25,1, 26 ), numéro ,de clé applicable.</t>
  </si>
  <si>
    <t xml:space="preserve">Vous alllez entrer les informations demandées par le programme: Référence de la résolution, Objet de la résolution, </t>
  </si>
  <si>
    <t>à la résolution et de faire un "coller" dans le P.V. d' A.G.</t>
  </si>
  <si>
    <t>La validation  trie les copropriétaires suivant les votes exprimés, cela permet de faire un "copier" des votes des opposants</t>
  </si>
  <si>
    <t>ensuite cliquer sur le bouton "Mise à jour",</t>
  </si>
  <si>
    <t>Il faut mettre à jour la feuille "Liste" des mutations et changements d' adresse intervenus depuis l' A.G. précédente,</t>
  </si>
  <si>
    <t>du nouveau syndicat,</t>
  </si>
  <si>
    <t xml:space="preserve">Dans la feuille "F.MERE" supprimer les tantièmes spécifiques (Colonnes R à AA, et les remplacer par ceux </t>
  </si>
  <si>
    <t xml:space="preserve">Une procédure, facultative, perme d' enregistrer avant la tenue de l' A.G.les votes exprimés par les copropriétaires ayant </t>
  </si>
  <si>
    <t xml:space="preserve">Monsieur                                 est élu membre du Conseil syndical                          </t>
  </si>
  <si>
    <t xml:space="preserve">de, en mon nom, délibérer, prendre toutes résolutions nécessaires, émettre tous votes, donner </t>
  </si>
  <si>
    <t>avec le même ordre du jour, en cas de défaut de majorité pour la première Assemblée</t>
  </si>
  <si>
    <t>tous avis, et de me représenter à toutes Assemblées qui seraient convoquées ultérieuremnt,</t>
  </si>
  <si>
    <t>BAT,A</t>
  </si>
  <si>
    <t>BAT,B</t>
  </si>
  <si>
    <t>TRI PAR QUESTION</t>
  </si>
  <si>
    <t>Collage spécial des valeurs dans feuilles de votes</t>
  </si>
  <si>
    <t xml:space="preserve"> Voix ¨POUR</t>
  </si>
  <si>
    <t>Nbre Copros ¨POUR</t>
  </si>
  <si>
    <t>REFUSEE</t>
  </si>
  <si>
    <t>ADOPTEE par 3596 voix POUR et 1714 voix CONTRE.</t>
  </si>
  <si>
    <t>cave</t>
  </si>
  <si>
    <t>Résidence Le Paradis; Rue de l' espoir 75016 PARIS</t>
  </si>
  <si>
    <t>Majorité Article 24</t>
  </si>
  <si>
    <t>Mr Banchet</t>
  </si>
  <si>
    <t>Mr Lafolie</t>
  </si>
  <si>
    <t>Election dfu Secrétaire</t>
  </si>
  <si>
    <t>Election Scrutateur</t>
  </si>
  <si>
    <t>Mr Berlier</t>
  </si>
  <si>
    <t>Conseiller Syndical</t>
  </si>
  <si>
    <t>Mme Fournier</t>
  </si>
  <si>
    <t>Election Syndic</t>
  </si>
  <si>
    <t>Cab;DUDULE</t>
  </si>
  <si>
    <t>Election Syndic,2e vote</t>
  </si>
  <si>
    <t>Majorité Article 25</t>
  </si>
  <si>
    <t>17 rue de l' espoir</t>
  </si>
  <si>
    <t>Apart,</t>
  </si>
  <si>
    <t xml:space="preserve">13 rue de l' espoir </t>
  </si>
  <si>
    <t xml:space="preserve">Paris  </t>
  </si>
  <si>
    <t>Date A.G.</t>
  </si>
  <si>
    <t>Heures</t>
  </si>
  <si>
    <t>Date limite réceptionForm,VPC</t>
  </si>
  <si>
    <t>10 Heures</t>
  </si>
  <si>
    <t>HENRI   Paul</t>
  </si>
  <si>
    <t>ISIDORE Lucienne</t>
  </si>
  <si>
    <t>JARGON Emile</t>
  </si>
  <si>
    <t>LOUISON Albert</t>
  </si>
  <si>
    <t>MARTIN Nicole</t>
  </si>
  <si>
    <t>Bordeaux</t>
  </si>
  <si>
    <t>30 rue Pasteur</t>
  </si>
  <si>
    <t>15 rue du Trou Perdu</t>
  </si>
  <si>
    <t>Mérignac</t>
  </si>
  <si>
    <t>5 rue de la Tour</t>
  </si>
  <si>
    <t>12 rue de Caen</t>
  </si>
  <si>
    <t>25 rue du Puit</t>
  </si>
  <si>
    <t>22 Rue des Amoureux</t>
  </si>
  <si>
    <t>10 Rue Dumont</t>
  </si>
  <si>
    <t>Metz</t>
  </si>
  <si>
    <t>21 rue de lz Caserne Foch</t>
  </si>
  <si>
    <t>Reims</t>
  </si>
  <si>
    <t>Rue de Koufra</t>
  </si>
  <si>
    <t>Boulogne-Billancourrt</t>
  </si>
  <si>
    <t>ANDUN</t>
  </si>
  <si>
    <t>AUDIARD</t>
  </si>
  <si>
    <t>AVATARD</t>
  </si>
  <si>
    <t>3 rue Pasteur</t>
  </si>
  <si>
    <t>SYNDIC</t>
  </si>
  <si>
    <t>120 rue du Devoir</t>
  </si>
  <si>
    <t>75016 Paris</t>
  </si>
  <si>
    <t>Cabinet LEBON</t>
  </si>
  <si>
    <t>Cab,DUDULE</t>
  </si>
  <si>
    <t>Majorité Article 26</t>
  </si>
  <si>
    <t>Devis ABC</t>
  </si>
  <si>
    <t>XXXXXXXXXXXXX</t>
  </si>
  <si>
    <t>120 rue de l' Espérance</t>
  </si>
  <si>
    <t>Travaux BÄT B</t>
  </si>
  <si>
    <t>Charges Bat,A</t>
  </si>
  <si>
    <t>Chardes Bât,B</t>
  </si>
  <si>
    <t>Ch,4</t>
  </si>
  <si>
    <t>Ch,5</t>
  </si>
  <si>
    <t>Ch,6</t>
  </si>
  <si>
    <t>Ch,7</t>
  </si>
  <si>
    <t>Ch,8</t>
  </si>
  <si>
    <t>Ch,10</t>
  </si>
  <si>
    <t>Ch,11</t>
  </si>
  <si>
    <t>Ch9</t>
  </si>
  <si>
    <t xml:space="preserve">Charges générales   </t>
  </si>
  <si>
    <t>Total 1</t>
  </si>
  <si>
    <t>Total 2</t>
  </si>
  <si>
    <t>Total 3</t>
  </si>
  <si>
    <t>Total 4</t>
  </si>
  <si>
    <t>Total 5</t>
  </si>
  <si>
    <t>Total général</t>
  </si>
  <si>
    <t>N°Copros</t>
  </si>
  <si>
    <t>VPC par QUESTIONS</t>
  </si>
  <si>
    <t>Paris</t>
  </si>
  <si>
    <t xml:space="preserve">                                             ,</t>
  </si>
  <si>
    <t>1 Novemvbre 2022</t>
  </si>
  <si>
    <t xml:space="preserve"> retourné dans les délais leur formulaire de votes par correspondance.</t>
  </si>
  <si>
    <t>Lieu A.G.</t>
  </si>
  <si>
    <t>15 rue du Bois d'Amour 75016 PARIS</t>
  </si>
  <si>
    <t>Résid.LA JOIE</t>
  </si>
  <si>
    <r>
      <rPr>
        <b/>
        <u/>
        <sz val="12"/>
        <rFont val="Arial"/>
        <family val="2"/>
      </rPr>
      <t>La feuille  "MERE"</t>
    </r>
    <r>
      <rPr>
        <b/>
        <sz val="12"/>
        <rFont val="Arial"/>
        <family val="2"/>
      </rPr>
      <t xml:space="preserve"> </t>
    </r>
    <r>
      <rPr>
        <sz val="12"/>
        <rFont val="Arial"/>
        <family val="2"/>
      </rPr>
      <t xml:space="preserve"> peut être créé dés que la convocation de l' A.G. est faite.</t>
    </r>
  </si>
  <si>
    <r>
      <t>Deux modéles de feuilles à joindre à la convocation d’ A.G., Un "</t>
    </r>
    <r>
      <rPr>
        <b/>
        <sz val="12"/>
        <rFont val="Arial"/>
        <family val="2"/>
      </rPr>
      <t>POUVOIR</t>
    </r>
    <r>
      <rPr>
        <sz val="12"/>
        <rFont val="Arial"/>
        <family val="2"/>
      </rPr>
      <t xml:space="preserve">" </t>
    </r>
  </si>
  <si>
    <r>
      <t>et un "</t>
    </r>
    <r>
      <rPr>
        <b/>
        <sz val="12"/>
        <rFont val="Arial"/>
        <family val="2"/>
      </rPr>
      <t>Formulaire de vote par correspondance"</t>
    </r>
    <r>
      <rPr>
        <sz val="12"/>
        <rFont val="Arial"/>
        <family val="2"/>
      </rPr>
      <t>,</t>
    </r>
  </si>
  <si>
    <r>
      <t>Une matrice "</t>
    </r>
    <r>
      <rPr>
        <b/>
        <sz val="12"/>
        <rFont val="Arial"/>
        <family val="2"/>
      </rPr>
      <t>Convocation d' A.G</t>
    </r>
    <r>
      <rPr>
        <sz val="12"/>
        <rFont val="Arial"/>
        <family val="2"/>
      </rPr>
      <t>"., à complèter</t>
    </r>
  </si>
  <si>
    <t xml:space="preserve">Vous pouvez maintenant enregistrer les votes. </t>
  </si>
  <si>
    <t>Feuille V.P.C.</t>
  </si>
  <si>
    <t>Dans la feuille VPC cliquer sur le bouton "Tri par Question"</t>
  </si>
  <si>
    <t>Vous pouvez maintenant sélectionner les votes par correqsopondance pour la question en cours</t>
  </si>
  <si>
    <r>
      <t>Colonnes F ,G</t>
    </r>
    <r>
      <rPr>
        <b/>
        <sz val="12"/>
        <rFont val="Arial"/>
        <family val="2"/>
      </rPr>
      <t>,</t>
    </r>
    <r>
      <rPr>
        <sz val="12"/>
        <rFont val="Arial"/>
        <family val="2"/>
      </rPr>
      <t xml:space="preserve"> H et les coller dans la cellule K  14 de la question en cours,</t>
    </r>
  </si>
  <si>
    <t>Mise à jour le 16 janvier 2023</t>
  </si>
  <si>
    <t>Feuille V.P.C.Question</t>
  </si>
  <si>
    <t>Bouton " TRIER VALIDER"</t>
  </si>
  <si>
    <t>Dans cette feuille enregistrer les votes de chaque copropriétirzs pour chacune des questions à l' ordre du Jour</t>
  </si>
  <si>
    <t>Formulaire de votes par correspondance.</t>
  </si>
  <si>
    <t>Ce formulaire est établi à partir des données de la "feuille liste"</t>
  </si>
  <si>
    <t>Le logiciel mentionne les copropriétaires qui ne participent pas à une question, Copropriétaires bât  B pour des travaux Bât A,</t>
  </si>
  <si>
    <t>nts p</t>
  </si>
  <si>
    <t xml:space="preserve">les votes par corresspondences ( code 1) et les votes des présents et représentés (Code 2 ) </t>
  </si>
  <si>
    <t>XXX</t>
  </si>
  <si>
    <t>PRES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</si>
</sst>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0.00\ &quot;€&quot;;[Red]\-#,##0.00\ &quot;€&quot;"/>
    <numFmt numFmtId="164" formatCode="&quot;€&quot;#,##0.00_);[Red]\(&quot;€&quot;#,##0.00\)"/>
    <numFmt numFmtId="165" formatCode="0.0"/>
    <numFmt numFmtId="166" formatCode="dd/mm/yy;@"/>
    <numFmt numFmtId="167" formatCode="[$-40C]d\ mmmm\ yyyy;@"/>
    <numFmt numFmtId="168" formatCode="#,##0.0"/>
    <numFmt numFmtId="169" formatCode="0.0000"/>
    <numFmt numFmtId="170" formatCode="[$-40C]d\-mmm\-yy;@"/>
    <numFmt numFmtId="171" formatCode="[$-F800]dddd\,\ mmmm\ dd\,\ yyyy"/>
    <numFmt numFmtId="172" formatCode="[$-40C]d\-mmm\-yyyy;@"/>
  </numFmts>
  <fonts count="28" x14ac:knownFonts="1">
    <font>
      <sz val="10"/>
      <name val="Arial"/>
    </font>
    <font>
      <b/>
      <sz val="10"/>
      <name val="Arial"/>
      <family val="2"/>
    </font>
    <font>
      <b/>
      <sz val="8"/>
      <name val="Arial"/>
      <family val="2"/>
    </font>
    <font>
      <b/>
      <sz val="10"/>
      <color indexed="10"/>
      <name val="Arial"/>
      <family val="2"/>
    </font>
    <font>
      <sz val="8"/>
      <name val="Arial"/>
      <family val="2"/>
    </font>
    <font>
      <sz val="8"/>
      <color indexed="81"/>
      <name val="Tahoma"/>
      <family val="2"/>
    </font>
    <font>
      <b/>
      <sz val="14"/>
      <color indexed="10"/>
      <name val="Arial"/>
      <family val="2"/>
    </font>
    <font>
      <sz val="10"/>
      <name val="Arial"/>
      <family val="2"/>
    </font>
    <font>
      <sz val="14"/>
      <name val="Arial"/>
      <family val="2"/>
    </font>
    <font>
      <b/>
      <sz val="14"/>
      <name val="Arial"/>
      <family val="2"/>
    </font>
    <font>
      <b/>
      <sz val="12"/>
      <name val="Arial"/>
      <family val="2"/>
    </font>
    <font>
      <sz val="9"/>
      <color indexed="81"/>
      <name val="Tahoma"/>
      <family val="2"/>
    </font>
    <font>
      <b/>
      <sz val="10"/>
      <color rgb="FFFF0000"/>
      <name val="Arial"/>
      <family val="2"/>
    </font>
    <font>
      <u/>
      <sz val="10"/>
      <color theme="10"/>
      <name val="Arial"/>
      <family val="2"/>
    </font>
    <font>
      <sz val="12"/>
      <name val="Arial"/>
      <family val="2"/>
    </font>
    <font>
      <sz val="11"/>
      <name val="Arial"/>
      <family val="2"/>
    </font>
    <font>
      <b/>
      <u/>
      <sz val="10"/>
      <name val="Arial"/>
      <family val="2"/>
    </font>
    <font>
      <b/>
      <u/>
      <sz val="8"/>
      <name val="Arial"/>
      <family val="2"/>
    </font>
    <font>
      <sz val="11"/>
      <name val="Calibri"/>
      <family val="2"/>
    </font>
    <font>
      <u/>
      <sz val="10"/>
      <name val="Arial"/>
      <family val="2"/>
    </font>
    <font>
      <b/>
      <sz val="18"/>
      <name val="Arial"/>
      <family val="2"/>
    </font>
    <font>
      <i/>
      <sz val="10"/>
      <name val="Arial"/>
      <family val="2"/>
    </font>
    <font>
      <b/>
      <i/>
      <sz val="10"/>
      <name val="Arial"/>
      <family val="2"/>
    </font>
    <font>
      <b/>
      <sz val="10"/>
      <name val="Arial"/>
      <family val="2"/>
    </font>
    <font>
      <b/>
      <sz val="14"/>
      <color rgb="FFFF0000"/>
      <name val="Arial"/>
      <family val="2"/>
    </font>
    <font>
      <b/>
      <sz val="11"/>
      <name val="Arial"/>
      <family val="2"/>
    </font>
    <font>
      <b/>
      <sz val="10"/>
      <name val="Arial"/>
      <family val="2"/>
    </font>
    <font>
      <b/>
      <u/>
      <sz val="12"/>
      <name val="Arial"/>
      <family val="2"/>
    </font>
  </fonts>
  <fills count="22">
    <fill>
      <patternFill patternType="none"/>
    </fill>
    <fill>
      <patternFill patternType="gray125"/>
    </fill>
    <fill>
      <patternFill patternType="solid">
        <fgColor indexed="22"/>
        <bgColor indexed="64"/>
      </patternFill>
    </fill>
    <fill>
      <patternFill patternType="solid">
        <fgColor indexed="51"/>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52"/>
        <bgColor indexed="64"/>
      </patternFill>
    </fill>
    <fill>
      <patternFill patternType="solid">
        <fgColor theme="0" tint="-0.249977111117893"/>
        <bgColor indexed="64"/>
      </patternFill>
    </fill>
    <fill>
      <patternFill patternType="solid">
        <fgColor rgb="FFFFC000"/>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rgb="FFFFFFFF"/>
        <bgColor indexed="64"/>
      </patternFill>
    </fill>
    <fill>
      <patternFill patternType="solid">
        <fgColor theme="9"/>
        <bgColor indexed="64"/>
      </patternFill>
    </fill>
    <fill>
      <patternFill patternType="solid">
        <fgColor theme="0" tint="0.499984740745262"/>
        <bgColor indexed="64"/>
      </patternFill>
    </fill>
    <fill>
      <patternFill patternType="solid">
        <fgColor indexed="34"/>
        <bgColor indexed="64"/>
      </patternFill>
    </fill>
    <fill>
      <patternFill patternType="solid">
        <fgColor indexed="15"/>
        <bgColor indexed="64"/>
      </patternFill>
    </fill>
  </fills>
  <borders count="35">
    <border>
      <left/>
      <right/>
      <top/>
      <bottom/>
      <diagonal/>
    </border>
    <border>
      <left style="medium">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s>
  <cellStyleXfs count="2">
    <xf numFmtId="0" fontId="0" fillId="0" borderId="0"/>
    <xf numFmtId="0" fontId="13" fillId="0" borderId="0" applyNumberFormat="0" applyFill="0" applyBorder="0" applyAlignment="0" applyProtection="0"/>
  </cellStyleXfs>
  <cellXfs count="243">
    <xf numFmtId="0" fontId="0" fillId="0" borderId="0" xfId="0"/>
    <xf numFmtId="0" fontId="0" fillId="2" borderId="0" xfId="0" applyFill="1"/>
    <xf numFmtId="1" fontId="0" fillId="2" borderId="0" xfId="0" applyNumberFormat="1" applyFill="1"/>
    <xf numFmtId="0" fontId="1" fillId="0" borderId="1" xfId="0" applyFont="1" applyBorder="1" applyAlignment="1">
      <alignment horizontal="center" vertical="center"/>
    </xf>
    <xf numFmtId="0" fontId="0" fillId="3" borderId="0" xfId="0" applyFill="1"/>
    <xf numFmtId="3" fontId="0" fillId="0" borderId="2" xfId="0" applyNumberFormat="1" applyBorder="1"/>
    <xf numFmtId="0" fontId="1" fillId="0" borderId="0" xfId="0" applyFont="1" applyAlignment="1">
      <alignment horizontal="center" vertical="center"/>
    </xf>
    <xf numFmtId="0" fontId="1" fillId="0" borderId="3" xfId="0" applyFont="1" applyBorder="1" applyAlignment="1">
      <alignment horizontal="center" vertical="center"/>
    </xf>
    <xf numFmtId="165" fontId="0" fillId="4" borderId="0" xfId="0" applyNumberFormat="1" applyFill="1" applyAlignment="1">
      <alignment vertical="center"/>
    </xf>
    <xf numFmtId="1" fontId="1" fillId="5" borderId="0" xfId="0" applyNumberFormat="1" applyFont="1" applyFill="1"/>
    <xf numFmtId="0" fontId="0" fillId="5" borderId="0" xfId="0" applyFill="1"/>
    <xf numFmtId="0" fontId="0" fillId="4" borderId="0" xfId="0" applyFill="1" applyAlignment="1" applyProtection="1">
      <alignment horizontal="left" vertical="center"/>
      <protection locked="0"/>
    </xf>
    <xf numFmtId="0" fontId="0" fillId="4" borderId="0" xfId="0" applyFill="1" applyProtection="1">
      <protection locked="0"/>
    </xf>
    <xf numFmtId="0" fontId="0" fillId="4" borderId="0" xfId="0" applyFill="1" applyAlignment="1" applyProtection="1">
      <alignment horizontal="left"/>
      <protection locked="0"/>
    </xf>
    <xf numFmtId="0" fontId="2" fillId="4" borderId="4" xfId="0" applyFont="1" applyFill="1" applyBorder="1" applyAlignment="1">
      <alignment horizontal="center" vertical="center" wrapText="1"/>
    </xf>
    <xf numFmtId="0" fontId="1" fillId="4" borderId="5" xfId="0" applyFont="1" applyFill="1" applyBorder="1" applyAlignment="1">
      <alignment horizontal="center" vertical="center"/>
    </xf>
    <xf numFmtId="0" fontId="1" fillId="0" borderId="6" xfId="0" applyFont="1" applyBorder="1" applyAlignment="1">
      <alignment horizontal="center" vertical="center"/>
    </xf>
    <xf numFmtId="1" fontId="0" fillId="0" borderId="7" xfId="0" applyNumberFormat="1" applyBorder="1" applyProtection="1">
      <protection locked="0"/>
    </xf>
    <xf numFmtId="0" fontId="0" fillId="0" borderId="7" xfId="0" applyBorder="1" applyAlignment="1">
      <alignment horizontal="center" vertical="center"/>
    </xf>
    <xf numFmtId="0" fontId="0" fillId="0" borderId="8" xfId="0" applyBorder="1"/>
    <xf numFmtId="1" fontId="0" fillId="0" borderId="8" xfId="0" applyNumberFormat="1" applyBorder="1" applyAlignment="1">
      <alignment horizontal="center"/>
    </xf>
    <xf numFmtId="0" fontId="1" fillId="5" borderId="4" xfId="0" applyFont="1" applyFill="1" applyBorder="1" applyAlignment="1">
      <alignment horizontal="center" vertical="center"/>
    </xf>
    <xf numFmtId="0" fontId="1" fillId="7" borderId="5" xfId="0" applyFont="1" applyFill="1" applyBorder="1" applyAlignment="1">
      <alignment horizontal="center" vertical="center"/>
    </xf>
    <xf numFmtId="0" fontId="1" fillId="6" borderId="6" xfId="0" applyFont="1" applyFill="1" applyBorder="1" applyAlignment="1">
      <alignment horizontal="center" vertical="center"/>
    </xf>
    <xf numFmtId="0" fontId="0" fillId="0" borderId="9" xfId="0" applyBorder="1" applyProtection="1">
      <protection locked="0"/>
    </xf>
    <xf numFmtId="0" fontId="0" fillId="0" borderId="10" xfId="0" applyBorder="1"/>
    <xf numFmtId="0" fontId="1" fillId="4" borderId="11" xfId="0" applyFont="1" applyFill="1" applyBorder="1" applyAlignment="1">
      <alignment horizontal="center" vertical="center" wrapText="1"/>
    </xf>
    <xf numFmtId="3" fontId="0" fillId="0" borderId="8" xfId="0" applyNumberFormat="1" applyBorder="1" applyProtection="1">
      <protection locked="0"/>
    </xf>
    <xf numFmtId="3" fontId="0" fillId="0" borderId="8" xfId="0" applyNumberFormat="1" applyBorder="1" applyAlignment="1">
      <alignment horizontal="center"/>
    </xf>
    <xf numFmtId="0" fontId="0" fillId="0" borderId="8" xfId="0" applyBorder="1" applyAlignment="1">
      <alignment horizontal="center"/>
    </xf>
    <xf numFmtId="3" fontId="0" fillId="0" borderId="8" xfId="0" applyNumberFormat="1" applyBorder="1" applyAlignment="1" applyProtection="1">
      <alignment horizontal="center"/>
      <protection locked="0"/>
    </xf>
    <xf numFmtId="1" fontId="7" fillId="0" borderId="8" xfId="0" applyNumberFormat="1" applyFont="1" applyBorder="1" applyAlignment="1">
      <alignment horizontal="center"/>
    </xf>
    <xf numFmtId="0" fontId="0" fillId="0" borderId="12" xfId="0" applyBorder="1" applyAlignment="1">
      <alignment horizontal="center" vertical="center"/>
    </xf>
    <xf numFmtId="1" fontId="0" fillId="0" borderId="9" xfId="0" applyNumberFormat="1" applyBorder="1" applyAlignment="1">
      <alignment horizontal="center"/>
    </xf>
    <xf numFmtId="0" fontId="1" fillId="0" borderId="8" xfId="0" applyFont="1" applyBorder="1" applyAlignment="1">
      <alignment vertical="center"/>
    </xf>
    <xf numFmtId="0" fontId="1" fillId="0" borderId="8" xfId="0" applyFont="1" applyBorder="1" applyAlignment="1">
      <alignment vertical="center" wrapText="1"/>
    </xf>
    <xf numFmtId="14" fontId="0" fillId="0" borderId="0" xfId="0" applyNumberFormat="1"/>
    <xf numFmtId="0" fontId="0" fillId="0" borderId="0" xfId="0" applyAlignment="1">
      <alignment horizontal="center"/>
    </xf>
    <xf numFmtId="0" fontId="1" fillId="0" borderId="4" xfId="0" applyFont="1" applyBorder="1" applyAlignment="1">
      <alignment horizontal="center" vertical="center" wrapText="1"/>
    </xf>
    <xf numFmtId="0" fontId="1" fillId="7" borderId="5" xfId="0" applyFont="1" applyFill="1" applyBorder="1" applyAlignment="1">
      <alignment horizontal="center" vertical="center" wrapText="1"/>
    </xf>
    <xf numFmtId="0" fontId="1" fillId="6" borderId="6" xfId="0" applyFont="1" applyFill="1" applyBorder="1" applyAlignment="1">
      <alignment horizontal="center" vertical="center" wrapText="1"/>
    </xf>
    <xf numFmtId="0" fontId="1" fillId="0" borderId="13" xfId="0" applyFont="1" applyBorder="1" applyAlignment="1">
      <alignment horizontal="center" vertical="center" wrapText="1"/>
    </xf>
    <xf numFmtId="0" fontId="1" fillId="4" borderId="13" xfId="0" applyFont="1" applyFill="1" applyBorder="1" applyAlignment="1">
      <alignment vertical="center" wrapText="1"/>
    </xf>
    <xf numFmtId="0" fontId="1" fillId="0" borderId="5" xfId="0" applyFont="1" applyBorder="1" applyAlignment="1">
      <alignment horizontal="center" vertical="center" wrapText="1"/>
    </xf>
    <xf numFmtId="0" fontId="1" fillId="4" borderId="6" xfId="0" applyFont="1" applyFill="1" applyBorder="1" applyAlignment="1">
      <alignment horizontal="center" vertical="center" wrapText="1"/>
    </xf>
    <xf numFmtId="0" fontId="0" fillId="0" borderId="0" xfId="0" applyAlignment="1">
      <alignment vertical="center"/>
    </xf>
    <xf numFmtId="0" fontId="1" fillId="0" borderId="13" xfId="0" applyFont="1" applyBorder="1" applyAlignment="1">
      <alignment vertical="center" wrapText="1"/>
    </xf>
    <xf numFmtId="0" fontId="0" fillId="0" borderId="8" xfId="0" applyBorder="1" applyAlignment="1">
      <alignment horizontal="center" vertical="center"/>
    </xf>
    <xf numFmtId="3" fontId="0" fillId="2" borderId="8" xfId="0" applyNumberFormat="1" applyFill="1" applyBorder="1" applyAlignment="1">
      <alignment horizontal="center" vertical="center"/>
    </xf>
    <xf numFmtId="1" fontId="0" fillId="0" borderId="8" xfId="0" applyNumberFormat="1" applyBorder="1" applyAlignment="1">
      <alignment horizontal="center" vertical="center"/>
    </xf>
    <xf numFmtId="0" fontId="0" fillId="8" borderId="0" xfId="0" applyFill="1" applyAlignment="1">
      <alignment vertical="center"/>
    </xf>
    <xf numFmtId="3" fontId="0" fillId="0" borderId="8" xfId="0" applyNumberFormat="1" applyBorder="1" applyAlignment="1">
      <alignment horizontal="center" vertical="center"/>
    </xf>
    <xf numFmtId="1" fontId="1" fillId="5" borderId="0" xfId="0" applyNumberFormat="1" applyFont="1" applyFill="1" applyAlignment="1">
      <alignment vertical="center"/>
    </xf>
    <xf numFmtId="0" fontId="0" fillId="5" borderId="0" xfId="0" applyFill="1" applyAlignment="1">
      <alignment vertical="center"/>
    </xf>
    <xf numFmtId="0" fontId="6" fillId="0" borderId="0" xfId="0" applyFont="1" applyAlignment="1">
      <alignment vertical="center"/>
    </xf>
    <xf numFmtId="0" fontId="0" fillId="0" borderId="7" xfId="0" applyBorder="1" applyAlignment="1">
      <alignment vertical="center"/>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9" xfId="0" applyBorder="1" applyAlignment="1">
      <alignment vertical="center"/>
    </xf>
    <xf numFmtId="1" fontId="0" fillId="0" borderId="7" xfId="0" applyNumberFormat="1" applyBorder="1" applyAlignment="1">
      <alignment horizontal="center" vertical="center"/>
    </xf>
    <xf numFmtId="3" fontId="0" fillId="0" borderId="15" xfId="0" applyNumberFormat="1" applyBorder="1" applyAlignment="1">
      <alignment horizontal="center" vertical="center"/>
    </xf>
    <xf numFmtId="1" fontId="0" fillId="0" borderId="9" xfId="0" applyNumberFormat="1" applyBorder="1" applyAlignment="1">
      <alignment horizontal="center" vertical="center"/>
    </xf>
    <xf numFmtId="3" fontId="0" fillId="0" borderId="9" xfId="0" applyNumberFormat="1" applyBorder="1" applyAlignment="1">
      <alignment horizontal="center" vertical="center"/>
    </xf>
    <xf numFmtId="0" fontId="12" fillId="0" borderId="0" xfId="0" applyFont="1" applyAlignment="1">
      <alignment horizontal="center" vertical="center"/>
    </xf>
    <xf numFmtId="3" fontId="0" fillId="0" borderId="8" xfId="0" applyNumberFormat="1" applyBorder="1" applyAlignment="1" applyProtection="1">
      <alignment horizontal="center" vertical="center"/>
      <protection locked="0"/>
    </xf>
    <xf numFmtId="166" fontId="7" fillId="0" borderId="0" xfId="0" applyNumberFormat="1" applyFont="1" applyAlignment="1">
      <alignment horizontal="center" vertical="center" wrapText="1"/>
    </xf>
    <xf numFmtId="0" fontId="1" fillId="10" borderId="16" xfId="0" applyFont="1" applyFill="1" applyBorder="1" applyAlignment="1">
      <alignment horizontal="center"/>
    </xf>
    <xf numFmtId="0" fontId="1" fillId="10" borderId="8" xfId="0" applyFont="1" applyFill="1" applyBorder="1" applyAlignment="1">
      <alignment horizontal="center"/>
    </xf>
    <xf numFmtId="0" fontId="0" fillId="0" borderId="2" xfId="0" applyBorder="1"/>
    <xf numFmtId="0" fontId="0" fillId="0" borderId="17" xfId="0" applyBorder="1"/>
    <xf numFmtId="0" fontId="1" fillId="10" borderId="18" xfId="0" applyFont="1" applyFill="1" applyBorder="1" applyAlignment="1">
      <alignment horizontal="center"/>
    </xf>
    <xf numFmtId="0" fontId="0" fillId="0" borderId="3" xfId="0" applyBorder="1"/>
    <xf numFmtId="0" fontId="7" fillId="0" borderId="0" xfId="0" applyFont="1"/>
    <xf numFmtId="0" fontId="0" fillId="0" borderId="12" xfId="0" applyBorder="1"/>
    <xf numFmtId="0" fontId="1" fillId="0" borderId="0" xfId="0" applyFont="1"/>
    <xf numFmtId="0" fontId="9" fillId="0" borderId="0" xfId="0" applyFont="1" applyAlignment="1">
      <alignment horizontal="center"/>
    </xf>
    <xf numFmtId="1" fontId="4" fillId="0" borderId="0" xfId="0" applyNumberFormat="1" applyFont="1"/>
    <xf numFmtId="0" fontId="4" fillId="0" borderId="0" xfId="0" applyFont="1"/>
    <xf numFmtId="0" fontId="8" fillId="0" borderId="0" xfId="0" applyFont="1"/>
    <xf numFmtId="0" fontId="1" fillId="0" borderId="2" xfId="0" applyFont="1" applyBorder="1"/>
    <xf numFmtId="1" fontId="4" fillId="0" borderId="2" xfId="0" applyNumberFormat="1" applyFont="1" applyBorder="1" applyAlignment="1">
      <alignment horizontal="right"/>
    </xf>
    <xf numFmtId="0" fontId="4" fillId="0" borderId="0" xfId="0" applyFont="1" applyAlignment="1">
      <alignment horizontal="right"/>
    </xf>
    <xf numFmtId="1" fontId="0" fillId="0" borderId="0" xfId="0" applyNumberFormat="1" applyAlignment="1">
      <alignment horizontal="center"/>
    </xf>
    <xf numFmtId="0" fontId="0" fillId="0" borderId="19" xfId="0" applyBorder="1"/>
    <xf numFmtId="0" fontId="4" fillId="0" borderId="19" xfId="0" applyFont="1" applyBorder="1"/>
    <xf numFmtId="0" fontId="0" fillId="0" borderId="20" xfId="0" applyBorder="1"/>
    <xf numFmtId="0" fontId="0" fillId="0" borderId="21" xfId="0" applyBorder="1"/>
    <xf numFmtId="1" fontId="0" fillId="11" borderId="8" xfId="0" applyNumberFormat="1" applyFill="1" applyBorder="1"/>
    <xf numFmtId="1" fontId="0" fillId="9" borderId="0" xfId="0" applyNumberFormat="1" applyFill="1"/>
    <xf numFmtId="0" fontId="0" fillId="0" borderId="0" xfId="0" applyAlignment="1">
      <alignment horizontal="right" indent="1"/>
    </xf>
    <xf numFmtId="0" fontId="10" fillId="0" borderId="0" xfId="0" applyFont="1"/>
    <xf numFmtId="0" fontId="1" fillId="12" borderId="8" xfId="0" applyFont="1" applyFill="1" applyBorder="1" applyAlignment="1" applyProtection="1">
      <alignment horizontal="center" vertical="center" wrapText="1"/>
      <protection locked="0"/>
    </xf>
    <xf numFmtId="0" fontId="1" fillId="13" borderId="11" xfId="0" applyFont="1" applyFill="1" applyBorder="1" applyAlignment="1">
      <alignment horizontal="center" vertical="center" wrapText="1"/>
    </xf>
    <xf numFmtId="0" fontId="7" fillId="10" borderId="0" xfId="0" applyFont="1" applyFill="1"/>
    <xf numFmtId="169" fontId="0" fillId="0" borderId="0" xfId="0" applyNumberFormat="1"/>
    <xf numFmtId="3" fontId="0" fillId="14" borderId="0" xfId="0" applyNumberFormat="1" applyFill="1" applyAlignment="1">
      <alignment horizontal="center" vertical="center"/>
    </xf>
    <xf numFmtId="3" fontId="0" fillId="9" borderId="0" xfId="0" applyNumberFormat="1" applyFill="1" applyAlignment="1">
      <alignment horizontal="center" vertical="center"/>
    </xf>
    <xf numFmtId="1" fontId="0" fillId="0" borderId="8" xfId="0" applyNumberFormat="1" applyBorder="1"/>
    <xf numFmtId="0" fontId="7" fillId="0" borderId="8" xfId="0" applyFont="1" applyBorder="1"/>
    <xf numFmtId="167" fontId="0" fillId="0" borderId="0" xfId="0" applyNumberFormat="1" applyAlignment="1">
      <alignment horizontal="left"/>
    </xf>
    <xf numFmtId="1" fontId="0" fillId="0" borderId="9" xfId="0" applyNumberFormat="1" applyBorder="1"/>
    <xf numFmtId="1" fontId="0" fillId="11" borderId="8" xfId="0" applyNumberFormat="1" applyFill="1" applyBorder="1" applyAlignment="1">
      <alignment horizontal="right" indent="1"/>
    </xf>
    <xf numFmtId="1" fontId="0" fillId="10" borderId="8" xfId="0" applyNumberFormat="1" applyFill="1" applyBorder="1" applyAlignment="1">
      <alignment horizontal="right" indent="1"/>
    </xf>
    <xf numFmtId="1" fontId="7" fillId="10" borderId="8" xfId="0" applyNumberFormat="1" applyFont="1" applyFill="1" applyBorder="1" applyAlignment="1">
      <alignment horizontal="right" indent="1"/>
    </xf>
    <xf numFmtId="164" fontId="7" fillId="0" borderId="8" xfId="0" applyNumberFormat="1" applyFont="1" applyBorder="1"/>
    <xf numFmtId="164" fontId="0" fillId="0" borderId="8" xfId="0" applyNumberFormat="1" applyBorder="1"/>
    <xf numFmtId="0" fontId="3" fillId="0" borderId="8" xfId="0" applyFont="1" applyBorder="1" applyAlignment="1">
      <alignment horizontal="center"/>
    </xf>
    <xf numFmtId="0" fontId="1" fillId="4" borderId="4" xfId="0" applyFont="1" applyFill="1" applyBorder="1" applyAlignment="1">
      <alignment horizontal="center" vertical="center" wrapText="1"/>
    </xf>
    <xf numFmtId="168" fontId="0" fillId="0" borderId="15" xfId="0" applyNumberFormat="1" applyBorder="1"/>
    <xf numFmtId="1" fontId="0" fillId="0" borderId="22" xfId="0" applyNumberFormat="1" applyBorder="1" applyAlignment="1">
      <alignment horizontal="center"/>
    </xf>
    <xf numFmtId="0" fontId="4" fillId="0" borderId="23" xfId="0" applyFont="1" applyBorder="1" applyAlignment="1">
      <alignment horizontal="right"/>
    </xf>
    <xf numFmtId="0" fontId="7" fillId="0" borderId="0" xfId="0" applyFont="1" applyAlignment="1">
      <alignment horizontal="right" indent="1"/>
    </xf>
    <xf numFmtId="1" fontId="0" fillId="0" borderId="8" xfId="0" applyNumberFormat="1" applyBorder="1" applyAlignment="1">
      <alignment horizontal="right" indent="1"/>
    </xf>
    <xf numFmtId="0" fontId="1" fillId="0" borderId="8" xfId="0" applyFont="1" applyBorder="1" applyAlignment="1">
      <alignment horizontal="center" vertical="center"/>
    </xf>
    <xf numFmtId="3" fontId="0" fillId="0" borderId="8" xfId="0" applyNumberFormat="1" applyBorder="1"/>
    <xf numFmtId="0" fontId="0" fillId="0" borderId="18" xfId="0" applyBorder="1" applyAlignment="1">
      <alignment horizontal="center" vertical="center"/>
    </xf>
    <xf numFmtId="0" fontId="0" fillId="0" borderId="0" xfId="0" applyAlignment="1">
      <alignment horizontal="left"/>
    </xf>
    <xf numFmtId="1" fontId="0" fillId="0" borderId="22" xfId="0" applyNumberFormat="1" applyBorder="1"/>
    <xf numFmtId="0" fontId="0" fillId="0" borderId="1" xfId="0" applyBorder="1"/>
    <xf numFmtId="0" fontId="7" fillId="0" borderId="5" xfId="0" applyFont="1" applyBorder="1"/>
    <xf numFmtId="0" fontId="0" fillId="0" borderId="5" xfId="0" applyBorder="1"/>
    <xf numFmtId="0" fontId="0" fillId="0" borderId="25" xfId="0" applyBorder="1"/>
    <xf numFmtId="0" fontId="9" fillId="0" borderId="2" xfId="0" applyFont="1" applyBorder="1"/>
    <xf numFmtId="0" fontId="9" fillId="0" borderId="26" xfId="0" applyFont="1" applyBorder="1" applyAlignment="1">
      <alignment horizontal="center"/>
    </xf>
    <xf numFmtId="0" fontId="7" fillId="0" borderId="12" xfId="0" applyFont="1" applyBorder="1"/>
    <xf numFmtId="0" fontId="7" fillId="0" borderId="27" xfId="0" applyFont="1" applyBorder="1"/>
    <xf numFmtId="0" fontId="0" fillId="0" borderId="28" xfId="0" applyBorder="1"/>
    <xf numFmtId="0" fontId="0" fillId="0" borderId="29" xfId="0" applyBorder="1"/>
    <xf numFmtId="0" fontId="4" fillId="0" borderId="2" xfId="0" applyFont="1" applyBorder="1"/>
    <xf numFmtId="0" fontId="0" fillId="0" borderId="30" xfId="0" applyBorder="1"/>
    <xf numFmtId="0" fontId="4" fillId="0" borderId="2" xfId="0" applyFont="1" applyBorder="1" applyAlignment="1">
      <alignment horizontal="right"/>
    </xf>
    <xf numFmtId="0" fontId="7" fillId="0" borderId="24" xfId="0" applyFont="1" applyBorder="1"/>
    <xf numFmtId="0" fontId="7" fillId="0" borderId="17" xfId="0" applyFont="1" applyBorder="1"/>
    <xf numFmtId="0" fontId="7" fillId="0" borderId="16" xfId="0" applyFont="1" applyBorder="1"/>
    <xf numFmtId="0" fontId="0" fillId="0" borderId="16" xfId="0" applyBorder="1"/>
    <xf numFmtId="0" fontId="0" fillId="0" borderId="31" xfId="0" applyBorder="1"/>
    <xf numFmtId="0" fontId="4" fillId="0" borderId="23" xfId="0" applyFont="1" applyBorder="1"/>
    <xf numFmtId="0" fontId="9" fillId="0" borderId="32" xfId="0" applyFont="1" applyBorder="1" applyAlignment="1">
      <alignment horizontal="center" vertical="center"/>
    </xf>
    <xf numFmtId="1" fontId="0" fillId="0" borderId="2" xfId="0" applyNumberFormat="1" applyBorder="1" applyAlignment="1">
      <alignment horizontal="center"/>
    </xf>
    <xf numFmtId="1" fontId="0" fillId="0" borderId="2" xfId="0" applyNumberFormat="1" applyBorder="1"/>
    <xf numFmtId="0" fontId="0" fillId="0" borderId="3" xfId="0" applyBorder="1" applyAlignment="1">
      <alignment horizontal="left"/>
    </xf>
    <xf numFmtId="0" fontId="13" fillId="0" borderId="0" xfId="1"/>
    <xf numFmtId="9" fontId="0" fillId="0" borderId="0" xfId="0" applyNumberFormat="1" applyAlignment="1">
      <alignment horizontal="center" vertical="center"/>
    </xf>
    <xf numFmtId="0" fontId="0" fillId="15" borderId="0" xfId="0" applyFill="1"/>
    <xf numFmtId="1" fontId="3" fillId="0" borderId="8" xfId="0" applyNumberFormat="1" applyFont="1" applyBorder="1" applyAlignment="1">
      <alignment horizontal="center"/>
    </xf>
    <xf numFmtId="0" fontId="12" fillId="0" borderId="0" xfId="0" applyFont="1"/>
    <xf numFmtId="0" fontId="1" fillId="0" borderId="0" xfId="0" applyFont="1" applyAlignment="1">
      <alignment horizontal="center"/>
    </xf>
    <xf numFmtId="0" fontId="0" fillId="0" borderId="15" xfId="0" applyBorder="1"/>
    <xf numFmtId="0" fontId="0" fillId="0" borderId="33" xfId="0" applyBorder="1"/>
    <xf numFmtId="0" fontId="0" fillId="0" borderId="0" xfId="0" applyAlignment="1">
      <alignment horizontal="left" indent="1"/>
    </xf>
    <xf numFmtId="0" fontId="7" fillId="0" borderId="0" xfId="0" applyFont="1" applyAlignment="1">
      <alignment horizontal="left" indent="2"/>
    </xf>
    <xf numFmtId="0" fontId="7" fillId="0" borderId="0" xfId="0" applyFont="1" applyAlignment="1">
      <alignment horizontal="left" indent="1"/>
    </xf>
    <xf numFmtId="167" fontId="0" fillId="0" borderId="0" xfId="0" applyNumberFormat="1"/>
    <xf numFmtId="166" fontId="0" fillId="0" borderId="0" xfId="0" applyNumberFormat="1" applyAlignment="1">
      <alignment horizontal="left"/>
    </xf>
    <xf numFmtId="0" fontId="14" fillId="0" borderId="0" xfId="0" applyFont="1" applyAlignment="1">
      <alignment horizontal="right"/>
    </xf>
    <xf numFmtId="0" fontId="15" fillId="0" borderId="0" xfId="0" applyFont="1" applyAlignment="1">
      <alignment horizontal="right"/>
    </xf>
    <xf numFmtId="0" fontId="7" fillId="0" borderId="0" xfId="0" applyFont="1" applyAlignment="1">
      <alignment horizontal="right"/>
    </xf>
    <xf numFmtId="170" fontId="0" fillId="0" borderId="0" xfId="0" applyNumberFormat="1" applyAlignment="1">
      <alignment horizontal="left"/>
    </xf>
    <xf numFmtId="0" fontId="16" fillId="0" borderId="0" xfId="0" applyFont="1"/>
    <xf numFmtId="0" fontId="17" fillId="0" borderId="0" xfId="0" applyFont="1"/>
    <xf numFmtId="0" fontId="9" fillId="0" borderId="0" xfId="0" applyFont="1"/>
    <xf numFmtId="0" fontId="9" fillId="0" borderId="0" xfId="0" applyFont="1" applyAlignment="1">
      <alignment horizontal="right"/>
    </xf>
    <xf numFmtId="166" fontId="9" fillId="0" borderId="0" xfId="0" applyNumberFormat="1" applyFont="1"/>
    <xf numFmtId="0" fontId="18" fillId="0" borderId="0" xfId="0" applyFont="1" applyAlignment="1">
      <alignment vertical="center"/>
    </xf>
    <xf numFmtId="0" fontId="0" fillId="0" borderId="0" xfId="0" applyAlignment="1">
      <alignment horizontal="right"/>
    </xf>
    <xf numFmtId="0" fontId="4" fillId="17" borderId="0" xfId="0" applyFont="1" applyFill="1" applyAlignment="1">
      <alignment vertical="center"/>
    </xf>
    <xf numFmtId="0" fontId="4" fillId="0" borderId="0" xfId="0" applyFont="1" applyAlignment="1">
      <alignment vertical="center"/>
    </xf>
    <xf numFmtId="0" fontId="19" fillId="0" borderId="0" xfId="0" applyFont="1"/>
    <xf numFmtId="0" fontId="7" fillId="13" borderId="8" xfId="0" applyFont="1" applyFill="1" applyBorder="1"/>
    <xf numFmtId="171" fontId="0" fillId="0" borderId="0" xfId="0" applyNumberFormat="1" applyAlignment="1">
      <alignment horizontal="right" indent="1"/>
    </xf>
    <xf numFmtId="0" fontId="20" fillId="13" borderId="8" xfId="0" applyFont="1" applyFill="1" applyBorder="1" applyAlignment="1">
      <alignment horizontal="right"/>
    </xf>
    <xf numFmtId="0" fontId="0" fillId="18" borderId="0" xfId="0" applyFill="1"/>
    <xf numFmtId="0" fontId="4" fillId="0" borderId="0" xfId="0" applyFont="1" applyAlignment="1">
      <alignment horizontal="center"/>
    </xf>
    <xf numFmtId="0" fontId="23" fillId="0" borderId="0" xfId="0" applyFont="1"/>
    <xf numFmtId="3" fontId="0" fillId="0" borderId="0" xfId="0" applyNumberFormat="1"/>
    <xf numFmtId="1" fontId="0" fillId="0" borderId="0" xfId="0" applyNumberFormat="1"/>
    <xf numFmtId="1" fontId="7" fillId="0" borderId="0" xfId="0" applyNumberFormat="1" applyFont="1"/>
    <xf numFmtId="0" fontId="12" fillId="0" borderId="0" xfId="0" applyFont="1" applyAlignment="1">
      <alignment vertical="center"/>
    </xf>
    <xf numFmtId="0" fontId="24" fillId="0" borderId="0" xfId="0" applyFont="1"/>
    <xf numFmtId="0" fontId="7" fillId="2" borderId="0" xfId="0" applyFont="1" applyFill="1"/>
    <xf numFmtId="0" fontId="1" fillId="16" borderId="34" xfId="0" applyFont="1" applyFill="1" applyBorder="1" applyAlignment="1">
      <alignment horizontal="center" vertical="center"/>
    </xf>
    <xf numFmtId="0" fontId="1" fillId="16" borderId="32" xfId="0" applyFont="1" applyFill="1" applyBorder="1" applyAlignment="1">
      <alignment horizontal="center" vertical="center"/>
    </xf>
    <xf numFmtId="0" fontId="0" fillId="0" borderId="15" xfId="0" applyBorder="1" applyAlignment="1">
      <alignment horizontal="right" indent="1"/>
    </xf>
    <xf numFmtId="0" fontId="0" fillId="19" borderId="0" xfId="0" applyFill="1"/>
    <xf numFmtId="1" fontId="0" fillId="0" borderId="0" xfId="0" applyNumberFormat="1" applyAlignment="1">
      <alignment horizontal="right"/>
    </xf>
    <xf numFmtId="1" fontId="0" fillId="0" borderId="15" xfId="0" applyNumberFormat="1" applyBorder="1" applyAlignment="1">
      <alignment horizontal="right"/>
    </xf>
    <xf numFmtId="1" fontId="0" fillId="0" borderId="0" xfId="0" applyNumberFormat="1" applyAlignment="1">
      <alignment horizontal="right" indent="1"/>
    </xf>
    <xf numFmtId="1" fontId="0" fillId="0" borderId="15" xfId="0" applyNumberFormat="1" applyBorder="1" applyAlignment="1" applyProtection="1">
      <alignment horizontal="right" indent="1"/>
      <protection locked="0"/>
    </xf>
    <xf numFmtId="0" fontId="0" fillId="0" borderId="15" xfId="0" applyBorder="1" applyAlignment="1">
      <alignment horizontal="center"/>
    </xf>
    <xf numFmtId="0" fontId="0" fillId="0" borderId="9" xfId="0" applyBorder="1" applyAlignment="1">
      <alignment horizontal="center"/>
    </xf>
    <xf numFmtId="1" fontId="3" fillId="0" borderId="0" xfId="0" applyNumberFormat="1" applyFont="1" applyAlignment="1">
      <alignment horizontal="center"/>
    </xf>
    <xf numFmtId="167" fontId="14" fillId="0" borderId="0" xfId="0" applyNumberFormat="1" applyFont="1" applyAlignment="1">
      <alignment horizontal="left"/>
    </xf>
    <xf numFmtId="0" fontId="14" fillId="0" borderId="8" xfId="0" applyFont="1" applyBorder="1"/>
    <xf numFmtId="0" fontId="8" fillId="0" borderId="8" xfId="0" applyFont="1" applyBorder="1"/>
    <xf numFmtId="0" fontId="9" fillId="0" borderId="8" xfId="0" applyFont="1" applyBorder="1"/>
    <xf numFmtId="0" fontId="1" fillId="0" borderId="8" xfId="0" applyFont="1" applyBorder="1"/>
    <xf numFmtId="0" fontId="8" fillId="0" borderId="0" xfId="0" applyFont="1" applyAlignment="1">
      <alignment horizontal="right" indent="3"/>
    </xf>
    <xf numFmtId="14" fontId="7" fillId="0" borderId="0" xfId="0" applyNumberFormat="1" applyFont="1"/>
    <xf numFmtId="172" fontId="0" fillId="0" borderId="0" xfId="0" applyNumberFormat="1" applyAlignment="1">
      <alignment horizontal="left"/>
    </xf>
    <xf numFmtId="167" fontId="7" fillId="0" borderId="0" xfId="0" applyNumberFormat="1" applyFont="1" applyAlignment="1">
      <alignment horizontal="left" indent="1"/>
    </xf>
    <xf numFmtId="0" fontId="25" fillId="0" borderId="0" xfId="0" applyFont="1" applyAlignment="1">
      <alignment horizontal="right"/>
    </xf>
    <xf numFmtId="8" fontId="7" fillId="0" borderId="8" xfId="0" applyNumberFormat="1" applyFont="1" applyBorder="1"/>
    <xf numFmtId="0" fontId="0" fillId="0" borderId="8" xfId="0" applyBorder="1" applyProtection="1">
      <protection locked="0"/>
    </xf>
    <xf numFmtId="0" fontId="4" fillId="0" borderId="8" xfId="0" applyFont="1" applyBorder="1"/>
    <xf numFmtId="1" fontId="0" fillId="0" borderId="8" xfId="0" applyNumberFormat="1" applyBorder="1" applyAlignment="1" applyProtection="1">
      <alignment horizontal="center" vertical="center" wrapText="1"/>
      <protection locked="0"/>
    </xf>
    <xf numFmtId="1" fontId="0" fillId="0" borderId="8" xfId="0" applyNumberFormat="1" applyBorder="1" applyAlignment="1" applyProtection="1">
      <alignment horizontal="center" vertical="center"/>
      <protection locked="0"/>
    </xf>
    <xf numFmtId="1" fontId="0" fillId="20" borderId="8" xfId="0" applyNumberFormat="1" applyFill="1" applyBorder="1" applyAlignment="1" applyProtection="1">
      <alignment horizontal="center" vertical="center" wrapText="1"/>
      <protection locked="0"/>
    </xf>
    <xf numFmtId="1" fontId="0" fillId="20" borderId="8" xfId="0" applyNumberFormat="1" applyFill="1" applyBorder="1" applyAlignment="1" applyProtection="1">
      <alignment horizontal="center" vertical="center"/>
      <protection locked="0"/>
    </xf>
    <xf numFmtId="3" fontId="0" fillId="20" borderId="8" xfId="0" applyNumberFormat="1" applyFill="1" applyBorder="1" applyAlignment="1" applyProtection="1">
      <alignment horizontal="center" vertical="center"/>
      <protection locked="0"/>
    </xf>
    <xf numFmtId="0" fontId="0" fillId="2" borderId="8" xfId="0" applyFill="1" applyBorder="1" applyProtection="1">
      <protection locked="0"/>
    </xf>
    <xf numFmtId="1" fontId="0" fillId="2" borderId="8" xfId="0" applyNumberFormat="1" applyFill="1" applyBorder="1" applyAlignment="1" applyProtection="1">
      <alignment horizontal="center" vertical="center"/>
      <protection locked="0"/>
    </xf>
    <xf numFmtId="3" fontId="0" fillId="2" borderId="8" xfId="0" applyNumberFormat="1" applyFill="1" applyBorder="1" applyAlignment="1" applyProtection="1">
      <alignment horizontal="center" vertical="center"/>
      <protection locked="0"/>
    </xf>
    <xf numFmtId="3" fontId="0" fillId="2" borderId="8" xfId="0" applyNumberFormat="1" applyFill="1" applyBorder="1" applyAlignment="1" applyProtection="1">
      <alignment horizontal="center"/>
      <protection locked="0"/>
    </xf>
    <xf numFmtId="0" fontId="4" fillId="2" borderId="8" xfId="0" applyFont="1" applyFill="1" applyBorder="1"/>
    <xf numFmtId="0" fontId="0" fillId="2" borderId="8" xfId="0" applyFill="1" applyBorder="1" applyAlignment="1">
      <alignment horizontal="center" vertical="center"/>
    </xf>
    <xf numFmtId="1" fontId="0" fillId="2" borderId="8" xfId="0" applyNumberFormat="1" applyFill="1" applyBorder="1" applyAlignment="1" applyProtection="1">
      <alignment horizontal="center" vertical="center" wrapText="1"/>
      <protection locked="0"/>
    </xf>
    <xf numFmtId="0" fontId="0" fillId="21" borderId="8" xfId="0" applyFill="1" applyBorder="1" applyProtection="1">
      <protection locked="0"/>
    </xf>
    <xf numFmtId="3" fontId="0" fillId="21" borderId="8" xfId="0" applyNumberFormat="1" applyFill="1" applyBorder="1" applyAlignment="1" applyProtection="1">
      <alignment horizontal="center"/>
      <protection locked="0"/>
    </xf>
    <xf numFmtId="0" fontId="0" fillId="19" borderId="33" xfId="0" applyFill="1" applyBorder="1"/>
    <xf numFmtId="1" fontId="0" fillId="0" borderId="0" xfId="0" applyNumberFormat="1" applyAlignment="1">
      <alignment horizontal="right" indent="2"/>
    </xf>
    <xf numFmtId="0" fontId="7" fillId="0" borderId="0" xfId="0" applyFont="1" applyAlignment="1">
      <alignment horizontal="left"/>
    </xf>
    <xf numFmtId="0" fontId="0" fillId="0" borderId="33" xfId="0" applyBorder="1" applyAlignment="1">
      <alignment horizontal="right" indent="1"/>
    </xf>
    <xf numFmtId="0" fontId="0" fillId="0" borderId="17" xfId="0" applyBorder="1" applyAlignment="1">
      <alignment horizontal="right" indent="1"/>
    </xf>
    <xf numFmtId="0" fontId="7" fillId="0" borderId="12" xfId="0" applyFont="1" applyBorder="1" applyAlignment="1">
      <alignment horizontal="right" indent="1"/>
    </xf>
    <xf numFmtId="0" fontId="0" fillId="0" borderId="19" xfId="0" applyBorder="1" applyAlignment="1">
      <alignment horizontal="right" indent="1"/>
    </xf>
    <xf numFmtId="3" fontId="0" fillId="0" borderId="8" xfId="0" applyNumberFormat="1" applyBorder="1" applyAlignment="1" applyProtection="1">
      <alignment horizontal="right" indent="2"/>
      <protection locked="0"/>
    </xf>
    <xf numFmtId="1" fontId="0" fillId="0" borderId="0" xfId="0" applyNumberFormat="1" applyAlignment="1" applyProtection="1">
      <alignment horizontal="right" indent="1"/>
      <protection locked="0"/>
    </xf>
    <xf numFmtId="0" fontId="7" fillId="0" borderId="0" xfId="0" applyFont="1" applyAlignment="1">
      <alignment horizontal="center"/>
    </xf>
    <xf numFmtId="0" fontId="1" fillId="11" borderId="34" xfId="0" applyFont="1" applyFill="1" applyBorder="1" applyAlignment="1">
      <alignment horizontal="center" vertical="center"/>
    </xf>
    <xf numFmtId="0" fontId="1" fillId="11" borderId="32" xfId="0" applyFont="1" applyFill="1" applyBorder="1" applyAlignment="1">
      <alignment horizontal="center" vertical="center"/>
    </xf>
    <xf numFmtId="0" fontId="26" fillId="0" borderId="0" xfId="0" applyFont="1" applyAlignment="1">
      <alignment horizontal="right" indent="1"/>
    </xf>
    <xf numFmtId="0" fontId="26" fillId="0" borderId="0" xfId="0" applyFont="1"/>
    <xf numFmtId="0" fontId="14" fillId="0" borderId="0" xfId="0" applyFont="1"/>
    <xf numFmtId="0" fontId="27" fillId="0" borderId="0" xfId="0" applyFont="1"/>
    <xf numFmtId="1" fontId="0" fillId="7" borderId="8" xfId="0" applyNumberFormat="1" applyFill="1" applyBorder="1" applyAlignment="1" applyProtection="1">
      <alignment horizontal="center" vertical="center" wrapText="1"/>
      <protection locked="0"/>
    </xf>
    <xf numFmtId="1" fontId="0" fillId="7" borderId="8" xfId="0" applyNumberFormat="1" applyFill="1" applyBorder="1" applyAlignment="1" applyProtection="1">
      <alignment horizontal="center" vertical="center"/>
      <protection locked="0"/>
    </xf>
    <xf numFmtId="3" fontId="0" fillId="7" borderId="8" xfId="0" applyNumberFormat="1" applyFill="1" applyBorder="1" applyAlignment="1" applyProtection="1">
      <alignment horizontal="center" vertical="center"/>
      <protection locked="0"/>
    </xf>
    <xf numFmtId="3" fontId="0" fillId="7" borderId="8" xfId="0" applyNumberFormat="1" applyFill="1" applyBorder="1" applyAlignment="1" applyProtection="1">
      <alignment horizontal="center"/>
      <protection locked="0"/>
    </xf>
    <xf numFmtId="0" fontId="0" fillId="8" borderId="8" xfId="0" applyFill="1" applyBorder="1" applyProtection="1">
      <protection locked="0"/>
    </xf>
    <xf numFmtId="3" fontId="0" fillId="0" borderId="0" xfId="0" applyNumberFormat="1" applyAlignment="1" applyProtection="1">
      <alignment horizontal="center"/>
      <protection locked="0"/>
    </xf>
    <xf numFmtId="0" fontId="0" fillId="0" borderId="32" xfId="0" applyBorder="1" applyAlignment="1">
      <alignment horizontal="center"/>
    </xf>
    <xf numFmtId="0" fontId="1" fillId="0" borderId="8" xfId="0" applyFont="1" applyBorder="1" applyAlignment="1">
      <alignment horizontal="center" vertical="center"/>
    </xf>
    <xf numFmtId="0" fontId="0" fillId="0" borderId="8" xfId="0" applyBorder="1" applyAlignment="1">
      <alignment horizontal="center" vertical="center"/>
    </xf>
  </cellXfs>
  <cellStyles count="2">
    <cellStyle name="Lien hypertexte" xfId="1" builtinId="8"/>
    <cellStyle name="Normal" xfId="0" builtinId="0"/>
  </cellStyles>
  <dxfs count="321">
    <dxf>
      <fill>
        <patternFill>
          <bgColor rgb="FFFFC7CE"/>
        </patternFill>
      </fill>
    </dxf>
    <dxf>
      <font>
        <color rgb="FF9C0006"/>
      </font>
      <fill>
        <patternFill>
          <bgColor rgb="FFFFC7CE"/>
        </patternFill>
      </fill>
    </dxf>
    <dxf>
      <font>
        <color rgb="FF9C0006"/>
      </font>
      <fill>
        <patternFill>
          <bgColor rgb="FFFFC7CE"/>
        </patternFill>
      </fill>
    </dxf>
    <dxf>
      <fill>
        <patternFill>
          <bgColor indexed="52"/>
        </patternFill>
      </fill>
    </dxf>
    <dxf>
      <fill>
        <patternFill>
          <bgColor rgb="FFFFC7CE"/>
        </patternFill>
      </fill>
    </dxf>
    <dxf>
      <fill>
        <patternFill>
          <bgColor indexed="22"/>
        </patternFill>
      </fill>
    </dxf>
    <dxf>
      <fill>
        <patternFill>
          <bgColor indexed="22"/>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indexed="52"/>
        </patternFill>
      </fill>
    </dxf>
    <dxf>
      <fill>
        <patternFill>
          <bgColor rgb="FFFFC7CE"/>
        </patternFill>
      </fill>
    </dxf>
    <dxf>
      <fill>
        <patternFill>
          <bgColor indexed="22"/>
        </patternFill>
      </fill>
    </dxf>
    <dxf>
      <fill>
        <patternFill>
          <bgColor indexed="2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7</xdr:col>
      <xdr:colOff>467591</xdr:colOff>
      <xdr:row>3</xdr:row>
      <xdr:rowOff>116031</xdr:rowOff>
    </xdr:from>
    <xdr:to>
      <xdr:col>9</xdr:col>
      <xdr:colOff>225137</xdr:colOff>
      <xdr:row>5</xdr:row>
      <xdr:rowOff>109682</xdr:rowOff>
    </xdr:to>
    <xdr:sp macro="[0]!MiseàJour" textlink="">
      <xdr:nvSpPr>
        <xdr:cNvPr id="3" name="Rectangle 2">
          <a:extLst>
            <a:ext uri="{FF2B5EF4-FFF2-40B4-BE49-F238E27FC236}">
              <a16:creationId xmlns:a16="http://schemas.microsoft.com/office/drawing/2014/main" id="{00000000-0008-0000-0000-000003000000}"/>
            </a:ext>
          </a:extLst>
        </xdr:cNvPr>
        <xdr:cNvSpPr/>
      </xdr:nvSpPr>
      <xdr:spPr bwMode="auto">
        <a:xfrm>
          <a:off x="8555182" y="635576"/>
          <a:ext cx="1125682" cy="316924"/>
        </a:xfrm>
        <a:prstGeom prst="rect">
          <a:avLst/>
        </a:prstGeom>
        <a:solidFill>
          <a:srgbClr val="FF00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lang="fr-FR" sz="1100"/>
            <a:t>  MISE A JOUR</a:t>
          </a:r>
        </a:p>
      </xdr:txBody>
    </xdr:sp>
    <xdr:clientData/>
  </xdr:twoCellAnchor>
  <xdr:oneCellAnchor>
    <xdr:from>
      <xdr:col>7</xdr:col>
      <xdr:colOff>456045</xdr:colOff>
      <xdr:row>0</xdr:row>
      <xdr:rowOff>178955</xdr:rowOff>
    </xdr:from>
    <xdr:ext cx="1125682" cy="344920"/>
    <xdr:sp macro="[0]!NouveauDossierAG" textlink="">
      <xdr:nvSpPr>
        <xdr:cNvPr id="6" name="Rectangle 5">
          <a:extLst>
            <a:ext uri="{FF2B5EF4-FFF2-40B4-BE49-F238E27FC236}">
              <a16:creationId xmlns:a16="http://schemas.microsoft.com/office/drawing/2014/main" id="{00000000-0008-0000-0000-000006000000}"/>
            </a:ext>
          </a:extLst>
        </xdr:cNvPr>
        <xdr:cNvSpPr/>
      </xdr:nvSpPr>
      <xdr:spPr bwMode="auto">
        <a:xfrm>
          <a:off x="8543636" y="178955"/>
          <a:ext cx="1125682" cy="344920"/>
        </a:xfrm>
        <a:prstGeom prst="rect">
          <a:avLst/>
        </a:prstGeom>
        <a:solidFill>
          <a:srgbClr val="FF00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noAutofit/>
        </a:bodyPr>
        <a:lstStyle/>
        <a:p>
          <a:pPr algn="l"/>
          <a:r>
            <a:rPr lang="fr-FR" sz="1100"/>
            <a:t>   NOUVELLE</a:t>
          </a:r>
          <a:r>
            <a:rPr lang="fr-FR" sz="1100" baseline="0"/>
            <a:t>  A, G, </a:t>
          </a:r>
          <a:endParaRPr lang="fr-FR" sz="1100"/>
        </a:p>
      </xdr:txBody>
    </xdr:sp>
    <xdr:clientData/>
  </xdr:oneCellAnchor>
  <xdr:twoCellAnchor>
    <xdr:from>
      <xdr:col>0</xdr:col>
      <xdr:colOff>527050</xdr:colOff>
      <xdr:row>6</xdr:row>
      <xdr:rowOff>38100</xdr:rowOff>
    </xdr:from>
    <xdr:to>
      <xdr:col>2</xdr:col>
      <xdr:colOff>844550</xdr:colOff>
      <xdr:row>7</xdr:row>
      <xdr:rowOff>88900</xdr:rowOff>
    </xdr:to>
    <xdr:sp macro="[0]!ReduireRuban" textlink="">
      <xdr:nvSpPr>
        <xdr:cNvPr id="2" name="Rectangle 1">
          <a:extLst>
            <a:ext uri="{FF2B5EF4-FFF2-40B4-BE49-F238E27FC236}">
              <a16:creationId xmlns:a16="http://schemas.microsoft.com/office/drawing/2014/main" id="{00000000-0008-0000-0000-000002000000}"/>
            </a:ext>
          </a:extLst>
        </xdr:cNvPr>
        <xdr:cNvSpPr/>
      </xdr:nvSpPr>
      <xdr:spPr bwMode="auto">
        <a:xfrm>
          <a:off x="527050" y="1060450"/>
          <a:ext cx="1485900" cy="21590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fr-FR" sz="1100"/>
            <a:t>  </a:t>
          </a:r>
          <a:r>
            <a:rPr lang="fr-FR" sz="1100" b="0"/>
            <a:t>Réduire/Afficher</a:t>
          </a:r>
          <a:r>
            <a:rPr lang="fr-FR" sz="1100"/>
            <a:t> Ruban</a:t>
          </a:r>
        </a:p>
      </xdr:txBody>
    </xdr:sp>
    <xdr:clientData/>
  </xdr:twoCellAnchor>
  <xdr:twoCellAnchor>
    <xdr:from>
      <xdr:col>3</xdr:col>
      <xdr:colOff>165100</xdr:colOff>
      <xdr:row>6</xdr:row>
      <xdr:rowOff>95250</xdr:rowOff>
    </xdr:from>
    <xdr:to>
      <xdr:col>3</xdr:col>
      <xdr:colOff>1727200</xdr:colOff>
      <xdr:row>7</xdr:row>
      <xdr:rowOff>127000</xdr:rowOff>
    </xdr:to>
    <xdr:sp macro="[0]!NouvCOPRO" textlink="">
      <xdr:nvSpPr>
        <xdr:cNvPr id="4" name="Rectangle 3">
          <a:extLst>
            <a:ext uri="{FF2B5EF4-FFF2-40B4-BE49-F238E27FC236}">
              <a16:creationId xmlns:a16="http://schemas.microsoft.com/office/drawing/2014/main" id="{00000000-0008-0000-0000-000004000000}"/>
            </a:ext>
          </a:extLst>
        </xdr:cNvPr>
        <xdr:cNvSpPr/>
      </xdr:nvSpPr>
      <xdr:spPr bwMode="auto">
        <a:xfrm>
          <a:off x="2940050" y="1117600"/>
          <a:ext cx="1562100" cy="1968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fr-FR" sz="1100"/>
            <a:t>  NOUVELLE COPROPRIETE</a:t>
          </a:r>
        </a:p>
      </xdr:txBody>
    </xdr:sp>
    <xdr:clientData/>
  </xdr:twoCellAnchor>
  <xdr:twoCellAnchor>
    <xdr:from>
      <xdr:col>10</xdr:col>
      <xdr:colOff>127000</xdr:colOff>
      <xdr:row>2</xdr:row>
      <xdr:rowOff>27709</xdr:rowOff>
    </xdr:from>
    <xdr:to>
      <xdr:col>12</xdr:col>
      <xdr:colOff>213590</xdr:colOff>
      <xdr:row>5</xdr:row>
      <xdr:rowOff>27709</xdr:rowOff>
    </xdr:to>
    <xdr:sp macro="[0]!NouvCOPRO" textlink="">
      <xdr:nvSpPr>
        <xdr:cNvPr id="5" name="Rectangle 4">
          <a:extLst>
            <a:ext uri="{FF2B5EF4-FFF2-40B4-BE49-F238E27FC236}">
              <a16:creationId xmlns:a16="http://schemas.microsoft.com/office/drawing/2014/main" id="{00000000-0008-0000-0000-000005000000}"/>
            </a:ext>
          </a:extLst>
        </xdr:cNvPr>
        <xdr:cNvSpPr/>
      </xdr:nvSpPr>
      <xdr:spPr bwMode="auto">
        <a:xfrm>
          <a:off x="10327409" y="385618"/>
          <a:ext cx="1373908" cy="484909"/>
        </a:xfrm>
        <a:prstGeom prst="rect">
          <a:avLst/>
        </a:prstGeom>
        <a:solidFill>
          <a:srgbClr val="FFC000"/>
        </a:solidFill>
        <a:ln w="9525" cap="flat" cmpd="sng" algn="ctr">
          <a:solidFill>
            <a:schemeClr val="accent1"/>
          </a:solidFill>
          <a:prstDash val="solid"/>
          <a:round/>
          <a:headEnd type="none" w="med" len="med"/>
          <a:tailEnd type="none" w="med" len="med"/>
        </a:ln>
        <a:effectLst/>
      </xdr:spPr>
      <xdr:txBody>
        <a:bodyPr vertOverflow="clip" horzOverflow="clip" wrap="square" lIns="18288" tIns="0" rIns="0" bIns="0" rtlCol="0" anchor="ctr" upright="1"/>
        <a:lstStyle/>
        <a:p>
          <a:pPr algn="ctr"/>
          <a:r>
            <a:rPr lang="fr-FR" sz="1100"/>
            <a:t>  NOUVELLE                    COPROPRIETE           </a:t>
          </a:r>
          <a:r>
            <a:rPr lang="fr-FR" sz="1100" baseline="0"/>
            <a:t>        </a:t>
          </a:r>
          <a:endParaRPr lang="fr-FR"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365760</xdr:colOff>
      <xdr:row>0</xdr:row>
      <xdr:rowOff>99060</xdr:rowOff>
    </xdr:from>
    <xdr:to>
      <xdr:col>9</xdr:col>
      <xdr:colOff>678180</xdr:colOff>
      <xdr:row>2</xdr:row>
      <xdr:rowOff>121920</xdr:rowOff>
    </xdr:to>
    <xdr:sp macro="[0]!TRIQUESTIONS" textlink="">
      <xdr:nvSpPr>
        <xdr:cNvPr id="2" name="Rectangle 1">
          <a:extLst>
            <a:ext uri="{FF2B5EF4-FFF2-40B4-BE49-F238E27FC236}">
              <a16:creationId xmlns:a16="http://schemas.microsoft.com/office/drawing/2014/main" id="{ED791BC6-AEF8-4492-A785-AB680F00272F}"/>
            </a:ext>
          </a:extLst>
        </xdr:cNvPr>
        <xdr:cNvSpPr/>
      </xdr:nvSpPr>
      <xdr:spPr bwMode="auto">
        <a:xfrm>
          <a:off x="8728710" y="99060"/>
          <a:ext cx="1061720" cy="346710"/>
        </a:xfrm>
        <a:prstGeom prst="rect">
          <a:avLst/>
        </a:prstGeom>
        <a:solidFill>
          <a:schemeClr val="accent5">
            <a:lumMod val="20000"/>
            <a:lumOff val="80000"/>
          </a:schemeClr>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lang="fr-FR" sz="1100" baseline="0"/>
            <a:t> TRI PAR                          </a:t>
          </a:r>
          <a:r>
            <a:rPr lang="fr-FR" sz="1100" cap="all" baseline="0">
              <a:latin typeface="Arial" panose="020B0604020202020204" pitchFamily="34" charset="0"/>
            </a:rPr>
            <a:t>                QUESTION </a:t>
          </a:r>
        </a:p>
      </xdr:txBody>
    </xdr:sp>
    <xdr:clientData/>
  </xdr:twoCellAnchor>
  <xdr:twoCellAnchor>
    <xdr:from>
      <xdr:col>1</xdr:col>
      <xdr:colOff>220980</xdr:colOff>
      <xdr:row>1</xdr:row>
      <xdr:rowOff>114300</xdr:rowOff>
    </xdr:from>
    <xdr:to>
      <xdr:col>2</xdr:col>
      <xdr:colOff>1263650</xdr:colOff>
      <xdr:row>2</xdr:row>
      <xdr:rowOff>91440</xdr:rowOff>
    </xdr:to>
    <xdr:sp macro="[0]!ReduireRuban" textlink="">
      <xdr:nvSpPr>
        <xdr:cNvPr id="3" name="Rectangle 2">
          <a:extLst>
            <a:ext uri="{FF2B5EF4-FFF2-40B4-BE49-F238E27FC236}">
              <a16:creationId xmlns:a16="http://schemas.microsoft.com/office/drawing/2014/main" id="{85F8510E-3976-49AF-87EB-86DB5DFA8C4D}"/>
            </a:ext>
          </a:extLst>
        </xdr:cNvPr>
        <xdr:cNvSpPr/>
      </xdr:nvSpPr>
      <xdr:spPr bwMode="auto">
        <a:xfrm>
          <a:off x="1027430" y="273050"/>
          <a:ext cx="1849120" cy="14224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fr-FR" sz="1100"/>
            <a:t>  Réduire/Afficher</a:t>
          </a:r>
          <a:r>
            <a:rPr lang="fr-FR" sz="1100" baseline="0"/>
            <a:t> Ruban</a:t>
          </a:r>
          <a:endParaRPr lang="fr-FR"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5</xdr:row>
      <xdr:rowOff>133349</xdr:rowOff>
    </xdr:from>
    <xdr:to>
      <xdr:col>1</xdr:col>
      <xdr:colOff>893479</xdr:colOff>
      <xdr:row>7</xdr:row>
      <xdr:rowOff>19049</xdr:rowOff>
    </xdr:to>
    <xdr:sp macro="[0]!FeuilleVotes" textlink="">
      <xdr:nvSpPr>
        <xdr:cNvPr id="3" name="Rectangle 64">
          <a:extLst>
            <a:ext uri="{FF2B5EF4-FFF2-40B4-BE49-F238E27FC236}">
              <a16:creationId xmlns:a16="http://schemas.microsoft.com/office/drawing/2014/main" id="{00000000-0008-0000-0300-000003000000}"/>
            </a:ext>
          </a:extLst>
        </xdr:cNvPr>
        <xdr:cNvSpPr>
          <a:spLocks noChangeArrowheads="1"/>
        </xdr:cNvSpPr>
      </xdr:nvSpPr>
      <xdr:spPr bwMode="auto">
        <a:xfrm>
          <a:off x="76200" y="1114424"/>
          <a:ext cx="1579279" cy="276225"/>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FF" mc:Ignorable="a14" a14:legacySpreadsheetColorIndex="64"/>
          </a:solidFill>
          <a:miter lim="800000"/>
          <a:headEnd/>
          <a:tailEnd/>
        </a:ln>
      </xdr:spPr>
      <xdr:txBody>
        <a:bodyPr vertOverflow="clip" wrap="square" lIns="36576" tIns="27432" rIns="0" bIns="0" anchor="t" upright="1"/>
        <a:lstStyle/>
        <a:p>
          <a:pPr algn="l" rtl="0">
            <a:defRPr sz="1000"/>
          </a:pPr>
          <a:r>
            <a:rPr lang="fr-FR" sz="1000" b="1" i="0" u="none" strike="noStrike" baseline="0">
              <a:solidFill>
                <a:srgbClr val="000000"/>
              </a:solidFill>
              <a:latin typeface="Arial"/>
              <a:cs typeface="Arial"/>
            </a:rPr>
            <a:t>   FEUILLE VOTES    </a:t>
          </a:r>
        </a:p>
      </xdr:txBody>
    </xdr:sp>
    <xdr:clientData/>
  </xdr:twoCellAnchor>
  <xdr:twoCellAnchor>
    <xdr:from>
      <xdr:col>0</xdr:col>
      <xdr:colOff>68580</xdr:colOff>
      <xdr:row>8</xdr:row>
      <xdr:rowOff>0</xdr:rowOff>
    </xdr:from>
    <xdr:to>
      <xdr:col>1</xdr:col>
      <xdr:colOff>901165</xdr:colOff>
      <xdr:row>10</xdr:row>
      <xdr:rowOff>0</xdr:rowOff>
    </xdr:to>
    <xdr:sp macro="[0]!TRIERVALIDER" textlink="">
      <xdr:nvSpPr>
        <xdr:cNvPr id="4" name="Rectangle 65">
          <a:extLst>
            <a:ext uri="{FF2B5EF4-FFF2-40B4-BE49-F238E27FC236}">
              <a16:creationId xmlns:a16="http://schemas.microsoft.com/office/drawing/2014/main" id="{00000000-0008-0000-0300-000004000000}"/>
            </a:ext>
          </a:extLst>
        </xdr:cNvPr>
        <xdr:cNvSpPr>
          <a:spLocks noChangeArrowheads="1"/>
        </xdr:cNvSpPr>
      </xdr:nvSpPr>
      <xdr:spPr bwMode="auto">
        <a:xfrm>
          <a:off x="68580" y="1533525"/>
          <a:ext cx="1594585" cy="3238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FF" mc:Ignorable="a14" a14:legacySpreadsheetColorIndex="64"/>
          </a:solidFill>
          <a:miter lim="800000"/>
          <a:headEnd/>
          <a:tailEnd/>
        </a:ln>
      </xdr:spPr>
      <xdr:txBody>
        <a:bodyPr vertOverflow="clip" wrap="square" lIns="36576" tIns="27432" rIns="0" bIns="0" anchor="t" upright="1"/>
        <a:lstStyle/>
        <a:p>
          <a:pPr algn="l" rtl="0">
            <a:defRPr sz="1000"/>
          </a:pPr>
          <a:r>
            <a:rPr lang="fr-FR" sz="1000" b="1" i="0" u="none" strike="noStrike" baseline="0">
              <a:solidFill>
                <a:srgbClr val="0000FF"/>
              </a:solidFill>
              <a:latin typeface="Arial"/>
              <a:cs typeface="Arial"/>
            </a:rPr>
            <a:t>   T R I E R VALIDER</a:t>
          </a:r>
        </a:p>
      </xdr:txBody>
    </xdr:sp>
    <xdr:clientData/>
  </xdr:twoCellAnchor>
  <xdr:twoCellAnchor>
    <xdr:from>
      <xdr:col>10</xdr:col>
      <xdr:colOff>81915</xdr:colOff>
      <xdr:row>9</xdr:row>
      <xdr:rowOff>81915</xdr:rowOff>
    </xdr:from>
    <xdr:to>
      <xdr:col>10</xdr:col>
      <xdr:colOff>407616</xdr:colOff>
      <xdr:row>10</xdr:row>
      <xdr:rowOff>112395</xdr:rowOff>
    </xdr:to>
    <xdr:sp macro="[0]!DEBUT" textlink="">
      <xdr:nvSpPr>
        <xdr:cNvPr id="7" name="Rectangle 107">
          <a:extLst>
            <a:ext uri="{FF2B5EF4-FFF2-40B4-BE49-F238E27FC236}">
              <a16:creationId xmlns:a16="http://schemas.microsoft.com/office/drawing/2014/main" id="{00000000-0008-0000-0300-000007000000}"/>
            </a:ext>
          </a:extLst>
        </xdr:cNvPr>
        <xdr:cNvSpPr>
          <a:spLocks noChangeArrowheads="1"/>
        </xdr:cNvSpPr>
      </xdr:nvSpPr>
      <xdr:spPr bwMode="auto">
        <a:xfrm>
          <a:off x="8016240" y="1828800"/>
          <a:ext cx="335280" cy="198120"/>
        </a:xfrm>
        <a:prstGeom prst="rect">
          <a:avLst/>
        </a:prstGeom>
        <a:solidFill>
          <a:srgbClr val="FFC000"/>
        </a:solidFill>
        <a:ln w="9525">
          <a:solidFill>
            <a:srgbClr xmlns:mc="http://schemas.openxmlformats.org/markup-compatibility/2006" xmlns:a14="http://schemas.microsoft.com/office/drawing/2010/main" val="FFFFFF" mc:Ignorable="a14" a14:legacySpreadsheetColorIndex="64"/>
          </a:solidFill>
          <a:miter lim="800000"/>
          <a:headEnd/>
          <a:tailEnd/>
        </a:ln>
      </xdr:spPr>
      <xdr:txBody>
        <a:bodyPr vertOverflow="clip" wrap="square" lIns="36576" tIns="27432" rIns="0" bIns="0" anchor="t" upright="1"/>
        <a:lstStyle/>
        <a:p>
          <a:pPr algn="l" rtl="0">
            <a:defRPr sz="1000"/>
          </a:pPr>
          <a:r>
            <a:rPr lang="fr-FR" sz="1000" b="0" i="0" u="none" strike="noStrike" baseline="0">
              <a:solidFill>
                <a:srgbClr val="000000"/>
              </a:solidFill>
              <a:latin typeface="Arial"/>
              <a:cs typeface="Arial"/>
            </a:rPr>
            <a:t>DEB</a:t>
          </a:r>
          <a:endParaRPr lang="fr-FR"/>
        </a:p>
      </xdr:txBody>
    </xdr:sp>
    <xdr:clientData/>
  </xdr:twoCellAnchor>
  <xdr:twoCellAnchor>
    <xdr:from>
      <xdr:col>15</xdr:col>
      <xdr:colOff>430530</xdr:colOff>
      <xdr:row>9</xdr:row>
      <xdr:rowOff>76200</xdr:rowOff>
    </xdr:from>
    <xdr:to>
      <xdr:col>16</xdr:col>
      <xdr:colOff>106680</xdr:colOff>
      <xdr:row>10</xdr:row>
      <xdr:rowOff>112482</xdr:rowOff>
    </xdr:to>
    <xdr:sp macro="[0]!FIN" textlink="">
      <xdr:nvSpPr>
        <xdr:cNvPr id="8" name="Rectangle 108">
          <a:extLst>
            <a:ext uri="{FF2B5EF4-FFF2-40B4-BE49-F238E27FC236}">
              <a16:creationId xmlns:a16="http://schemas.microsoft.com/office/drawing/2014/main" id="{00000000-0008-0000-0300-000008000000}"/>
            </a:ext>
          </a:extLst>
        </xdr:cNvPr>
        <xdr:cNvSpPr>
          <a:spLocks noChangeArrowheads="1"/>
        </xdr:cNvSpPr>
      </xdr:nvSpPr>
      <xdr:spPr bwMode="auto">
        <a:xfrm>
          <a:off x="12336780" y="1813560"/>
          <a:ext cx="449580" cy="213360"/>
        </a:xfrm>
        <a:prstGeom prst="rect">
          <a:avLst/>
        </a:prstGeom>
        <a:solidFill>
          <a:srgbClr val="FFC000"/>
        </a:solidFill>
        <a:ln w="9525">
          <a:solidFill>
            <a:srgbClr xmlns:mc="http://schemas.openxmlformats.org/markup-compatibility/2006" xmlns:a14="http://schemas.microsoft.com/office/drawing/2010/main" val="FFFFFF" mc:Ignorable="a14" a14:legacySpreadsheetColorIndex="64"/>
          </a:solidFill>
          <a:miter lim="800000"/>
          <a:headEnd/>
          <a:tailEnd/>
        </a:ln>
      </xdr:spPr>
      <xdr:txBody>
        <a:bodyPr vertOverflow="clip" wrap="square" lIns="36576" tIns="27432" rIns="0" bIns="0" anchor="t" upright="1"/>
        <a:lstStyle/>
        <a:p>
          <a:pPr algn="l" rtl="0">
            <a:defRPr sz="1000"/>
          </a:pPr>
          <a:r>
            <a:rPr lang="fr-FR" sz="1000" b="0" i="0" u="none" strike="noStrike" baseline="0">
              <a:solidFill>
                <a:srgbClr val="000000"/>
              </a:solidFill>
              <a:latin typeface="Arial"/>
              <a:cs typeface="Arial"/>
            </a:rPr>
            <a:t>FIN</a:t>
          </a:r>
          <a:endParaRPr lang="fr-FR"/>
        </a:p>
      </xdr:txBody>
    </xdr:sp>
    <xdr:clientData/>
  </xdr:twoCellAnchor>
  <xdr:twoCellAnchor>
    <xdr:from>
      <xdr:col>11</xdr:col>
      <xdr:colOff>30480</xdr:colOff>
      <xdr:row>9</xdr:row>
      <xdr:rowOff>81915</xdr:rowOff>
    </xdr:from>
    <xdr:to>
      <xdr:col>11</xdr:col>
      <xdr:colOff>401955</xdr:colOff>
      <xdr:row>10</xdr:row>
      <xdr:rowOff>112395</xdr:rowOff>
    </xdr:to>
    <xdr:sp macro="[0]!Boutonplus6" textlink="">
      <xdr:nvSpPr>
        <xdr:cNvPr id="9" name="Rectangle 8">
          <a:extLst>
            <a:ext uri="{FF2B5EF4-FFF2-40B4-BE49-F238E27FC236}">
              <a16:creationId xmlns:a16="http://schemas.microsoft.com/office/drawing/2014/main" id="{00000000-0008-0000-0300-000009000000}"/>
            </a:ext>
          </a:extLst>
        </xdr:cNvPr>
        <xdr:cNvSpPr/>
      </xdr:nvSpPr>
      <xdr:spPr bwMode="auto">
        <a:xfrm>
          <a:off x="8747760" y="1828800"/>
          <a:ext cx="381000" cy="19812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+ 6</a:t>
          </a:r>
        </a:p>
        <a:p>
          <a:pPr algn="l"/>
          <a:endParaRPr lang="fr-FR" sz="1100"/>
        </a:p>
      </xdr:txBody>
    </xdr:sp>
    <xdr:clientData/>
  </xdr:twoCellAnchor>
  <xdr:twoCellAnchor>
    <xdr:from>
      <xdr:col>11</xdr:col>
      <xdr:colOff>550545</xdr:colOff>
      <xdr:row>9</xdr:row>
      <xdr:rowOff>81915</xdr:rowOff>
    </xdr:from>
    <xdr:to>
      <xdr:col>12</xdr:col>
      <xdr:colOff>300954</xdr:colOff>
      <xdr:row>10</xdr:row>
      <xdr:rowOff>112395</xdr:rowOff>
    </xdr:to>
    <xdr:sp macro="[0]!Boutonplus12" textlink="">
      <xdr:nvSpPr>
        <xdr:cNvPr id="10" name="Rectangle 9">
          <a:extLst>
            <a:ext uri="{FF2B5EF4-FFF2-40B4-BE49-F238E27FC236}">
              <a16:creationId xmlns:a16="http://schemas.microsoft.com/office/drawing/2014/main" id="{00000000-0008-0000-0300-00000A000000}"/>
            </a:ext>
          </a:extLst>
        </xdr:cNvPr>
        <xdr:cNvSpPr/>
      </xdr:nvSpPr>
      <xdr:spPr bwMode="auto">
        <a:xfrm>
          <a:off x="9296400" y="1828800"/>
          <a:ext cx="533400" cy="19812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+ 12</a:t>
          </a:r>
        </a:p>
        <a:p>
          <a:pPr algn="l"/>
          <a:endParaRPr lang="fr-FR" sz="1100"/>
        </a:p>
      </xdr:txBody>
    </xdr:sp>
    <xdr:clientData/>
  </xdr:twoCellAnchor>
  <xdr:twoCellAnchor>
    <xdr:from>
      <xdr:col>12</xdr:col>
      <xdr:colOff>394335</xdr:colOff>
      <xdr:row>9</xdr:row>
      <xdr:rowOff>76200</xdr:rowOff>
    </xdr:from>
    <xdr:to>
      <xdr:col>13</xdr:col>
      <xdr:colOff>81915</xdr:colOff>
      <xdr:row>10</xdr:row>
      <xdr:rowOff>112482</xdr:rowOff>
    </xdr:to>
    <xdr:sp macro="[0]!Boutonplus24" textlink="">
      <xdr:nvSpPr>
        <xdr:cNvPr id="11" name="Rectangle 10">
          <a:extLst>
            <a:ext uri="{FF2B5EF4-FFF2-40B4-BE49-F238E27FC236}">
              <a16:creationId xmlns:a16="http://schemas.microsoft.com/office/drawing/2014/main" id="{00000000-0008-0000-0300-00000B000000}"/>
            </a:ext>
          </a:extLst>
        </xdr:cNvPr>
        <xdr:cNvSpPr/>
      </xdr:nvSpPr>
      <xdr:spPr bwMode="auto">
        <a:xfrm>
          <a:off x="9913620" y="1813560"/>
          <a:ext cx="480060" cy="21336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+ 24</a:t>
          </a:r>
        </a:p>
      </xdr:txBody>
    </xdr:sp>
    <xdr:clientData/>
  </xdr:twoCellAnchor>
  <xdr:twoCellAnchor>
    <xdr:from>
      <xdr:col>13</xdr:col>
      <xdr:colOff>219075</xdr:colOff>
      <xdr:row>9</xdr:row>
      <xdr:rowOff>81915</xdr:rowOff>
    </xdr:from>
    <xdr:to>
      <xdr:col>13</xdr:col>
      <xdr:colOff>558366</xdr:colOff>
      <xdr:row>10</xdr:row>
      <xdr:rowOff>112395</xdr:rowOff>
    </xdr:to>
    <xdr:sp macro="[0]!BoutonMoins6" textlink="">
      <xdr:nvSpPr>
        <xdr:cNvPr id="12" name="Rectangle 11">
          <a:extLst>
            <a:ext uri="{FF2B5EF4-FFF2-40B4-BE49-F238E27FC236}">
              <a16:creationId xmlns:a16="http://schemas.microsoft.com/office/drawing/2014/main" id="{00000000-0008-0000-0300-00000C000000}"/>
            </a:ext>
          </a:extLst>
        </xdr:cNvPr>
        <xdr:cNvSpPr/>
      </xdr:nvSpPr>
      <xdr:spPr bwMode="auto">
        <a:xfrm>
          <a:off x="10530840" y="1828800"/>
          <a:ext cx="358140" cy="19812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- 6</a:t>
          </a:r>
        </a:p>
        <a:p>
          <a:pPr algn="l"/>
          <a:endParaRPr lang="fr-FR" sz="1100"/>
        </a:p>
      </xdr:txBody>
    </xdr:sp>
    <xdr:clientData/>
  </xdr:twoCellAnchor>
  <xdr:twoCellAnchor>
    <xdr:from>
      <xdr:col>14</xdr:col>
      <xdr:colOff>22860</xdr:colOff>
      <xdr:row>9</xdr:row>
      <xdr:rowOff>81915</xdr:rowOff>
    </xdr:from>
    <xdr:to>
      <xdr:col>14</xdr:col>
      <xdr:colOff>402001</xdr:colOff>
      <xdr:row>10</xdr:row>
      <xdr:rowOff>81915</xdr:rowOff>
    </xdr:to>
    <xdr:sp macro="[0]!BoutonMoins12" textlink="">
      <xdr:nvSpPr>
        <xdr:cNvPr id="13" name="Rectangle 12">
          <a:extLst>
            <a:ext uri="{FF2B5EF4-FFF2-40B4-BE49-F238E27FC236}">
              <a16:creationId xmlns:a16="http://schemas.microsoft.com/office/drawing/2014/main" id="{00000000-0008-0000-0300-00000D000000}"/>
            </a:ext>
          </a:extLst>
        </xdr:cNvPr>
        <xdr:cNvSpPr/>
      </xdr:nvSpPr>
      <xdr:spPr bwMode="auto">
        <a:xfrm>
          <a:off x="11117580" y="1828800"/>
          <a:ext cx="388620" cy="16764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-12</a:t>
          </a:r>
        </a:p>
      </xdr:txBody>
    </xdr:sp>
    <xdr:clientData/>
  </xdr:twoCellAnchor>
  <xdr:twoCellAnchor>
    <xdr:from>
      <xdr:col>14</xdr:col>
      <xdr:colOff>506730</xdr:colOff>
      <xdr:row>9</xdr:row>
      <xdr:rowOff>76200</xdr:rowOff>
    </xdr:from>
    <xdr:to>
      <xdr:col>15</xdr:col>
      <xdr:colOff>300990</xdr:colOff>
      <xdr:row>10</xdr:row>
      <xdr:rowOff>112482</xdr:rowOff>
    </xdr:to>
    <xdr:sp macro="[0]!BoutonMoins24" textlink="">
      <xdr:nvSpPr>
        <xdr:cNvPr id="14" name="Rectangle 13">
          <a:extLst>
            <a:ext uri="{FF2B5EF4-FFF2-40B4-BE49-F238E27FC236}">
              <a16:creationId xmlns:a16="http://schemas.microsoft.com/office/drawing/2014/main" id="{00000000-0008-0000-0300-00000E000000}"/>
            </a:ext>
          </a:extLst>
        </xdr:cNvPr>
        <xdr:cNvSpPr/>
      </xdr:nvSpPr>
      <xdr:spPr bwMode="auto">
        <a:xfrm>
          <a:off x="11620500" y="1813560"/>
          <a:ext cx="586740" cy="21336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- 24</a:t>
          </a:r>
        </a:p>
      </xdr:txBody>
    </xdr:sp>
    <xdr:clientData/>
  </xdr:twoCellAnchor>
  <xdr:twoCellAnchor>
    <xdr:from>
      <xdr:col>17</xdr:col>
      <xdr:colOff>101599</xdr:colOff>
      <xdr:row>8</xdr:row>
      <xdr:rowOff>16510</xdr:rowOff>
    </xdr:from>
    <xdr:to>
      <xdr:col>18</xdr:col>
      <xdr:colOff>431800</xdr:colOff>
      <xdr:row>10</xdr:row>
      <xdr:rowOff>90170</xdr:rowOff>
    </xdr:to>
    <xdr:sp macro="[0]!demasquer" textlink="">
      <xdr:nvSpPr>
        <xdr:cNvPr id="15" name="Rectangle 14">
          <a:extLst>
            <a:ext uri="{FF2B5EF4-FFF2-40B4-BE49-F238E27FC236}">
              <a16:creationId xmlns:a16="http://schemas.microsoft.com/office/drawing/2014/main" id="{00000000-0008-0000-0300-00000F000000}"/>
            </a:ext>
          </a:extLst>
        </xdr:cNvPr>
        <xdr:cNvSpPr/>
      </xdr:nvSpPr>
      <xdr:spPr bwMode="auto">
        <a:xfrm>
          <a:off x="7626349" y="1572260"/>
          <a:ext cx="1092201" cy="397510"/>
        </a:xfrm>
        <a:prstGeom prst="rect">
          <a:avLst/>
        </a:prstGeom>
        <a:solidFill>
          <a:schemeClr val="accent1">
            <a:lumMod val="40000"/>
            <a:lumOff val="60000"/>
          </a:schemeClr>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lang="fr-FR" sz="1100" baseline="0"/>
            <a:t>     Af</a:t>
          </a:r>
          <a:r>
            <a:rPr lang="fr-FR" sz="1100"/>
            <a:t>ficher Tout</a:t>
          </a:r>
        </a:p>
      </xdr:txBody>
    </xdr:sp>
    <xdr:clientData/>
  </xdr:twoCellAnchor>
  <xdr:twoCellAnchor>
    <xdr:from>
      <xdr:col>8</xdr:col>
      <xdr:colOff>30480</xdr:colOff>
      <xdr:row>8</xdr:row>
      <xdr:rowOff>150495</xdr:rowOff>
    </xdr:from>
    <xdr:to>
      <xdr:col>9</xdr:col>
      <xdr:colOff>348664</xdr:colOff>
      <xdr:row>11</xdr:row>
      <xdr:rowOff>7620</xdr:rowOff>
    </xdr:to>
    <xdr:sp macro="[0]!Masquer" textlink="">
      <xdr:nvSpPr>
        <xdr:cNvPr id="16" name="Rectangle 15">
          <a:extLst>
            <a:ext uri="{FF2B5EF4-FFF2-40B4-BE49-F238E27FC236}">
              <a16:creationId xmlns:a16="http://schemas.microsoft.com/office/drawing/2014/main" id="{00000000-0008-0000-0300-000010000000}"/>
            </a:ext>
          </a:extLst>
        </xdr:cNvPr>
        <xdr:cNvSpPr/>
      </xdr:nvSpPr>
      <xdr:spPr bwMode="auto">
        <a:xfrm>
          <a:off x="6979920" y="1729740"/>
          <a:ext cx="1120140" cy="350520"/>
        </a:xfrm>
        <a:prstGeom prst="rect">
          <a:avLst/>
        </a:prstGeom>
        <a:solidFill>
          <a:schemeClr val="tx2">
            <a:lumMod val="20000"/>
            <a:lumOff val="80000"/>
          </a:schemeClr>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lang="fr-FR" sz="1100"/>
            <a:t>MASQUER           Colonnes</a:t>
          </a:r>
        </a:p>
        <a:p>
          <a:pPr algn="ctr"/>
          <a:endParaRPr lang="fr-FR" sz="1100"/>
        </a:p>
      </xdr:txBody>
    </xdr:sp>
    <xdr:clientData/>
  </xdr:twoCellAnchor>
  <xdr:twoCellAnchor>
    <xdr:from>
      <xdr:col>1</xdr:col>
      <xdr:colOff>1206500</xdr:colOff>
      <xdr:row>4</xdr:row>
      <xdr:rowOff>76200</xdr:rowOff>
    </xdr:from>
    <xdr:to>
      <xdr:col>1</xdr:col>
      <xdr:colOff>1270000</xdr:colOff>
      <xdr:row>5</xdr:row>
      <xdr:rowOff>0</xdr:rowOff>
    </xdr:to>
    <xdr:sp macro="[0]!ReduireRuban" textlink="">
      <xdr:nvSpPr>
        <xdr:cNvPr id="2" name="Rectangle 1">
          <a:extLst>
            <a:ext uri="{FF2B5EF4-FFF2-40B4-BE49-F238E27FC236}">
              <a16:creationId xmlns:a16="http://schemas.microsoft.com/office/drawing/2014/main" id="{00000000-0008-0000-0300-000002000000}"/>
            </a:ext>
          </a:extLst>
        </xdr:cNvPr>
        <xdr:cNvSpPr/>
      </xdr:nvSpPr>
      <xdr:spPr bwMode="auto">
        <a:xfrm>
          <a:off x="1968500" y="901700"/>
          <a:ext cx="63500" cy="95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fr-FR" sz="1100"/>
            <a:t> </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5</xdr:row>
      <xdr:rowOff>133349</xdr:rowOff>
    </xdr:from>
    <xdr:to>
      <xdr:col>1</xdr:col>
      <xdr:colOff>893479</xdr:colOff>
      <xdr:row>7</xdr:row>
      <xdr:rowOff>19049</xdr:rowOff>
    </xdr:to>
    <xdr:sp macro="[0]!FeuilleVotes" textlink="">
      <xdr:nvSpPr>
        <xdr:cNvPr id="2" name="Rectangle 64">
          <a:extLst>
            <a:ext uri="{FF2B5EF4-FFF2-40B4-BE49-F238E27FC236}">
              <a16:creationId xmlns:a16="http://schemas.microsoft.com/office/drawing/2014/main" id="{5C87932F-2EE9-4295-83B5-C88DB1CF5EDA}"/>
            </a:ext>
          </a:extLst>
        </xdr:cNvPr>
        <xdr:cNvSpPr>
          <a:spLocks noChangeArrowheads="1"/>
        </xdr:cNvSpPr>
      </xdr:nvSpPr>
      <xdr:spPr bwMode="auto">
        <a:xfrm>
          <a:off x="76200" y="1130299"/>
          <a:ext cx="1579279" cy="27940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FF" mc:Ignorable="a14" a14:legacySpreadsheetColorIndex="64"/>
          </a:solidFill>
          <a:miter lim="800000"/>
          <a:headEnd/>
          <a:tailEnd/>
        </a:ln>
      </xdr:spPr>
      <xdr:txBody>
        <a:bodyPr vertOverflow="clip" wrap="square" lIns="36576" tIns="27432" rIns="0" bIns="0" anchor="t" upright="1"/>
        <a:lstStyle/>
        <a:p>
          <a:pPr algn="l" rtl="0">
            <a:defRPr sz="1000"/>
          </a:pPr>
          <a:r>
            <a:rPr lang="fr-FR" sz="1000" b="1" i="0" u="none" strike="noStrike" baseline="0">
              <a:solidFill>
                <a:srgbClr val="000000"/>
              </a:solidFill>
              <a:latin typeface="Arial"/>
              <a:cs typeface="Arial"/>
            </a:rPr>
            <a:t>   FEUILLE VOTES    </a:t>
          </a:r>
        </a:p>
      </xdr:txBody>
    </xdr:sp>
    <xdr:clientData/>
  </xdr:twoCellAnchor>
  <xdr:twoCellAnchor>
    <xdr:from>
      <xdr:col>0</xdr:col>
      <xdr:colOff>68580</xdr:colOff>
      <xdr:row>8</xdr:row>
      <xdr:rowOff>0</xdr:rowOff>
    </xdr:from>
    <xdr:to>
      <xdr:col>1</xdr:col>
      <xdr:colOff>901165</xdr:colOff>
      <xdr:row>10</xdr:row>
      <xdr:rowOff>0</xdr:rowOff>
    </xdr:to>
    <xdr:sp macro="[0]!TRIERVALIDER" textlink="">
      <xdr:nvSpPr>
        <xdr:cNvPr id="3" name="Rectangle 65">
          <a:extLst>
            <a:ext uri="{FF2B5EF4-FFF2-40B4-BE49-F238E27FC236}">
              <a16:creationId xmlns:a16="http://schemas.microsoft.com/office/drawing/2014/main" id="{C041ADAD-0EB1-481E-A6F4-02801D35039F}"/>
            </a:ext>
          </a:extLst>
        </xdr:cNvPr>
        <xdr:cNvSpPr>
          <a:spLocks noChangeArrowheads="1"/>
        </xdr:cNvSpPr>
      </xdr:nvSpPr>
      <xdr:spPr bwMode="auto">
        <a:xfrm>
          <a:off x="68580" y="1555750"/>
          <a:ext cx="1594585" cy="323850"/>
        </a:xfrm>
        <a:prstGeom prst="rect">
          <a:avLst/>
        </a:prstGeom>
        <a:solidFill>
          <a:srgbClr xmlns:mc="http://schemas.openxmlformats.org/markup-compatibility/2006" xmlns:a14="http://schemas.microsoft.com/office/drawing/2010/main" val="FFFF99" mc:Ignorable="a14" a14:legacySpreadsheetColorIndex="43"/>
        </a:solidFill>
        <a:ln w="9525">
          <a:solidFill>
            <a:srgbClr xmlns:mc="http://schemas.openxmlformats.org/markup-compatibility/2006" xmlns:a14="http://schemas.microsoft.com/office/drawing/2010/main" val="FFFFFF" mc:Ignorable="a14" a14:legacySpreadsheetColorIndex="64"/>
          </a:solidFill>
          <a:miter lim="800000"/>
          <a:headEnd/>
          <a:tailEnd/>
        </a:ln>
      </xdr:spPr>
      <xdr:txBody>
        <a:bodyPr vertOverflow="clip" wrap="square" lIns="36576" tIns="27432" rIns="0" bIns="0" anchor="t" upright="1"/>
        <a:lstStyle/>
        <a:p>
          <a:pPr algn="l" rtl="0">
            <a:defRPr sz="1000"/>
          </a:pPr>
          <a:r>
            <a:rPr lang="fr-FR" sz="1000" b="1" i="0" u="none" strike="noStrike" baseline="0">
              <a:solidFill>
                <a:srgbClr val="0000FF"/>
              </a:solidFill>
              <a:latin typeface="Arial"/>
              <a:cs typeface="Arial"/>
            </a:rPr>
            <a:t>   T R I E R VALIDER</a:t>
          </a:r>
        </a:p>
      </xdr:txBody>
    </xdr:sp>
    <xdr:clientData/>
  </xdr:twoCellAnchor>
  <xdr:twoCellAnchor>
    <xdr:from>
      <xdr:col>10</xdr:col>
      <xdr:colOff>81915</xdr:colOff>
      <xdr:row>9</xdr:row>
      <xdr:rowOff>81915</xdr:rowOff>
    </xdr:from>
    <xdr:to>
      <xdr:col>10</xdr:col>
      <xdr:colOff>407616</xdr:colOff>
      <xdr:row>10</xdr:row>
      <xdr:rowOff>112395</xdr:rowOff>
    </xdr:to>
    <xdr:sp macro="[0]!DEBUT" textlink="">
      <xdr:nvSpPr>
        <xdr:cNvPr id="4" name="Rectangle 107">
          <a:extLst>
            <a:ext uri="{FF2B5EF4-FFF2-40B4-BE49-F238E27FC236}">
              <a16:creationId xmlns:a16="http://schemas.microsoft.com/office/drawing/2014/main" id="{A43A739C-DBB6-4D17-ABDD-512F6F3AD20A}"/>
            </a:ext>
          </a:extLst>
        </xdr:cNvPr>
        <xdr:cNvSpPr>
          <a:spLocks noChangeArrowheads="1"/>
        </xdr:cNvSpPr>
      </xdr:nvSpPr>
      <xdr:spPr bwMode="auto">
        <a:xfrm>
          <a:off x="8724265" y="1802765"/>
          <a:ext cx="325701" cy="189230"/>
        </a:xfrm>
        <a:prstGeom prst="rect">
          <a:avLst/>
        </a:prstGeom>
        <a:solidFill>
          <a:srgbClr val="FFC000"/>
        </a:solidFill>
        <a:ln w="9525">
          <a:solidFill>
            <a:srgbClr xmlns:mc="http://schemas.openxmlformats.org/markup-compatibility/2006" xmlns:a14="http://schemas.microsoft.com/office/drawing/2010/main" val="FFFFFF" mc:Ignorable="a14" a14:legacySpreadsheetColorIndex="64"/>
          </a:solidFill>
          <a:miter lim="800000"/>
          <a:headEnd/>
          <a:tailEnd/>
        </a:ln>
      </xdr:spPr>
      <xdr:txBody>
        <a:bodyPr vertOverflow="clip" wrap="square" lIns="36576" tIns="27432" rIns="0" bIns="0" anchor="t" upright="1"/>
        <a:lstStyle/>
        <a:p>
          <a:pPr algn="l" rtl="0">
            <a:defRPr sz="1000"/>
          </a:pPr>
          <a:r>
            <a:rPr lang="fr-FR" sz="1000" b="0" i="0" u="none" strike="noStrike" baseline="0">
              <a:solidFill>
                <a:srgbClr val="000000"/>
              </a:solidFill>
              <a:latin typeface="Arial"/>
              <a:cs typeface="Arial"/>
            </a:rPr>
            <a:t>DEB</a:t>
          </a:r>
          <a:endParaRPr lang="fr-FR"/>
        </a:p>
      </xdr:txBody>
    </xdr:sp>
    <xdr:clientData/>
  </xdr:twoCellAnchor>
  <xdr:twoCellAnchor>
    <xdr:from>
      <xdr:col>15</xdr:col>
      <xdr:colOff>430530</xdr:colOff>
      <xdr:row>9</xdr:row>
      <xdr:rowOff>76200</xdr:rowOff>
    </xdr:from>
    <xdr:to>
      <xdr:col>16</xdr:col>
      <xdr:colOff>106680</xdr:colOff>
      <xdr:row>10</xdr:row>
      <xdr:rowOff>112482</xdr:rowOff>
    </xdr:to>
    <xdr:sp macro="[0]!FIN" textlink="">
      <xdr:nvSpPr>
        <xdr:cNvPr id="5" name="Rectangle 108">
          <a:extLst>
            <a:ext uri="{FF2B5EF4-FFF2-40B4-BE49-F238E27FC236}">
              <a16:creationId xmlns:a16="http://schemas.microsoft.com/office/drawing/2014/main" id="{ED818FA0-48C7-4D0D-A583-8C82D0466E3F}"/>
            </a:ext>
          </a:extLst>
        </xdr:cNvPr>
        <xdr:cNvSpPr>
          <a:spLocks noChangeArrowheads="1"/>
        </xdr:cNvSpPr>
      </xdr:nvSpPr>
      <xdr:spPr bwMode="auto">
        <a:xfrm>
          <a:off x="12882880" y="1797050"/>
          <a:ext cx="438150" cy="195032"/>
        </a:xfrm>
        <a:prstGeom prst="rect">
          <a:avLst/>
        </a:prstGeom>
        <a:solidFill>
          <a:srgbClr val="FFC000"/>
        </a:solidFill>
        <a:ln w="9525">
          <a:solidFill>
            <a:srgbClr xmlns:mc="http://schemas.openxmlformats.org/markup-compatibility/2006" xmlns:a14="http://schemas.microsoft.com/office/drawing/2010/main" val="FFFFFF" mc:Ignorable="a14" a14:legacySpreadsheetColorIndex="64"/>
          </a:solidFill>
          <a:miter lim="800000"/>
          <a:headEnd/>
          <a:tailEnd/>
        </a:ln>
      </xdr:spPr>
      <xdr:txBody>
        <a:bodyPr vertOverflow="clip" wrap="square" lIns="36576" tIns="27432" rIns="0" bIns="0" anchor="t" upright="1"/>
        <a:lstStyle/>
        <a:p>
          <a:pPr algn="l" rtl="0">
            <a:defRPr sz="1000"/>
          </a:pPr>
          <a:r>
            <a:rPr lang="fr-FR" sz="1000" b="0" i="0" u="none" strike="noStrike" baseline="0">
              <a:solidFill>
                <a:srgbClr val="000000"/>
              </a:solidFill>
              <a:latin typeface="Arial"/>
              <a:cs typeface="Arial"/>
            </a:rPr>
            <a:t>FIN</a:t>
          </a:r>
          <a:endParaRPr lang="fr-FR"/>
        </a:p>
      </xdr:txBody>
    </xdr:sp>
    <xdr:clientData/>
  </xdr:twoCellAnchor>
  <xdr:twoCellAnchor>
    <xdr:from>
      <xdr:col>11</xdr:col>
      <xdr:colOff>30480</xdr:colOff>
      <xdr:row>9</xdr:row>
      <xdr:rowOff>81915</xdr:rowOff>
    </xdr:from>
    <xdr:to>
      <xdr:col>11</xdr:col>
      <xdr:colOff>401955</xdr:colOff>
      <xdr:row>10</xdr:row>
      <xdr:rowOff>112395</xdr:rowOff>
    </xdr:to>
    <xdr:sp macro="[0]!Boutonplus6" textlink="">
      <xdr:nvSpPr>
        <xdr:cNvPr id="6" name="Rectangle 5">
          <a:extLst>
            <a:ext uri="{FF2B5EF4-FFF2-40B4-BE49-F238E27FC236}">
              <a16:creationId xmlns:a16="http://schemas.microsoft.com/office/drawing/2014/main" id="{B4A79C14-7C48-4F77-BF70-84818D87D7EF}"/>
            </a:ext>
          </a:extLst>
        </xdr:cNvPr>
        <xdr:cNvSpPr/>
      </xdr:nvSpPr>
      <xdr:spPr bwMode="auto">
        <a:xfrm>
          <a:off x="9434830" y="1802765"/>
          <a:ext cx="371475" cy="18923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+ 6</a:t>
          </a:r>
        </a:p>
        <a:p>
          <a:pPr algn="l"/>
          <a:endParaRPr lang="fr-FR" sz="1100"/>
        </a:p>
      </xdr:txBody>
    </xdr:sp>
    <xdr:clientData/>
  </xdr:twoCellAnchor>
  <xdr:twoCellAnchor>
    <xdr:from>
      <xdr:col>11</xdr:col>
      <xdr:colOff>550545</xdr:colOff>
      <xdr:row>9</xdr:row>
      <xdr:rowOff>81915</xdr:rowOff>
    </xdr:from>
    <xdr:to>
      <xdr:col>12</xdr:col>
      <xdr:colOff>300954</xdr:colOff>
      <xdr:row>10</xdr:row>
      <xdr:rowOff>112395</xdr:rowOff>
    </xdr:to>
    <xdr:sp macro="[0]!Boutonplus12" textlink="">
      <xdr:nvSpPr>
        <xdr:cNvPr id="7" name="Rectangle 6">
          <a:extLst>
            <a:ext uri="{FF2B5EF4-FFF2-40B4-BE49-F238E27FC236}">
              <a16:creationId xmlns:a16="http://schemas.microsoft.com/office/drawing/2014/main" id="{C3F0BBB6-7615-4426-A714-915F2908D048}"/>
            </a:ext>
          </a:extLst>
        </xdr:cNvPr>
        <xdr:cNvSpPr/>
      </xdr:nvSpPr>
      <xdr:spPr bwMode="auto">
        <a:xfrm>
          <a:off x="9954895" y="1802765"/>
          <a:ext cx="512409" cy="18923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+ 12</a:t>
          </a:r>
        </a:p>
        <a:p>
          <a:pPr algn="l"/>
          <a:endParaRPr lang="fr-FR" sz="1100"/>
        </a:p>
      </xdr:txBody>
    </xdr:sp>
    <xdr:clientData/>
  </xdr:twoCellAnchor>
  <xdr:twoCellAnchor>
    <xdr:from>
      <xdr:col>12</xdr:col>
      <xdr:colOff>394335</xdr:colOff>
      <xdr:row>9</xdr:row>
      <xdr:rowOff>76200</xdr:rowOff>
    </xdr:from>
    <xdr:to>
      <xdr:col>13</xdr:col>
      <xdr:colOff>81915</xdr:colOff>
      <xdr:row>10</xdr:row>
      <xdr:rowOff>112482</xdr:rowOff>
    </xdr:to>
    <xdr:sp macro="[0]!Boutonplus24" textlink="">
      <xdr:nvSpPr>
        <xdr:cNvPr id="8" name="Rectangle 7">
          <a:extLst>
            <a:ext uri="{FF2B5EF4-FFF2-40B4-BE49-F238E27FC236}">
              <a16:creationId xmlns:a16="http://schemas.microsoft.com/office/drawing/2014/main" id="{E3E5E885-F1E9-4048-A509-DE640D93906D}"/>
            </a:ext>
          </a:extLst>
        </xdr:cNvPr>
        <xdr:cNvSpPr/>
      </xdr:nvSpPr>
      <xdr:spPr bwMode="auto">
        <a:xfrm>
          <a:off x="10560685" y="1797050"/>
          <a:ext cx="449580" cy="195032"/>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+ 24</a:t>
          </a:r>
        </a:p>
      </xdr:txBody>
    </xdr:sp>
    <xdr:clientData/>
  </xdr:twoCellAnchor>
  <xdr:twoCellAnchor>
    <xdr:from>
      <xdr:col>13</xdr:col>
      <xdr:colOff>219075</xdr:colOff>
      <xdr:row>9</xdr:row>
      <xdr:rowOff>81915</xdr:rowOff>
    </xdr:from>
    <xdr:to>
      <xdr:col>13</xdr:col>
      <xdr:colOff>558366</xdr:colOff>
      <xdr:row>10</xdr:row>
      <xdr:rowOff>112395</xdr:rowOff>
    </xdr:to>
    <xdr:sp macro="[0]!BoutonMoins6" textlink="">
      <xdr:nvSpPr>
        <xdr:cNvPr id="9" name="Rectangle 8">
          <a:extLst>
            <a:ext uri="{FF2B5EF4-FFF2-40B4-BE49-F238E27FC236}">
              <a16:creationId xmlns:a16="http://schemas.microsoft.com/office/drawing/2014/main" id="{AB6664D4-2476-451C-A8DA-2636EEE2340F}"/>
            </a:ext>
          </a:extLst>
        </xdr:cNvPr>
        <xdr:cNvSpPr/>
      </xdr:nvSpPr>
      <xdr:spPr bwMode="auto">
        <a:xfrm>
          <a:off x="11147425" y="1802765"/>
          <a:ext cx="339291" cy="18923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- 6</a:t>
          </a:r>
        </a:p>
        <a:p>
          <a:pPr algn="l"/>
          <a:endParaRPr lang="fr-FR" sz="1100"/>
        </a:p>
      </xdr:txBody>
    </xdr:sp>
    <xdr:clientData/>
  </xdr:twoCellAnchor>
  <xdr:twoCellAnchor>
    <xdr:from>
      <xdr:col>14</xdr:col>
      <xdr:colOff>22860</xdr:colOff>
      <xdr:row>9</xdr:row>
      <xdr:rowOff>81915</xdr:rowOff>
    </xdr:from>
    <xdr:to>
      <xdr:col>14</xdr:col>
      <xdr:colOff>402001</xdr:colOff>
      <xdr:row>10</xdr:row>
      <xdr:rowOff>81915</xdr:rowOff>
    </xdr:to>
    <xdr:sp macro="[0]!BoutonMoins12" textlink="">
      <xdr:nvSpPr>
        <xdr:cNvPr id="10" name="Rectangle 9">
          <a:extLst>
            <a:ext uri="{FF2B5EF4-FFF2-40B4-BE49-F238E27FC236}">
              <a16:creationId xmlns:a16="http://schemas.microsoft.com/office/drawing/2014/main" id="{2EDA19EA-F172-43B8-9159-AC32329D8A96}"/>
            </a:ext>
          </a:extLst>
        </xdr:cNvPr>
        <xdr:cNvSpPr/>
      </xdr:nvSpPr>
      <xdr:spPr bwMode="auto">
        <a:xfrm>
          <a:off x="11713210" y="1802765"/>
          <a:ext cx="379141" cy="158750"/>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-12</a:t>
          </a:r>
        </a:p>
      </xdr:txBody>
    </xdr:sp>
    <xdr:clientData/>
  </xdr:twoCellAnchor>
  <xdr:twoCellAnchor>
    <xdr:from>
      <xdr:col>14</xdr:col>
      <xdr:colOff>506730</xdr:colOff>
      <xdr:row>9</xdr:row>
      <xdr:rowOff>76200</xdr:rowOff>
    </xdr:from>
    <xdr:to>
      <xdr:col>15</xdr:col>
      <xdr:colOff>300990</xdr:colOff>
      <xdr:row>10</xdr:row>
      <xdr:rowOff>112482</xdr:rowOff>
    </xdr:to>
    <xdr:sp macro="[0]!BoutonMoins24" textlink="">
      <xdr:nvSpPr>
        <xdr:cNvPr id="11" name="Rectangle 10">
          <a:extLst>
            <a:ext uri="{FF2B5EF4-FFF2-40B4-BE49-F238E27FC236}">
              <a16:creationId xmlns:a16="http://schemas.microsoft.com/office/drawing/2014/main" id="{24706E5E-C66B-4376-A5E4-3A75AF335B58}"/>
            </a:ext>
          </a:extLst>
        </xdr:cNvPr>
        <xdr:cNvSpPr/>
      </xdr:nvSpPr>
      <xdr:spPr bwMode="auto">
        <a:xfrm>
          <a:off x="12197080" y="1797050"/>
          <a:ext cx="556260" cy="195032"/>
        </a:xfrm>
        <a:prstGeom prst="rect">
          <a:avLst/>
        </a:prstGeom>
        <a:solidFill>
          <a:srgbClr val="FFFF00"/>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t" upright="1"/>
        <a:lstStyle/>
        <a:p>
          <a:pPr algn="l"/>
          <a:r>
            <a:rPr lang="fr-FR" sz="1100"/>
            <a:t>  - 24</a:t>
          </a:r>
        </a:p>
      </xdr:txBody>
    </xdr:sp>
    <xdr:clientData/>
  </xdr:twoCellAnchor>
  <xdr:twoCellAnchor>
    <xdr:from>
      <xdr:col>17</xdr:col>
      <xdr:colOff>101599</xdr:colOff>
      <xdr:row>8</xdr:row>
      <xdr:rowOff>16510</xdr:rowOff>
    </xdr:from>
    <xdr:to>
      <xdr:col>18</xdr:col>
      <xdr:colOff>431800</xdr:colOff>
      <xdr:row>10</xdr:row>
      <xdr:rowOff>90170</xdr:rowOff>
    </xdr:to>
    <xdr:sp macro="[0]!demasquer" textlink="">
      <xdr:nvSpPr>
        <xdr:cNvPr id="12" name="Rectangle 11">
          <a:extLst>
            <a:ext uri="{FF2B5EF4-FFF2-40B4-BE49-F238E27FC236}">
              <a16:creationId xmlns:a16="http://schemas.microsoft.com/office/drawing/2014/main" id="{A61377B9-0CCC-4EB6-B86C-3A926179660D}"/>
            </a:ext>
          </a:extLst>
        </xdr:cNvPr>
        <xdr:cNvSpPr/>
      </xdr:nvSpPr>
      <xdr:spPr bwMode="auto">
        <a:xfrm>
          <a:off x="14077949" y="1572260"/>
          <a:ext cx="1092201" cy="397510"/>
        </a:xfrm>
        <a:prstGeom prst="rect">
          <a:avLst/>
        </a:prstGeom>
        <a:solidFill>
          <a:schemeClr val="accent1">
            <a:lumMod val="40000"/>
            <a:lumOff val="60000"/>
          </a:schemeClr>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ctr" anchorCtr="0" upright="1"/>
        <a:lstStyle/>
        <a:p>
          <a:pPr algn="l"/>
          <a:r>
            <a:rPr lang="fr-FR" sz="1100" baseline="0"/>
            <a:t>     Af</a:t>
          </a:r>
          <a:r>
            <a:rPr lang="fr-FR" sz="1100"/>
            <a:t>ficher Tout</a:t>
          </a:r>
        </a:p>
      </xdr:txBody>
    </xdr:sp>
    <xdr:clientData/>
  </xdr:twoCellAnchor>
  <xdr:twoCellAnchor>
    <xdr:from>
      <xdr:col>8</xdr:col>
      <xdr:colOff>30480</xdr:colOff>
      <xdr:row>8</xdr:row>
      <xdr:rowOff>150495</xdr:rowOff>
    </xdr:from>
    <xdr:to>
      <xdr:col>9</xdr:col>
      <xdr:colOff>348664</xdr:colOff>
      <xdr:row>11</xdr:row>
      <xdr:rowOff>7620</xdr:rowOff>
    </xdr:to>
    <xdr:sp macro="[0]!Masquer" textlink="">
      <xdr:nvSpPr>
        <xdr:cNvPr id="13" name="Rectangle 12">
          <a:extLst>
            <a:ext uri="{FF2B5EF4-FFF2-40B4-BE49-F238E27FC236}">
              <a16:creationId xmlns:a16="http://schemas.microsoft.com/office/drawing/2014/main" id="{A2B6F9CE-B00F-423E-8970-40516C23A8FB}"/>
            </a:ext>
          </a:extLst>
        </xdr:cNvPr>
        <xdr:cNvSpPr/>
      </xdr:nvSpPr>
      <xdr:spPr bwMode="auto">
        <a:xfrm>
          <a:off x="7059930" y="1706245"/>
          <a:ext cx="1124634" cy="409575"/>
        </a:xfrm>
        <a:prstGeom prst="rect">
          <a:avLst/>
        </a:prstGeom>
        <a:solidFill>
          <a:schemeClr val="tx2">
            <a:lumMod val="20000"/>
            <a:lumOff val="80000"/>
          </a:schemeClr>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xdr:spPr>
      <xdr:txBody>
        <a:bodyPr vertOverflow="clip" horzOverflow="clip" wrap="square" lIns="18288" tIns="0" rIns="0" bIns="0" rtlCol="0" anchor="ctr" upright="1"/>
        <a:lstStyle/>
        <a:p>
          <a:pPr algn="ctr"/>
          <a:r>
            <a:rPr lang="fr-FR" sz="1100"/>
            <a:t>MASQUER           Colonnes</a:t>
          </a:r>
        </a:p>
        <a:p>
          <a:pPr algn="ctr"/>
          <a:endParaRPr lang="fr-FR" sz="1100"/>
        </a:p>
      </xdr:txBody>
    </xdr:sp>
    <xdr:clientData/>
  </xdr:twoCellAnchor>
  <xdr:twoCellAnchor>
    <xdr:from>
      <xdr:col>1</xdr:col>
      <xdr:colOff>1206500</xdr:colOff>
      <xdr:row>4</xdr:row>
      <xdr:rowOff>76200</xdr:rowOff>
    </xdr:from>
    <xdr:to>
      <xdr:col>1</xdr:col>
      <xdr:colOff>1270000</xdr:colOff>
      <xdr:row>5</xdr:row>
      <xdr:rowOff>0</xdr:rowOff>
    </xdr:to>
    <xdr:sp macro="[0]!ReduireRuban" textlink="">
      <xdr:nvSpPr>
        <xdr:cNvPr id="14" name="Rectangle 13">
          <a:extLst>
            <a:ext uri="{FF2B5EF4-FFF2-40B4-BE49-F238E27FC236}">
              <a16:creationId xmlns:a16="http://schemas.microsoft.com/office/drawing/2014/main" id="{A4BAF6F2-6BBF-4C03-8475-C626BC4E7EF0}"/>
            </a:ext>
          </a:extLst>
        </xdr:cNvPr>
        <xdr:cNvSpPr/>
      </xdr:nvSpPr>
      <xdr:spPr bwMode="auto">
        <a:xfrm>
          <a:off x="1968500" y="901700"/>
          <a:ext cx="63500" cy="95250"/>
        </a:xfrm>
        <a:prstGeom prst="rect">
          <a:avLst/>
        </a:pr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FFFFFF"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lang="fr-FR" sz="1100"/>
            <a:t> </a:t>
          </a:r>
        </a:p>
      </xdr:txBody>
    </xdr:sp>
    <xdr:clientData/>
  </xdr:twoCellAnchor>
</xdr:wsDr>
</file>

<file path=xl/theme/theme1.xml><?xml version="1.0" encoding="utf-8"?>
<a:theme xmlns:a="http://schemas.openxmlformats.org/drawingml/2006/main" name="Thème Office">
  <a:themeElements>
    <a:clrScheme name="Office">
      <a:dk1>
        <a:sysClr val="windowText" lastClr="FFFFFF"/>
      </a:dk1>
      <a:lt1>
        <a:sysClr val="window" lastClr="202020"/>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BALDAC@Outlook"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6">
    <tabColor theme="9"/>
  </sheetPr>
  <dimension ref="A1:AB189"/>
  <sheetViews>
    <sheetView zoomScale="110" zoomScaleNormal="110" workbookViewId="0">
      <pane ySplit="9" topLeftCell="A17" activePane="bottomLeft" state="frozen"/>
      <selection activeCell="G1" sqref="G1"/>
      <selection pane="bottomLeft" activeCell="C3" sqref="C3"/>
    </sheetView>
  </sheetViews>
  <sheetFormatPr baseColWidth="10" defaultRowHeight="12.5" x14ac:dyDescent="0.25"/>
  <cols>
    <col min="1" max="2" width="8.54296875" customWidth="1"/>
    <col min="3" max="3" width="18.1796875" customWidth="1"/>
    <col min="4" max="4" width="25.54296875" customWidth="1"/>
    <col min="5" max="5" width="25.453125" customWidth="1"/>
    <col min="7" max="7" width="18.6328125" customWidth="1"/>
    <col min="8" max="8" width="11.54296875" customWidth="1"/>
    <col min="9" max="9" width="8" customWidth="1"/>
    <col min="10" max="10" width="10.6328125" customWidth="1"/>
    <col min="11" max="11" width="9" customWidth="1"/>
    <col min="12" max="12" width="9.453125" customWidth="1"/>
    <col min="13" max="13" width="10.08984375" customWidth="1"/>
    <col min="14" max="14" width="7.6328125" customWidth="1"/>
    <col min="15" max="15" width="8.54296875" customWidth="1"/>
    <col min="16" max="16" width="9.453125" customWidth="1"/>
    <col min="17" max="17" width="8.1796875" customWidth="1"/>
    <col min="18" max="18" width="7.6328125" customWidth="1"/>
    <col min="19" max="19" width="8.90625" customWidth="1"/>
    <col min="20" max="20" width="9.08984375" customWidth="1"/>
    <col min="21" max="21" width="8.81640625" customWidth="1"/>
    <col min="22" max="22" width="10.81640625" customWidth="1"/>
    <col min="23" max="23" width="9.36328125" customWidth="1"/>
    <col min="24" max="24" width="6.6328125" customWidth="1"/>
    <col min="25" max="25" width="24.453125" customWidth="1"/>
    <col min="26" max="26" width="18.453125" customWidth="1"/>
  </cols>
  <sheetData>
    <row r="1" spans="1:28" ht="15.5" x14ac:dyDescent="0.35">
      <c r="A1" s="90" t="s">
        <v>412</v>
      </c>
    </row>
    <row r="2" spans="1:28" x14ac:dyDescent="0.25">
      <c r="A2" s="72" t="s">
        <v>385</v>
      </c>
      <c r="D2" t="s">
        <v>410</v>
      </c>
      <c r="E2" s="72" t="s">
        <v>411</v>
      </c>
      <c r="G2" s="37" t="s">
        <v>377</v>
      </c>
      <c r="AB2" s="82">
        <v>3</v>
      </c>
    </row>
    <row r="3" spans="1:28" ht="13" x14ac:dyDescent="0.3">
      <c r="A3">
        <v>75016</v>
      </c>
      <c r="B3" s="72" t="s">
        <v>71</v>
      </c>
      <c r="D3" s="197" t="s">
        <v>350</v>
      </c>
      <c r="E3" s="199">
        <v>44870</v>
      </c>
      <c r="G3" s="74" t="s">
        <v>380</v>
      </c>
    </row>
    <row r="4" spans="1:28" x14ac:dyDescent="0.25">
      <c r="C4" s="152"/>
      <c r="D4" s="72" t="s">
        <v>351</v>
      </c>
      <c r="E4" s="151" t="s">
        <v>353</v>
      </c>
      <c r="G4" t="s">
        <v>378</v>
      </c>
    </row>
    <row r="5" spans="1:28" x14ac:dyDescent="0.25">
      <c r="D5" s="72" t="s">
        <v>352</v>
      </c>
      <c r="E5" s="199" t="s">
        <v>408</v>
      </c>
      <c r="G5" t="s">
        <v>379</v>
      </c>
    </row>
    <row r="6" spans="1:28" ht="15.5" x14ac:dyDescent="0.35">
      <c r="A6" s="90" t="s">
        <v>67</v>
      </c>
    </row>
    <row r="7" spans="1:28" x14ac:dyDescent="0.25">
      <c r="G7" t="s">
        <v>68</v>
      </c>
      <c r="H7" s="87">
        <f>SUM($H$10:$H$159)</f>
        <v>10000</v>
      </c>
    </row>
    <row r="8" spans="1:28" x14ac:dyDescent="0.25">
      <c r="C8" s="99"/>
    </row>
    <row r="9" spans="1:28" ht="13" x14ac:dyDescent="0.3">
      <c r="A9" s="67" t="s">
        <v>54</v>
      </c>
      <c r="B9" s="67" t="s">
        <v>62</v>
      </c>
      <c r="C9" s="66" t="s">
        <v>55</v>
      </c>
      <c r="D9" s="67" t="s">
        <v>0</v>
      </c>
      <c r="E9" s="66" t="s">
        <v>56</v>
      </c>
      <c r="F9" s="67" t="s">
        <v>63</v>
      </c>
      <c r="G9" s="66" t="s">
        <v>57</v>
      </c>
      <c r="H9" s="67" t="s">
        <v>58</v>
      </c>
      <c r="I9" s="66" t="s">
        <v>59</v>
      </c>
      <c r="J9" s="70" t="s">
        <v>60</v>
      </c>
      <c r="K9" s="67" t="s">
        <v>61</v>
      </c>
      <c r="L9" s="66" t="s">
        <v>59</v>
      </c>
      <c r="M9" s="67" t="s">
        <v>60</v>
      </c>
      <c r="N9" s="66" t="s">
        <v>61</v>
      </c>
      <c r="O9" s="67" t="s">
        <v>59</v>
      </c>
      <c r="P9" s="66" t="s">
        <v>60</v>
      </c>
      <c r="Q9" s="67" t="s">
        <v>61</v>
      </c>
      <c r="R9" s="66" t="s">
        <v>59</v>
      </c>
      <c r="S9" s="67" t="s">
        <v>60</v>
      </c>
      <c r="T9" s="66" t="s">
        <v>61</v>
      </c>
      <c r="U9" s="67" t="s">
        <v>59</v>
      </c>
      <c r="V9" s="66" t="s">
        <v>60</v>
      </c>
      <c r="W9" s="67" t="s">
        <v>61</v>
      </c>
      <c r="X9" s="67" t="s">
        <v>54</v>
      </c>
      <c r="Y9" s="67" t="s">
        <v>74</v>
      </c>
      <c r="Z9" s="67" t="s">
        <v>99</v>
      </c>
    </row>
    <row r="10" spans="1:28" x14ac:dyDescent="0.25">
      <c r="A10" s="19">
        <v>1</v>
      </c>
      <c r="B10" s="98" t="s">
        <v>116</v>
      </c>
      <c r="C10" s="98" t="s">
        <v>117</v>
      </c>
      <c r="D10" s="98" t="s">
        <v>118</v>
      </c>
      <c r="E10" s="98" t="s">
        <v>361</v>
      </c>
      <c r="F10" s="19">
        <v>33700</v>
      </c>
      <c r="G10" s="19" t="s">
        <v>362</v>
      </c>
      <c r="H10" s="101">
        <f>IF(K10+N10+Q10+W10&gt;0,K10+N10+Q10+T10+W10,"")</f>
        <v>58</v>
      </c>
      <c r="I10" s="19">
        <v>1</v>
      </c>
      <c r="J10" s="98" t="s">
        <v>332</v>
      </c>
      <c r="K10" s="102">
        <v>29</v>
      </c>
      <c r="L10" s="19">
        <v>151</v>
      </c>
      <c r="M10" s="98" t="s">
        <v>122</v>
      </c>
      <c r="N10" s="102">
        <v>29</v>
      </c>
      <c r="O10" s="19"/>
      <c r="P10" s="98"/>
      <c r="Q10" s="102"/>
      <c r="R10" s="98"/>
      <c r="S10" s="98"/>
      <c r="T10" s="103"/>
      <c r="U10" s="98"/>
      <c r="V10" s="98"/>
      <c r="W10" s="103"/>
      <c r="X10">
        <f>A10</f>
        <v>1</v>
      </c>
      <c r="Y10" t="str">
        <f>D10</f>
        <v>ALEXANDRINI André</v>
      </c>
      <c r="Z10" s="72" t="s">
        <v>123</v>
      </c>
    </row>
    <row r="11" spans="1:28" x14ac:dyDescent="0.25">
      <c r="A11" s="19">
        <v>2</v>
      </c>
      <c r="B11" s="98" t="s">
        <v>124</v>
      </c>
      <c r="C11" s="98" t="s">
        <v>125</v>
      </c>
      <c r="D11" s="98" t="s">
        <v>126</v>
      </c>
      <c r="E11" s="98" t="s">
        <v>363</v>
      </c>
      <c r="F11" s="19">
        <v>75016</v>
      </c>
      <c r="G11" s="19" t="s">
        <v>120</v>
      </c>
      <c r="H11" s="101">
        <f>IF(K11+N11+Q11+W11&gt;0,K11+N11+Q11+T11+W11,"")</f>
        <v>290</v>
      </c>
      <c r="I11" s="19">
        <v>2</v>
      </c>
      <c r="J11" s="98" t="s">
        <v>121</v>
      </c>
      <c r="K11" s="102">
        <v>261</v>
      </c>
      <c r="L11" s="19">
        <v>152</v>
      </c>
      <c r="M11" s="98" t="s">
        <v>122</v>
      </c>
      <c r="N11" s="102">
        <v>29</v>
      </c>
      <c r="O11" s="19"/>
      <c r="P11" s="98"/>
      <c r="Q11" s="102"/>
      <c r="R11" s="98"/>
      <c r="S11" s="98"/>
      <c r="T11" s="103"/>
      <c r="U11" s="19"/>
      <c r="V11" s="19"/>
      <c r="W11" s="103"/>
      <c r="X11">
        <f t="shared" ref="X11:X24" si="0">A11</f>
        <v>2</v>
      </c>
      <c r="Y11" t="str">
        <f t="shared" ref="Y11:Y24" si="1">D11</f>
        <v>ANNINOS Henri</v>
      </c>
    </row>
    <row r="12" spans="1:28" x14ac:dyDescent="0.25">
      <c r="A12" s="19">
        <v>3</v>
      </c>
      <c r="B12" s="98" t="s">
        <v>127</v>
      </c>
      <c r="C12" s="98" t="s">
        <v>128</v>
      </c>
      <c r="D12" s="98" t="s">
        <v>129</v>
      </c>
      <c r="E12" s="98" t="s">
        <v>348</v>
      </c>
      <c r="F12" s="19">
        <v>75016</v>
      </c>
      <c r="G12" s="19" t="s">
        <v>349</v>
      </c>
      <c r="H12" s="101">
        <f>IF(K12+N12+Q12+W12&gt;0,K12+N12+Q12+T12+W12,"")</f>
        <v>319</v>
      </c>
      <c r="I12" s="19">
        <v>3</v>
      </c>
      <c r="J12" s="98" t="s">
        <v>121</v>
      </c>
      <c r="K12" s="102">
        <v>290</v>
      </c>
      <c r="L12" s="19">
        <v>153</v>
      </c>
      <c r="M12" s="98" t="s">
        <v>122</v>
      </c>
      <c r="N12" s="102">
        <v>29</v>
      </c>
      <c r="O12" s="19"/>
      <c r="P12" s="98"/>
      <c r="Q12" s="102"/>
      <c r="R12" s="19"/>
      <c r="S12" s="19"/>
      <c r="T12" s="103"/>
      <c r="U12" s="19"/>
      <c r="V12" s="19"/>
      <c r="W12" s="103"/>
      <c r="X12">
        <f t="shared" si="0"/>
        <v>3</v>
      </c>
      <c r="Y12" t="str">
        <f t="shared" si="1"/>
        <v>BALDACCHINO Laurence</v>
      </c>
      <c r="Z12" s="141" t="s">
        <v>130</v>
      </c>
    </row>
    <row r="13" spans="1:28" x14ac:dyDescent="0.25">
      <c r="A13" s="19">
        <v>4</v>
      </c>
      <c r="B13" s="98" t="s">
        <v>131</v>
      </c>
      <c r="C13" s="98" t="s">
        <v>117</v>
      </c>
      <c r="D13" s="98" t="s">
        <v>132</v>
      </c>
      <c r="E13" s="98" t="s">
        <v>133</v>
      </c>
      <c r="F13" s="19">
        <v>75016</v>
      </c>
      <c r="G13" s="19" t="s">
        <v>120</v>
      </c>
      <c r="H13" s="101">
        <f>IF(K13+N13+Q13+W13&gt;0,K13+N13+Q13+T13+W13,"")</f>
        <v>294</v>
      </c>
      <c r="I13" s="19">
        <v>4</v>
      </c>
      <c r="J13" s="98" t="s">
        <v>121</v>
      </c>
      <c r="K13" s="102">
        <v>265</v>
      </c>
      <c r="L13" s="19">
        <v>154</v>
      </c>
      <c r="M13" s="98" t="s">
        <v>122</v>
      </c>
      <c r="N13" s="102">
        <v>29</v>
      </c>
      <c r="O13" s="19"/>
      <c r="P13" s="98"/>
      <c r="Q13" s="102"/>
      <c r="R13" s="98"/>
      <c r="S13" s="98"/>
      <c r="T13" s="103"/>
      <c r="U13" s="19"/>
      <c r="V13" s="19"/>
      <c r="W13" s="103"/>
      <c r="X13">
        <f t="shared" si="0"/>
        <v>4</v>
      </c>
      <c r="Y13" t="str">
        <f t="shared" si="1"/>
        <v>BANCHET Joseph</v>
      </c>
    </row>
    <row r="14" spans="1:28" x14ac:dyDescent="0.25">
      <c r="A14" s="19">
        <v>5</v>
      </c>
      <c r="B14" s="98" t="s">
        <v>131</v>
      </c>
      <c r="C14" s="98" t="s">
        <v>125</v>
      </c>
      <c r="D14" s="98" t="s">
        <v>134</v>
      </c>
      <c r="E14" s="98" t="s">
        <v>364</v>
      </c>
      <c r="F14" s="19">
        <v>75016</v>
      </c>
      <c r="G14" s="19" t="s">
        <v>120</v>
      </c>
      <c r="H14" s="101">
        <f>IF(K14+N14+Q18+W18&gt;0,K14+N14+Q18+T18+W18,"")</f>
        <v>287</v>
      </c>
      <c r="I14" s="19">
        <v>5</v>
      </c>
      <c r="J14" s="98" t="s">
        <v>121</v>
      </c>
      <c r="K14" s="102">
        <v>258</v>
      </c>
      <c r="L14" s="19">
        <v>155</v>
      </c>
      <c r="M14" s="98" t="s">
        <v>122</v>
      </c>
      <c r="N14" s="102">
        <v>29</v>
      </c>
      <c r="O14" s="19"/>
      <c r="P14" s="19"/>
      <c r="Q14" s="102"/>
      <c r="R14" s="19"/>
      <c r="S14" s="19"/>
      <c r="T14" s="103"/>
      <c r="U14" s="19"/>
      <c r="V14" s="19"/>
      <c r="W14" s="103"/>
      <c r="X14">
        <f t="shared" si="0"/>
        <v>5</v>
      </c>
      <c r="Y14" t="str">
        <f t="shared" si="1"/>
        <v>BARDIN Andrée</v>
      </c>
    </row>
    <row r="15" spans="1:28" x14ac:dyDescent="0.25">
      <c r="A15" s="19">
        <v>6</v>
      </c>
      <c r="B15" s="98" t="s">
        <v>127</v>
      </c>
      <c r="C15" s="98" t="s">
        <v>128</v>
      </c>
      <c r="D15" s="98" t="s">
        <v>136</v>
      </c>
      <c r="E15" s="98" t="s">
        <v>137</v>
      </c>
      <c r="F15" s="19">
        <v>75016</v>
      </c>
      <c r="G15" s="19" t="s">
        <v>120</v>
      </c>
      <c r="H15" s="101">
        <f>IF(K15+N15+Q19+W19&gt;0,K15+N15+Q19+T19+W19,"")</f>
        <v>257</v>
      </c>
      <c r="I15" s="19">
        <v>6</v>
      </c>
      <c r="J15" s="98" t="s">
        <v>121</v>
      </c>
      <c r="K15" s="102">
        <v>228</v>
      </c>
      <c r="L15" s="19">
        <v>156</v>
      </c>
      <c r="M15" s="98" t="s">
        <v>122</v>
      </c>
      <c r="N15" s="102">
        <v>29</v>
      </c>
      <c r="O15" s="19"/>
      <c r="P15" s="19"/>
      <c r="Q15" s="102"/>
      <c r="R15" s="19"/>
      <c r="S15" s="19"/>
      <c r="T15" s="103"/>
      <c r="U15" s="19"/>
      <c r="V15" s="19"/>
      <c r="W15" s="103"/>
      <c r="X15">
        <f t="shared" si="0"/>
        <v>6</v>
      </c>
      <c r="Y15" t="str">
        <f t="shared" si="1"/>
        <v>BARDIN-BENARD Louis</v>
      </c>
    </row>
    <row r="16" spans="1:28" x14ac:dyDescent="0.25">
      <c r="A16" s="19">
        <v>7</v>
      </c>
      <c r="B16" s="98" t="s">
        <v>127</v>
      </c>
      <c r="C16" s="98" t="s">
        <v>128</v>
      </c>
      <c r="D16" s="98" t="s">
        <v>138</v>
      </c>
      <c r="E16" s="98" t="s">
        <v>365</v>
      </c>
      <c r="F16" s="19">
        <v>75016</v>
      </c>
      <c r="G16" s="19" t="s">
        <v>120</v>
      </c>
      <c r="H16" s="101">
        <f t="shared" ref="H16:H24" si="2">IF(K16+N16+Q16+W16&gt;0,K16+N16+Q16+T16+W16,"")</f>
        <v>371</v>
      </c>
      <c r="I16" s="19">
        <v>7</v>
      </c>
      <c r="J16" s="98" t="s">
        <v>121</v>
      </c>
      <c r="K16" s="102">
        <v>342</v>
      </c>
      <c r="L16" s="19">
        <v>157</v>
      </c>
      <c r="M16" s="98" t="s">
        <v>122</v>
      </c>
      <c r="N16" s="102">
        <v>29</v>
      </c>
      <c r="O16" s="19"/>
      <c r="P16" s="98"/>
      <c r="Q16" s="102"/>
      <c r="R16" s="19"/>
      <c r="S16" s="19"/>
      <c r="T16" s="103"/>
      <c r="U16" s="19"/>
      <c r="V16" s="19"/>
      <c r="W16" s="103"/>
      <c r="X16">
        <f t="shared" si="0"/>
        <v>7</v>
      </c>
      <c r="Y16" t="str">
        <f t="shared" si="1"/>
        <v>BARDOUILLE Hermine</v>
      </c>
    </row>
    <row r="17" spans="1:25" x14ac:dyDescent="0.25">
      <c r="A17" s="19">
        <v>8</v>
      </c>
      <c r="B17" s="98" t="s">
        <v>127</v>
      </c>
      <c r="C17" s="98" t="s">
        <v>128</v>
      </c>
      <c r="D17" s="98" t="s">
        <v>139</v>
      </c>
      <c r="E17" s="98" t="s">
        <v>119</v>
      </c>
      <c r="F17" s="19">
        <v>75016</v>
      </c>
      <c r="G17" s="19" t="s">
        <v>120</v>
      </c>
      <c r="H17" s="101">
        <f t="shared" si="2"/>
        <v>569</v>
      </c>
      <c r="I17" s="19">
        <v>8</v>
      </c>
      <c r="J17" s="98" t="s">
        <v>121</v>
      </c>
      <c r="K17" s="102">
        <v>540</v>
      </c>
      <c r="L17" s="19">
        <v>158</v>
      </c>
      <c r="M17" s="98" t="s">
        <v>122</v>
      </c>
      <c r="N17" s="102">
        <v>29</v>
      </c>
      <c r="O17" s="19"/>
      <c r="P17" s="98"/>
      <c r="Q17" s="102"/>
      <c r="R17" s="98"/>
      <c r="S17" s="98"/>
      <c r="T17" s="103"/>
      <c r="U17" s="19"/>
      <c r="V17" s="98"/>
      <c r="W17" s="103"/>
      <c r="X17">
        <f t="shared" si="0"/>
        <v>8</v>
      </c>
      <c r="Y17" t="str">
        <f t="shared" si="1"/>
        <v>BARDOUILLE Jean Yves</v>
      </c>
    </row>
    <row r="18" spans="1:25" x14ac:dyDescent="0.25">
      <c r="A18" s="19">
        <v>9</v>
      </c>
      <c r="B18" s="98" t="s">
        <v>127</v>
      </c>
      <c r="C18" s="98" t="s">
        <v>128</v>
      </c>
      <c r="D18" s="19" t="s">
        <v>140</v>
      </c>
      <c r="E18" s="98" t="s">
        <v>119</v>
      </c>
      <c r="F18" s="19">
        <v>75016</v>
      </c>
      <c r="G18" s="19" t="s">
        <v>120</v>
      </c>
      <c r="H18" s="101">
        <f t="shared" si="2"/>
        <v>431</v>
      </c>
      <c r="I18" s="19">
        <v>9</v>
      </c>
      <c r="J18" s="98" t="s">
        <v>121</v>
      </c>
      <c r="K18" s="102">
        <v>402</v>
      </c>
      <c r="L18" s="19">
        <v>159</v>
      </c>
      <c r="M18" s="98" t="s">
        <v>122</v>
      </c>
      <c r="N18" s="102">
        <v>29</v>
      </c>
      <c r="O18" s="19"/>
      <c r="P18" s="98"/>
      <c r="Q18" s="102"/>
      <c r="R18" s="19"/>
      <c r="S18" s="19"/>
      <c r="T18" s="103"/>
      <c r="U18" s="19"/>
      <c r="V18" s="19"/>
      <c r="W18" s="103"/>
      <c r="X18">
        <f t="shared" si="0"/>
        <v>9</v>
      </c>
      <c r="Y18" t="str">
        <f t="shared" si="1"/>
        <v>BAUDINO</v>
      </c>
    </row>
    <row r="19" spans="1:25" x14ac:dyDescent="0.25">
      <c r="A19" s="19">
        <v>10</v>
      </c>
      <c r="B19" s="98" t="s">
        <v>127</v>
      </c>
      <c r="C19" s="98" t="s">
        <v>128</v>
      </c>
      <c r="D19" s="98" t="s">
        <v>141</v>
      </c>
      <c r="E19" s="98" t="s">
        <v>119</v>
      </c>
      <c r="F19" s="19">
        <v>75016</v>
      </c>
      <c r="G19" s="19" t="s">
        <v>120</v>
      </c>
      <c r="H19" s="101">
        <f t="shared" si="2"/>
        <v>360</v>
      </c>
      <c r="I19" s="19">
        <v>10</v>
      </c>
      <c r="J19" s="98" t="s">
        <v>121</v>
      </c>
      <c r="K19" s="102">
        <v>331</v>
      </c>
      <c r="L19" s="19">
        <v>160</v>
      </c>
      <c r="M19" s="98" t="s">
        <v>122</v>
      </c>
      <c r="N19" s="102">
        <v>29</v>
      </c>
      <c r="O19" s="19"/>
      <c r="P19" s="98"/>
      <c r="Q19" s="102"/>
      <c r="R19" s="19"/>
      <c r="S19" s="19"/>
      <c r="T19" s="103"/>
      <c r="U19" s="19"/>
      <c r="V19" s="19"/>
      <c r="W19" s="103"/>
      <c r="X19">
        <f t="shared" si="0"/>
        <v>10</v>
      </c>
      <c r="Y19" t="str">
        <f t="shared" si="1"/>
        <v>BAUGUIL André</v>
      </c>
    </row>
    <row r="20" spans="1:25" x14ac:dyDescent="0.25">
      <c r="A20" s="19">
        <v>11</v>
      </c>
      <c r="B20" s="98" t="s">
        <v>127</v>
      </c>
      <c r="C20" s="98" t="s">
        <v>128</v>
      </c>
      <c r="D20" s="98" t="s">
        <v>142</v>
      </c>
      <c r="E20" s="98" t="s">
        <v>119</v>
      </c>
      <c r="F20" s="19">
        <v>75016</v>
      </c>
      <c r="G20" s="19" t="s">
        <v>120</v>
      </c>
      <c r="H20" s="101">
        <f t="shared" si="2"/>
        <v>380</v>
      </c>
      <c r="I20" s="19">
        <v>11</v>
      </c>
      <c r="J20" s="98" t="s">
        <v>121</v>
      </c>
      <c r="K20" s="102">
        <v>351</v>
      </c>
      <c r="L20" s="19">
        <v>161</v>
      </c>
      <c r="M20" s="98" t="s">
        <v>122</v>
      </c>
      <c r="N20" s="102">
        <v>29</v>
      </c>
      <c r="O20" s="19"/>
      <c r="P20" s="98"/>
      <c r="Q20" s="102"/>
      <c r="R20" s="19"/>
      <c r="S20" s="19"/>
      <c r="T20" s="103"/>
      <c r="U20" s="19"/>
      <c r="V20" s="98"/>
      <c r="W20" s="103"/>
      <c r="X20">
        <f t="shared" si="0"/>
        <v>11</v>
      </c>
      <c r="Y20" t="str">
        <f t="shared" si="1"/>
        <v>BAUMGARTNER Peter</v>
      </c>
    </row>
    <row r="21" spans="1:25" x14ac:dyDescent="0.25">
      <c r="A21" s="19">
        <v>12</v>
      </c>
      <c r="B21" s="98" t="s">
        <v>127</v>
      </c>
      <c r="C21" s="98" t="s">
        <v>128</v>
      </c>
      <c r="D21" s="98" t="s">
        <v>143</v>
      </c>
      <c r="E21" s="98" t="s">
        <v>366</v>
      </c>
      <c r="F21" s="19">
        <v>33200</v>
      </c>
      <c r="G21" s="19" t="s">
        <v>359</v>
      </c>
      <c r="H21" s="101">
        <f t="shared" si="2"/>
        <v>519</v>
      </c>
      <c r="I21" s="19">
        <v>12</v>
      </c>
      <c r="J21" s="98" t="s">
        <v>121</v>
      </c>
      <c r="K21" s="102">
        <v>490</v>
      </c>
      <c r="L21" s="19">
        <v>162</v>
      </c>
      <c r="M21" s="98" t="s">
        <v>122</v>
      </c>
      <c r="N21" s="102">
        <v>29</v>
      </c>
      <c r="O21" s="19"/>
      <c r="P21" s="98"/>
      <c r="Q21" s="102"/>
      <c r="R21" s="98"/>
      <c r="S21" s="98"/>
      <c r="T21" s="103"/>
      <c r="U21" s="19"/>
      <c r="V21" s="19"/>
      <c r="W21" s="103"/>
      <c r="X21">
        <f t="shared" si="0"/>
        <v>12</v>
      </c>
      <c r="Y21" t="str">
        <f t="shared" si="1"/>
        <v>BECH Monique</v>
      </c>
    </row>
    <row r="22" spans="1:25" x14ac:dyDescent="0.25">
      <c r="A22" s="19">
        <v>13</v>
      </c>
      <c r="B22" s="98" t="s">
        <v>131</v>
      </c>
      <c r="C22" s="98" t="s">
        <v>117</v>
      </c>
      <c r="D22" s="98" t="s">
        <v>144</v>
      </c>
      <c r="E22" s="98" t="s">
        <v>119</v>
      </c>
      <c r="F22" s="19">
        <v>75016</v>
      </c>
      <c r="G22" s="19" t="s">
        <v>120</v>
      </c>
      <c r="H22" s="101">
        <f t="shared" si="2"/>
        <v>381</v>
      </c>
      <c r="I22" s="19">
        <v>13</v>
      </c>
      <c r="J22" s="98" t="s">
        <v>121</v>
      </c>
      <c r="K22" s="102">
        <v>352</v>
      </c>
      <c r="L22" s="19">
        <v>163</v>
      </c>
      <c r="M22" s="98" t="s">
        <v>122</v>
      </c>
      <c r="N22" s="102">
        <v>29</v>
      </c>
      <c r="O22" s="19"/>
      <c r="P22" s="98"/>
      <c r="Q22" s="102"/>
      <c r="R22" s="19"/>
      <c r="S22" s="19"/>
      <c r="T22" s="103"/>
      <c r="U22" s="19"/>
      <c r="V22" s="19"/>
      <c r="W22" s="103"/>
      <c r="X22">
        <f t="shared" si="0"/>
        <v>13</v>
      </c>
      <c r="Y22" t="str">
        <f t="shared" si="1"/>
        <v>BERGET Jean François</v>
      </c>
    </row>
    <row r="23" spans="1:25" x14ac:dyDescent="0.25">
      <c r="A23" s="19">
        <v>14</v>
      </c>
      <c r="B23" s="98" t="s">
        <v>131</v>
      </c>
      <c r="C23" s="98" t="s">
        <v>117</v>
      </c>
      <c r="D23" s="98" t="s">
        <v>145</v>
      </c>
      <c r="E23" s="98" t="s">
        <v>119</v>
      </c>
      <c r="F23" s="19">
        <v>75016</v>
      </c>
      <c r="G23" s="19" t="s">
        <v>120</v>
      </c>
      <c r="H23" s="101">
        <f t="shared" si="2"/>
        <v>391</v>
      </c>
      <c r="I23" s="19">
        <v>14</v>
      </c>
      <c r="J23" s="98" t="s">
        <v>121</v>
      </c>
      <c r="K23" s="102">
        <v>362</v>
      </c>
      <c r="L23" s="19">
        <v>164</v>
      </c>
      <c r="M23" s="98" t="s">
        <v>122</v>
      </c>
      <c r="N23" s="102">
        <v>29</v>
      </c>
      <c r="O23" s="19"/>
      <c r="P23" s="98"/>
      <c r="Q23" s="102"/>
      <c r="R23" s="98"/>
      <c r="S23" s="98"/>
      <c r="T23" s="103"/>
      <c r="U23" s="19"/>
      <c r="V23" s="19"/>
      <c r="W23" s="103"/>
      <c r="X23">
        <f t="shared" si="0"/>
        <v>14</v>
      </c>
      <c r="Y23" t="str">
        <f t="shared" si="1"/>
        <v>BERLIER David</v>
      </c>
    </row>
    <row r="24" spans="1:25" x14ac:dyDescent="0.25">
      <c r="A24" s="19">
        <v>15</v>
      </c>
      <c r="B24" s="98" t="s">
        <v>131</v>
      </c>
      <c r="C24" s="98" t="s">
        <v>146</v>
      </c>
      <c r="D24" s="98" t="s">
        <v>147</v>
      </c>
      <c r="E24" s="98" t="s">
        <v>119</v>
      </c>
      <c r="F24" s="19">
        <v>75016</v>
      </c>
      <c r="G24" s="19" t="s">
        <v>120</v>
      </c>
      <c r="H24" s="101">
        <f t="shared" si="2"/>
        <v>380</v>
      </c>
      <c r="I24" s="19">
        <v>15</v>
      </c>
      <c r="J24" s="98" t="s">
        <v>121</v>
      </c>
      <c r="K24" s="102">
        <v>351</v>
      </c>
      <c r="L24" s="19">
        <v>165</v>
      </c>
      <c r="M24" s="98" t="s">
        <v>122</v>
      </c>
      <c r="N24" s="102">
        <v>29</v>
      </c>
      <c r="O24" s="19"/>
      <c r="P24" s="98"/>
      <c r="Q24" s="102"/>
      <c r="R24" s="19"/>
      <c r="S24" s="19"/>
      <c r="T24" s="103"/>
      <c r="U24" s="19"/>
      <c r="V24" s="19"/>
      <c r="W24" s="103"/>
      <c r="X24">
        <f t="shared" si="0"/>
        <v>15</v>
      </c>
      <c r="Y24" t="str">
        <f t="shared" si="1"/>
        <v>BESSON Gabriel</v>
      </c>
    </row>
    <row r="25" spans="1:25" x14ac:dyDescent="0.25">
      <c r="A25" s="19">
        <v>16</v>
      </c>
      <c r="B25" s="98" t="s">
        <v>116</v>
      </c>
      <c r="C25" s="98" t="s">
        <v>149</v>
      </c>
      <c r="D25" s="98" t="s">
        <v>150</v>
      </c>
      <c r="E25" s="98" t="s">
        <v>119</v>
      </c>
      <c r="F25" s="19">
        <v>75016</v>
      </c>
      <c r="G25" s="19" t="s">
        <v>120</v>
      </c>
      <c r="H25" s="101">
        <f>IF(K25+N25+Q25+W25&gt;0,K25+N25+Q25+T25+W25,"")</f>
        <v>315</v>
      </c>
      <c r="I25" s="19">
        <v>46</v>
      </c>
      <c r="J25" s="98" t="s">
        <v>121</v>
      </c>
      <c r="K25" s="102">
        <v>286</v>
      </c>
      <c r="L25" s="19">
        <v>196</v>
      </c>
      <c r="M25" s="98" t="s">
        <v>122</v>
      </c>
      <c r="N25" s="102">
        <v>29</v>
      </c>
      <c r="O25" s="19"/>
      <c r="P25" s="19"/>
      <c r="Q25" s="102"/>
      <c r="R25" s="19"/>
      <c r="S25" s="19"/>
      <c r="T25" s="103"/>
      <c r="U25" s="19"/>
      <c r="V25" s="19"/>
      <c r="W25" s="103"/>
      <c r="X25">
        <f t="shared" ref="X25:X44" si="3">A25</f>
        <v>16</v>
      </c>
      <c r="Y25" t="str">
        <f t="shared" ref="Y25:Y44" si="4">D25</f>
        <v>DENIS Jacques</v>
      </c>
    </row>
    <row r="26" spans="1:25" x14ac:dyDescent="0.25">
      <c r="A26" s="19">
        <v>17</v>
      </c>
      <c r="B26" s="98" t="s">
        <v>148</v>
      </c>
      <c r="C26" s="98" t="s">
        <v>125</v>
      </c>
      <c r="D26" s="98" t="s">
        <v>151</v>
      </c>
      <c r="E26" s="98" t="s">
        <v>119</v>
      </c>
      <c r="F26" s="19">
        <v>75016</v>
      </c>
      <c r="G26" s="19" t="s">
        <v>120</v>
      </c>
      <c r="H26" s="101">
        <f>IF(K26+N26+Q26+W26&gt;0,K26+N26+Q26+T26+W26,"")</f>
        <v>244</v>
      </c>
      <c r="I26" s="19">
        <v>47</v>
      </c>
      <c r="J26" s="98" t="s">
        <v>121</v>
      </c>
      <c r="K26" s="102">
        <v>215</v>
      </c>
      <c r="L26" s="19">
        <v>197</v>
      </c>
      <c r="M26" s="98" t="s">
        <v>122</v>
      </c>
      <c r="N26" s="102">
        <v>29</v>
      </c>
      <c r="O26" s="19"/>
      <c r="P26" s="19"/>
      <c r="Q26" s="102"/>
      <c r="R26" s="19"/>
      <c r="S26" s="19"/>
      <c r="T26" s="103"/>
      <c r="U26" s="19"/>
      <c r="V26" s="19"/>
      <c r="W26" s="103"/>
      <c r="X26">
        <f t="shared" si="3"/>
        <v>17</v>
      </c>
      <c r="Y26" t="str">
        <f t="shared" si="4"/>
        <v>DI JORIO Brigitte</v>
      </c>
    </row>
    <row r="27" spans="1:25" x14ac:dyDescent="0.25">
      <c r="A27" s="19">
        <v>18</v>
      </c>
      <c r="B27" s="98" t="s">
        <v>116</v>
      </c>
      <c r="C27" s="98" t="s">
        <v>149</v>
      </c>
      <c r="D27" s="98" t="s">
        <v>152</v>
      </c>
      <c r="E27" s="98" t="s">
        <v>367</v>
      </c>
      <c r="F27" s="19">
        <v>57000</v>
      </c>
      <c r="G27" s="19" t="s">
        <v>368</v>
      </c>
      <c r="H27" s="101">
        <f>IF(K27+N27+Q27+W27&gt;0,K27+N27+Q27+T27+W27,"")</f>
        <v>289</v>
      </c>
      <c r="I27" s="19">
        <v>48</v>
      </c>
      <c r="J27" s="98" t="s">
        <v>121</v>
      </c>
      <c r="K27" s="102">
        <v>260</v>
      </c>
      <c r="L27" s="19">
        <v>198</v>
      </c>
      <c r="M27" s="98" t="s">
        <v>122</v>
      </c>
      <c r="N27" s="102">
        <v>29</v>
      </c>
      <c r="O27" s="19"/>
      <c r="P27" s="19"/>
      <c r="Q27" s="102"/>
      <c r="R27" s="19"/>
      <c r="S27" s="19"/>
      <c r="T27" s="103"/>
      <c r="U27" s="19"/>
      <c r="V27" s="19"/>
      <c r="W27" s="103"/>
      <c r="X27">
        <f t="shared" si="3"/>
        <v>18</v>
      </c>
      <c r="Y27" t="str">
        <f t="shared" si="4"/>
        <v>DI JORIO Marcel</v>
      </c>
    </row>
    <row r="28" spans="1:25" x14ac:dyDescent="0.25">
      <c r="A28" s="19">
        <v>19</v>
      </c>
      <c r="B28" s="98" t="s">
        <v>116</v>
      </c>
      <c r="C28" s="98" t="s">
        <v>149</v>
      </c>
      <c r="D28" s="98" t="s">
        <v>153</v>
      </c>
      <c r="E28" s="98" t="s">
        <v>119</v>
      </c>
      <c r="F28" s="19">
        <v>75016</v>
      </c>
      <c r="G28" s="19" t="s">
        <v>120</v>
      </c>
      <c r="H28" s="101">
        <f>IF(K28+N28+Q28+W28&gt;0,K28+N28+Q28+T28+W28,"")</f>
        <v>237</v>
      </c>
      <c r="I28" s="19">
        <v>49</v>
      </c>
      <c r="J28" s="98" t="s">
        <v>121</v>
      </c>
      <c r="K28" s="102">
        <v>208</v>
      </c>
      <c r="L28" s="19">
        <v>199</v>
      </c>
      <c r="M28" s="98" t="s">
        <v>122</v>
      </c>
      <c r="N28" s="102">
        <v>29</v>
      </c>
      <c r="O28" s="19"/>
      <c r="P28" s="19"/>
      <c r="Q28" s="102"/>
      <c r="R28" s="19"/>
      <c r="S28" s="19"/>
      <c r="T28" s="103"/>
      <c r="U28" s="19"/>
      <c r="V28" s="19"/>
      <c r="W28" s="103"/>
      <c r="X28">
        <f t="shared" si="3"/>
        <v>19</v>
      </c>
      <c r="Y28" t="str">
        <f t="shared" si="4"/>
        <v>DI MEGLIO Laurent</v>
      </c>
    </row>
    <row r="29" spans="1:25" x14ac:dyDescent="0.25">
      <c r="A29" s="19">
        <v>20</v>
      </c>
      <c r="B29" s="98" t="s">
        <v>116</v>
      </c>
      <c r="C29" s="98" t="s">
        <v>149</v>
      </c>
      <c r="D29" s="98" t="s">
        <v>154</v>
      </c>
      <c r="E29" s="98" t="s">
        <v>119</v>
      </c>
      <c r="F29" s="19">
        <v>75016</v>
      </c>
      <c r="G29" s="19" t="s">
        <v>120</v>
      </c>
      <c r="H29" s="101">
        <f>IF(K29+N29+Q29+W29&gt;0,K29+N29+Q29+T29+W29,"")</f>
        <v>286</v>
      </c>
      <c r="I29" s="19">
        <v>50</v>
      </c>
      <c r="J29" s="98" t="s">
        <v>121</v>
      </c>
      <c r="K29" s="102">
        <v>257</v>
      </c>
      <c r="L29" s="19">
        <v>200</v>
      </c>
      <c r="M29" s="98" t="s">
        <v>122</v>
      </c>
      <c r="N29" s="102">
        <v>29</v>
      </c>
      <c r="O29" s="19"/>
      <c r="P29" s="19"/>
      <c r="Q29" s="102"/>
      <c r="R29" s="19"/>
      <c r="S29" s="98"/>
      <c r="T29" s="103"/>
      <c r="U29" s="19"/>
      <c r="V29" s="98"/>
      <c r="W29" s="103"/>
      <c r="X29">
        <f t="shared" si="3"/>
        <v>20</v>
      </c>
      <c r="Y29" t="str">
        <f t="shared" si="4"/>
        <v>DRAGOTTA Michel</v>
      </c>
    </row>
    <row r="30" spans="1:25" x14ac:dyDescent="0.25">
      <c r="A30" s="19">
        <v>21</v>
      </c>
      <c r="B30" s="98" t="s">
        <v>131</v>
      </c>
      <c r="C30" s="98" t="s">
        <v>117</v>
      </c>
      <c r="D30" s="98" t="s">
        <v>155</v>
      </c>
      <c r="E30" s="98" t="s">
        <v>133</v>
      </c>
      <c r="F30" s="19">
        <v>75016</v>
      </c>
      <c r="G30" s="19" t="s">
        <v>120</v>
      </c>
      <c r="H30" s="101">
        <f>IF(K30+N30+Q34+W34&gt;0,K30+N30+Q34+T34+W34,"")</f>
        <v>323</v>
      </c>
      <c r="I30" s="19">
        <v>51</v>
      </c>
      <c r="J30" s="98" t="s">
        <v>121</v>
      </c>
      <c r="K30" s="102">
        <v>294</v>
      </c>
      <c r="L30" s="19">
        <v>201</v>
      </c>
      <c r="M30" s="98" t="s">
        <v>122</v>
      </c>
      <c r="N30" s="102">
        <v>29</v>
      </c>
      <c r="O30" s="19"/>
      <c r="P30" s="19"/>
      <c r="Q30" s="102"/>
      <c r="R30" s="19"/>
      <c r="S30" s="19"/>
      <c r="T30" s="103"/>
      <c r="U30" s="19"/>
      <c r="V30" s="19"/>
      <c r="W30" s="103"/>
      <c r="X30">
        <f t="shared" si="3"/>
        <v>21</v>
      </c>
      <c r="Y30" t="str">
        <f t="shared" si="4"/>
        <v>DUBOURG Pierre</v>
      </c>
    </row>
    <row r="31" spans="1:25" x14ac:dyDescent="0.25">
      <c r="A31" s="19">
        <v>22</v>
      </c>
      <c r="B31" s="98" t="s">
        <v>124</v>
      </c>
      <c r="C31" s="98" t="s">
        <v>125</v>
      </c>
      <c r="D31" s="98" t="s">
        <v>156</v>
      </c>
      <c r="E31" s="98" t="s">
        <v>135</v>
      </c>
      <c r="F31" s="19">
        <v>75016</v>
      </c>
      <c r="G31" s="19" t="s">
        <v>120</v>
      </c>
      <c r="H31" s="101">
        <f>IF(K31+N31+Q35+W35&gt;0,K31+N31+Q35+T35+W35,"")</f>
        <v>300</v>
      </c>
      <c r="I31" s="19">
        <v>52</v>
      </c>
      <c r="J31" s="98" t="s">
        <v>121</v>
      </c>
      <c r="K31" s="102">
        <v>271</v>
      </c>
      <c r="L31" s="19">
        <v>202</v>
      </c>
      <c r="M31" s="98" t="s">
        <v>122</v>
      </c>
      <c r="N31" s="102">
        <v>29</v>
      </c>
      <c r="O31" s="19"/>
      <c r="P31" s="19"/>
      <c r="Q31" s="102"/>
      <c r="R31" s="19"/>
      <c r="S31" s="19"/>
      <c r="T31" s="103"/>
      <c r="U31" s="19"/>
      <c r="V31" s="19"/>
      <c r="W31" s="103"/>
      <c r="X31">
        <f t="shared" si="3"/>
        <v>22</v>
      </c>
      <c r="Y31" t="str">
        <f t="shared" si="4"/>
        <v>FIGUERAS Annie</v>
      </c>
    </row>
    <row r="32" spans="1:25" x14ac:dyDescent="0.25">
      <c r="A32" s="19">
        <v>23</v>
      </c>
      <c r="B32" s="98" t="s">
        <v>116</v>
      </c>
      <c r="C32" s="98" t="s">
        <v>149</v>
      </c>
      <c r="D32" s="98" t="s">
        <v>157</v>
      </c>
      <c r="E32" s="98" t="s">
        <v>369</v>
      </c>
      <c r="F32" s="19">
        <v>51000</v>
      </c>
      <c r="G32" s="19" t="s">
        <v>370</v>
      </c>
      <c r="H32" s="101">
        <f>IF(K32+N32+Q32+W32&gt;0,K32+N32+Q32+T32+W32,"")</f>
        <v>323</v>
      </c>
      <c r="I32" s="19">
        <v>53</v>
      </c>
      <c r="J32" s="98" t="s">
        <v>121</v>
      </c>
      <c r="K32" s="102">
        <v>294</v>
      </c>
      <c r="L32" s="19">
        <v>203</v>
      </c>
      <c r="M32" s="98" t="s">
        <v>122</v>
      </c>
      <c r="N32" s="102">
        <v>29</v>
      </c>
      <c r="O32" s="19"/>
      <c r="P32" s="19"/>
      <c r="Q32" s="102"/>
      <c r="R32" s="19"/>
      <c r="S32" s="19"/>
      <c r="T32" s="103"/>
      <c r="U32" s="19"/>
      <c r="V32" s="19"/>
      <c r="W32" s="103"/>
      <c r="X32">
        <f t="shared" si="3"/>
        <v>23</v>
      </c>
      <c r="Y32" t="str">
        <f t="shared" si="4"/>
        <v>FONTANA Georges</v>
      </c>
    </row>
    <row r="33" spans="1:25" x14ac:dyDescent="0.25">
      <c r="A33" s="19">
        <v>24</v>
      </c>
      <c r="B33" s="98" t="s">
        <v>116</v>
      </c>
      <c r="C33" s="98" t="s">
        <v>149</v>
      </c>
      <c r="D33" s="98" t="s">
        <v>158</v>
      </c>
      <c r="E33" s="98" t="s">
        <v>119</v>
      </c>
      <c r="F33" s="19">
        <v>75016</v>
      </c>
      <c r="G33" s="19" t="s">
        <v>120</v>
      </c>
      <c r="H33" s="101">
        <f>IF(K33+N33+Q33+W33&gt;0,K33+N33+Q33+T33+W33,"")</f>
        <v>270</v>
      </c>
      <c r="I33" s="19">
        <v>54</v>
      </c>
      <c r="J33" s="98" t="s">
        <v>121</v>
      </c>
      <c r="K33" s="102">
        <v>241</v>
      </c>
      <c r="L33" s="19">
        <v>204</v>
      </c>
      <c r="M33" s="98" t="s">
        <v>122</v>
      </c>
      <c r="N33" s="102">
        <v>29</v>
      </c>
      <c r="O33" s="19"/>
      <c r="P33" s="19"/>
      <c r="Q33" s="102"/>
      <c r="R33" s="19"/>
      <c r="S33" s="19"/>
      <c r="T33" s="103"/>
      <c r="U33" s="19"/>
      <c r="V33" s="19"/>
      <c r="W33" s="103"/>
      <c r="X33">
        <f t="shared" si="3"/>
        <v>24</v>
      </c>
      <c r="Y33" t="str">
        <f t="shared" si="4"/>
        <v>FORGET Valéry</v>
      </c>
    </row>
    <row r="34" spans="1:25" x14ac:dyDescent="0.25">
      <c r="A34" s="19">
        <v>25</v>
      </c>
      <c r="B34" s="98" t="s">
        <v>148</v>
      </c>
      <c r="C34" s="98" t="s">
        <v>125</v>
      </c>
      <c r="D34" s="98" t="s">
        <v>159</v>
      </c>
      <c r="E34" s="98" t="s">
        <v>119</v>
      </c>
      <c r="F34" s="19">
        <v>75016</v>
      </c>
      <c r="G34" s="19" t="s">
        <v>120</v>
      </c>
      <c r="H34" s="101">
        <f>IF(K34+N34+Q34+W34&gt;0,K34+N34+Q34+T34+W34,"")</f>
        <v>290</v>
      </c>
      <c r="I34" s="19">
        <v>55</v>
      </c>
      <c r="J34" s="98" t="s">
        <v>121</v>
      </c>
      <c r="K34" s="102">
        <v>261</v>
      </c>
      <c r="L34" s="19">
        <v>205</v>
      </c>
      <c r="M34" s="98" t="s">
        <v>122</v>
      </c>
      <c r="N34" s="102">
        <v>29</v>
      </c>
      <c r="O34" s="19"/>
      <c r="P34" s="19"/>
      <c r="Q34" s="102"/>
      <c r="R34" s="19"/>
      <c r="S34" s="19"/>
      <c r="T34" s="103"/>
      <c r="U34" s="19"/>
      <c r="V34" s="19"/>
      <c r="W34" s="103"/>
      <c r="X34">
        <f t="shared" si="3"/>
        <v>25</v>
      </c>
      <c r="Y34" t="str">
        <f t="shared" si="4"/>
        <v>FOURNIER Nicole</v>
      </c>
    </row>
    <row r="35" spans="1:25" x14ac:dyDescent="0.25">
      <c r="A35" s="19">
        <v>26</v>
      </c>
      <c r="B35" s="98" t="s">
        <v>116</v>
      </c>
      <c r="C35" s="98" t="s">
        <v>149</v>
      </c>
      <c r="D35" s="98" t="s">
        <v>160</v>
      </c>
      <c r="E35" s="98" t="s">
        <v>119</v>
      </c>
      <c r="F35" s="19">
        <v>75016</v>
      </c>
      <c r="G35" s="19" t="s">
        <v>120</v>
      </c>
      <c r="H35" s="101">
        <f>IF(K35+N35+Q35+W35&gt;0,K35+N35+Q35+T35+W35,"")</f>
        <v>286</v>
      </c>
      <c r="I35" s="19">
        <v>56</v>
      </c>
      <c r="J35" s="98" t="s">
        <v>121</v>
      </c>
      <c r="K35" s="102">
        <v>257</v>
      </c>
      <c r="L35" s="19">
        <v>206</v>
      </c>
      <c r="M35" s="98" t="s">
        <v>122</v>
      </c>
      <c r="N35" s="102">
        <v>29</v>
      </c>
      <c r="O35" s="19"/>
      <c r="P35" s="19"/>
      <c r="Q35" s="102"/>
      <c r="R35" s="19"/>
      <c r="S35" s="19"/>
      <c r="T35" s="103"/>
      <c r="U35" s="19"/>
      <c r="V35" s="19"/>
      <c r="W35" s="103"/>
      <c r="X35">
        <f t="shared" si="3"/>
        <v>26</v>
      </c>
      <c r="Y35" t="str">
        <f t="shared" si="4"/>
        <v>GARCIA Christophe</v>
      </c>
    </row>
    <row r="36" spans="1:25" x14ac:dyDescent="0.25">
      <c r="A36" s="19">
        <v>27</v>
      </c>
      <c r="B36" s="98" t="s">
        <v>116</v>
      </c>
      <c r="C36" s="98" t="s">
        <v>149</v>
      </c>
      <c r="D36" s="98" t="s">
        <v>161</v>
      </c>
      <c r="E36" s="98" t="s">
        <v>371</v>
      </c>
      <c r="F36" s="19">
        <v>92100</v>
      </c>
      <c r="G36" s="19" t="s">
        <v>372</v>
      </c>
      <c r="H36" s="101">
        <f t="shared" ref="H36:H38" si="5">IF(K36+N36+Q36+W36&gt;0,K36+N36+Q36+T36+W36,"")</f>
        <v>280</v>
      </c>
      <c r="I36" s="19">
        <v>57</v>
      </c>
      <c r="J36" s="98" t="s">
        <v>121</v>
      </c>
      <c r="K36" s="102">
        <v>251</v>
      </c>
      <c r="L36" s="19">
        <v>207</v>
      </c>
      <c r="M36" s="98" t="s">
        <v>122</v>
      </c>
      <c r="N36" s="102">
        <v>29</v>
      </c>
      <c r="O36" s="19"/>
      <c r="P36" s="19"/>
      <c r="Q36" s="102"/>
      <c r="R36" s="19"/>
      <c r="S36" s="19"/>
      <c r="T36" s="103"/>
      <c r="U36" s="19"/>
      <c r="V36" s="19"/>
      <c r="W36" s="103"/>
      <c r="X36">
        <f t="shared" si="3"/>
        <v>27</v>
      </c>
      <c r="Y36" t="str">
        <f t="shared" si="4"/>
        <v>GARRELON Jacques</v>
      </c>
    </row>
    <row r="37" spans="1:25" x14ac:dyDescent="0.25">
      <c r="A37" s="19">
        <v>28</v>
      </c>
      <c r="B37" s="98" t="s">
        <v>116</v>
      </c>
      <c r="C37" s="98" t="s">
        <v>117</v>
      </c>
      <c r="D37" s="98" t="s">
        <v>354</v>
      </c>
      <c r="E37" s="98" t="s">
        <v>133</v>
      </c>
      <c r="F37" s="19">
        <v>75016</v>
      </c>
      <c r="G37" s="19" t="s">
        <v>120</v>
      </c>
      <c r="H37" s="101">
        <f t="shared" si="5"/>
        <v>210</v>
      </c>
      <c r="I37" s="19">
        <v>58</v>
      </c>
      <c r="J37" s="98" t="s">
        <v>121</v>
      </c>
      <c r="K37" s="102">
        <v>210</v>
      </c>
      <c r="L37" s="19"/>
      <c r="M37" s="98"/>
      <c r="N37" s="102"/>
      <c r="O37" s="19"/>
      <c r="P37" s="98"/>
      <c r="Q37" s="102"/>
      <c r="R37" s="98"/>
      <c r="S37" s="98"/>
      <c r="T37" s="103"/>
      <c r="U37" s="19"/>
      <c r="V37" s="19"/>
      <c r="W37" s="103"/>
      <c r="X37">
        <f t="shared" si="3"/>
        <v>28</v>
      </c>
      <c r="Y37" t="str">
        <f t="shared" si="4"/>
        <v>HENRI   Paul</v>
      </c>
    </row>
    <row r="38" spans="1:25" x14ac:dyDescent="0.25">
      <c r="A38" s="19">
        <v>29</v>
      </c>
      <c r="B38" s="98" t="s">
        <v>124</v>
      </c>
      <c r="C38" s="98" t="s">
        <v>125</v>
      </c>
      <c r="D38" s="98" t="s">
        <v>355</v>
      </c>
      <c r="E38" s="98" t="s">
        <v>135</v>
      </c>
      <c r="F38" s="19">
        <v>75016</v>
      </c>
      <c r="G38" s="19" t="s">
        <v>120</v>
      </c>
      <c r="H38" s="101">
        <f t="shared" si="5"/>
        <v>110</v>
      </c>
      <c r="I38" s="19">
        <v>59</v>
      </c>
      <c r="J38" s="98" t="s">
        <v>121</v>
      </c>
      <c r="K38" s="102">
        <v>110</v>
      </c>
      <c r="L38" s="19"/>
      <c r="M38" s="98"/>
      <c r="N38" s="102"/>
      <c r="O38" s="19"/>
      <c r="P38" s="98"/>
      <c r="Q38" s="102"/>
      <c r="R38" s="19"/>
      <c r="S38" s="19"/>
      <c r="T38" s="103"/>
      <c r="U38" s="19"/>
      <c r="V38" s="98"/>
      <c r="W38" s="103"/>
      <c r="X38">
        <f t="shared" si="3"/>
        <v>29</v>
      </c>
      <c r="Y38" t="str">
        <f t="shared" si="4"/>
        <v>ISIDORE Lucienne</v>
      </c>
    </row>
    <row r="39" spans="1:25" x14ac:dyDescent="0.25">
      <c r="A39" s="19">
        <v>30</v>
      </c>
      <c r="B39" s="98" t="s">
        <v>116</v>
      </c>
      <c r="C39" s="98" t="s">
        <v>117</v>
      </c>
      <c r="D39" s="98" t="s">
        <v>356</v>
      </c>
      <c r="E39" s="98" t="s">
        <v>137</v>
      </c>
      <c r="F39" s="19">
        <v>75016</v>
      </c>
      <c r="G39" s="19" t="s">
        <v>120</v>
      </c>
      <c r="H39" s="101">
        <f t="shared" ref="H39:H100" si="6">IF(K39+N39+Q39+W39&gt;0,K39+N39+Q39+T39+W39,"")</f>
        <v>130</v>
      </c>
      <c r="I39" s="19">
        <v>60</v>
      </c>
      <c r="J39" s="98" t="s">
        <v>121</v>
      </c>
      <c r="K39" s="102">
        <v>130</v>
      </c>
      <c r="L39" s="19"/>
      <c r="M39" s="98"/>
      <c r="N39" s="102"/>
      <c r="O39" s="19"/>
      <c r="P39" s="98"/>
      <c r="Q39" s="102"/>
      <c r="R39" s="19"/>
      <c r="S39" s="19"/>
      <c r="T39" s="103"/>
      <c r="U39" s="19"/>
      <c r="V39" s="98"/>
      <c r="W39" s="102"/>
      <c r="X39">
        <f t="shared" si="3"/>
        <v>30</v>
      </c>
      <c r="Y39" t="str">
        <f t="shared" si="4"/>
        <v>JARGON Emile</v>
      </c>
    </row>
    <row r="40" spans="1:25" x14ac:dyDescent="0.25">
      <c r="A40" s="19">
        <v>31</v>
      </c>
      <c r="B40" s="98" t="s">
        <v>116</v>
      </c>
      <c r="C40" s="98" t="s">
        <v>117</v>
      </c>
      <c r="D40" s="98" t="s">
        <v>357</v>
      </c>
      <c r="E40" s="98" t="s">
        <v>346</v>
      </c>
      <c r="F40" s="19">
        <v>75016</v>
      </c>
      <c r="G40" s="19" t="s">
        <v>120</v>
      </c>
      <c r="H40" s="101">
        <f t="shared" si="6"/>
        <v>220</v>
      </c>
      <c r="I40" s="19">
        <v>70</v>
      </c>
      <c r="J40" s="98" t="s">
        <v>347</v>
      </c>
      <c r="K40" s="102">
        <v>220</v>
      </c>
      <c r="L40" s="19"/>
      <c r="M40" s="98"/>
      <c r="N40" s="102"/>
      <c r="O40" s="19"/>
      <c r="P40" s="98"/>
      <c r="Q40" s="102"/>
      <c r="R40" s="19"/>
      <c r="S40" s="19"/>
      <c r="T40" s="103"/>
      <c r="U40" s="19"/>
      <c r="V40" s="98"/>
      <c r="W40" s="102"/>
      <c r="X40">
        <f t="shared" si="3"/>
        <v>31</v>
      </c>
      <c r="Y40" t="str">
        <f t="shared" si="4"/>
        <v>LOUISON Albert</v>
      </c>
    </row>
    <row r="41" spans="1:25" x14ac:dyDescent="0.25">
      <c r="A41" s="19">
        <v>32</v>
      </c>
      <c r="B41" s="98" t="s">
        <v>124</v>
      </c>
      <c r="C41" s="98" t="s">
        <v>125</v>
      </c>
      <c r="D41" s="98" t="s">
        <v>358</v>
      </c>
      <c r="E41" s="98" t="s">
        <v>360</v>
      </c>
      <c r="F41" s="19">
        <v>33200</v>
      </c>
      <c r="G41" s="19" t="s">
        <v>359</v>
      </c>
      <c r="H41" s="101">
        <f t="shared" si="6"/>
        <v>100</v>
      </c>
      <c r="I41" s="19">
        <v>71</v>
      </c>
      <c r="J41" s="98" t="s">
        <v>121</v>
      </c>
      <c r="K41" s="102">
        <v>100</v>
      </c>
      <c r="L41" s="19"/>
      <c r="M41" s="98"/>
      <c r="N41" s="102"/>
      <c r="O41" s="19"/>
      <c r="P41" s="19"/>
      <c r="Q41" s="102"/>
      <c r="R41" s="19"/>
      <c r="S41" s="19"/>
      <c r="T41" s="103"/>
      <c r="U41" s="19"/>
      <c r="V41" s="19"/>
      <c r="W41" s="102"/>
      <c r="X41">
        <f t="shared" si="3"/>
        <v>32</v>
      </c>
      <c r="Y41" t="str">
        <f t="shared" si="4"/>
        <v>MARTIN Nicole</v>
      </c>
    </row>
    <row r="42" spans="1:25" x14ac:dyDescent="0.25">
      <c r="A42" s="19">
        <v>33</v>
      </c>
      <c r="B42" s="98" t="s">
        <v>116</v>
      </c>
      <c r="C42" s="98" t="s">
        <v>117</v>
      </c>
      <c r="D42" s="98" t="s">
        <v>373</v>
      </c>
      <c r="E42" s="98" t="s">
        <v>360</v>
      </c>
      <c r="F42" s="19">
        <v>33200</v>
      </c>
      <c r="G42" s="19" t="s">
        <v>359</v>
      </c>
      <c r="H42" s="101">
        <f t="shared" si="6"/>
        <v>180</v>
      </c>
      <c r="I42" s="19">
        <v>208</v>
      </c>
      <c r="J42" s="98" t="s">
        <v>121</v>
      </c>
      <c r="K42" s="102">
        <v>150</v>
      </c>
      <c r="L42" s="19">
        <v>209</v>
      </c>
      <c r="M42" s="98" t="s">
        <v>122</v>
      </c>
      <c r="N42" s="102">
        <v>30</v>
      </c>
      <c r="O42" s="19"/>
      <c r="P42" s="19"/>
      <c r="Q42" s="102"/>
      <c r="R42" s="19"/>
      <c r="S42" s="19"/>
      <c r="T42" s="103"/>
      <c r="U42" s="19"/>
      <c r="V42" s="19"/>
      <c r="W42" s="102"/>
      <c r="X42">
        <f t="shared" si="3"/>
        <v>33</v>
      </c>
      <c r="Y42" t="str">
        <f t="shared" si="4"/>
        <v>ANDUN</v>
      </c>
    </row>
    <row r="43" spans="1:25" x14ac:dyDescent="0.25">
      <c r="A43" s="19">
        <v>34</v>
      </c>
      <c r="B43" s="98" t="s">
        <v>124</v>
      </c>
      <c r="C43" s="98" t="s">
        <v>125</v>
      </c>
      <c r="D43" s="98" t="s">
        <v>374</v>
      </c>
      <c r="E43" s="98" t="s">
        <v>360</v>
      </c>
      <c r="F43" s="19">
        <v>33200</v>
      </c>
      <c r="G43" s="19" t="s">
        <v>359</v>
      </c>
      <c r="H43" s="101">
        <f t="shared" si="6"/>
        <v>210</v>
      </c>
      <c r="I43" s="19">
        <v>210</v>
      </c>
      <c r="J43" s="98" t="s">
        <v>121</v>
      </c>
      <c r="K43" s="102">
        <v>180</v>
      </c>
      <c r="L43" s="19">
        <v>211</v>
      </c>
      <c r="M43" s="98" t="s">
        <v>122</v>
      </c>
      <c r="N43" s="102">
        <v>30</v>
      </c>
      <c r="O43" s="19"/>
      <c r="P43" s="19"/>
      <c r="Q43" s="102"/>
      <c r="R43" s="19"/>
      <c r="S43" s="19"/>
      <c r="T43" s="103"/>
      <c r="U43" s="19"/>
      <c r="V43" s="19"/>
      <c r="W43" s="102"/>
      <c r="X43">
        <f t="shared" si="3"/>
        <v>34</v>
      </c>
      <c r="Y43" t="str">
        <f t="shared" si="4"/>
        <v>AUDIARD</v>
      </c>
    </row>
    <row r="44" spans="1:25" x14ac:dyDescent="0.25">
      <c r="A44" s="19">
        <v>35</v>
      </c>
      <c r="B44" s="98" t="s">
        <v>116</v>
      </c>
      <c r="C44" s="98" t="s">
        <v>117</v>
      </c>
      <c r="D44" s="98" t="s">
        <v>375</v>
      </c>
      <c r="E44" s="98" t="s">
        <v>376</v>
      </c>
      <c r="F44" s="19">
        <v>75016</v>
      </c>
      <c r="G44" s="19" t="s">
        <v>406</v>
      </c>
      <c r="H44" s="101">
        <f t="shared" si="6"/>
        <v>110</v>
      </c>
      <c r="I44" s="19">
        <v>212</v>
      </c>
      <c r="J44" s="98" t="s">
        <v>121</v>
      </c>
      <c r="K44" s="102">
        <v>80</v>
      </c>
      <c r="L44" s="19">
        <v>213</v>
      </c>
      <c r="M44" s="98" t="s">
        <v>122</v>
      </c>
      <c r="N44" s="102">
        <v>30</v>
      </c>
      <c r="O44" s="19"/>
      <c r="P44" s="19"/>
      <c r="Q44" s="102"/>
      <c r="R44" s="19"/>
      <c r="S44" s="19"/>
      <c r="T44" s="103"/>
      <c r="U44" s="19"/>
      <c r="V44" s="19"/>
      <c r="W44" s="102"/>
      <c r="X44">
        <f t="shared" si="3"/>
        <v>35</v>
      </c>
      <c r="Y44" t="str">
        <f t="shared" si="4"/>
        <v>AVATARD</v>
      </c>
    </row>
    <row r="45" spans="1:25" x14ac:dyDescent="0.25">
      <c r="A45" s="19"/>
      <c r="B45" s="19"/>
      <c r="C45" s="19"/>
      <c r="D45" s="98"/>
      <c r="E45" s="98"/>
      <c r="F45" s="19"/>
      <c r="G45" s="19"/>
      <c r="H45" s="101" t="str">
        <f t="shared" si="6"/>
        <v/>
      </c>
      <c r="I45" s="19"/>
      <c r="J45" s="98"/>
      <c r="K45" s="102"/>
      <c r="L45" s="19"/>
      <c r="M45" s="98"/>
      <c r="N45" s="102"/>
      <c r="O45" s="19"/>
      <c r="P45" s="19"/>
      <c r="Q45" s="102"/>
      <c r="R45" s="19"/>
      <c r="S45" s="19"/>
      <c r="T45" s="103"/>
      <c r="U45" s="19"/>
      <c r="V45" s="19"/>
      <c r="W45" s="102"/>
    </row>
    <row r="46" spans="1:25" x14ac:dyDescent="0.25">
      <c r="A46" s="19"/>
      <c r="B46" s="98"/>
      <c r="C46" s="98"/>
      <c r="D46" s="98"/>
      <c r="E46" s="98"/>
      <c r="F46" s="19"/>
      <c r="G46" s="19"/>
      <c r="H46" s="101" t="str">
        <f t="shared" si="6"/>
        <v/>
      </c>
      <c r="I46" s="19"/>
      <c r="J46" s="98"/>
      <c r="K46" s="102"/>
      <c r="L46" s="19"/>
      <c r="M46" s="98"/>
      <c r="N46" s="102"/>
      <c r="O46" s="19"/>
      <c r="P46" s="19"/>
      <c r="Q46" s="102"/>
      <c r="R46" s="19"/>
      <c r="S46" s="19"/>
      <c r="T46" s="103"/>
      <c r="U46" s="19"/>
      <c r="V46" s="19"/>
      <c r="W46" s="102"/>
    </row>
    <row r="47" spans="1:25" x14ac:dyDescent="0.25">
      <c r="A47" s="19"/>
      <c r="B47" s="98"/>
      <c r="C47" s="98"/>
      <c r="D47" s="98"/>
      <c r="E47" s="98"/>
      <c r="F47" s="19"/>
      <c r="G47" s="19"/>
      <c r="H47" s="101" t="str">
        <f t="shared" si="6"/>
        <v/>
      </c>
      <c r="I47" s="19"/>
      <c r="J47" s="98"/>
      <c r="K47" s="102"/>
      <c r="L47" s="19"/>
      <c r="M47" s="98"/>
      <c r="N47" s="102"/>
      <c r="O47" s="19"/>
      <c r="P47" s="19"/>
      <c r="Q47" s="102"/>
      <c r="R47" s="19"/>
      <c r="S47" s="19"/>
      <c r="T47" s="103"/>
      <c r="U47" s="19"/>
      <c r="V47" s="19"/>
      <c r="W47" s="102"/>
    </row>
    <row r="48" spans="1:25" x14ac:dyDescent="0.25">
      <c r="A48" s="19"/>
      <c r="B48" s="98"/>
      <c r="C48" s="98"/>
      <c r="D48" s="98"/>
      <c r="E48" s="98"/>
      <c r="F48" s="19"/>
      <c r="G48" s="19"/>
      <c r="H48" s="101" t="str">
        <f t="shared" si="6"/>
        <v/>
      </c>
      <c r="I48" s="19"/>
      <c r="J48" s="98"/>
      <c r="K48" s="102"/>
      <c r="L48" s="19"/>
      <c r="M48" s="98"/>
      <c r="N48" s="102"/>
      <c r="O48" s="19"/>
      <c r="P48" s="19"/>
      <c r="Q48" s="102"/>
      <c r="R48" s="19"/>
      <c r="S48" s="19"/>
      <c r="T48" s="103"/>
      <c r="U48" s="19"/>
      <c r="V48" s="19"/>
      <c r="W48" s="102"/>
    </row>
    <row r="49" spans="1:23" x14ac:dyDescent="0.25">
      <c r="A49" s="19"/>
      <c r="B49" s="98"/>
      <c r="C49" s="98"/>
      <c r="D49" s="98"/>
      <c r="E49" s="98"/>
      <c r="F49" s="19"/>
      <c r="G49" s="19"/>
      <c r="H49" s="101" t="str">
        <f t="shared" si="6"/>
        <v/>
      </c>
      <c r="I49" s="19"/>
      <c r="J49" s="98"/>
      <c r="K49" s="102"/>
      <c r="L49" s="19"/>
      <c r="M49" s="98"/>
      <c r="N49" s="102"/>
      <c r="O49" s="19"/>
      <c r="P49" s="19"/>
      <c r="Q49" s="102"/>
      <c r="R49" s="19"/>
      <c r="S49" s="19"/>
      <c r="T49" s="103"/>
      <c r="U49" s="19"/>
      <c r="V49" s="19"/>
      <c r="W49" s="102"/>
    </row>
    <row r="50" spans="1:23" x14ac:dyDescent="0.25">
      <c r="A50" s="19"/>
      <c r="B50" s="98"/>
      <c r="C50" s="98"/>
      <c r="D50" s="98"/>
      <c r="E50" s="98"/>
      <c r="F50" s="19"/>
      <c r="G50" s="19"/>
      <c r="H50" s="101" t="str">
        <f t="shared" si="6"/>
        <v/>
      </c>
      <c r="I50" s="19"/>
      <c r="J50" s="98"/>
      <c r="K50" s="102"/>
      <c r="L50" s="19"/>
      <c r="M50" s="98"/>
      <c r="N50" s="102"/>
      <c r="O50" s="19"/>
      <c r="P50" s="19"/>
      <c r="Q50" s="102"/>
      <c r="R50" s="19"/>
      <c r="S50" s="19"/>
      <c r="T50" s="103"/>
      <c r="U50" s="19"/>
      <c r="V50" s="19"/>
      <c r="W50" s="102"/>
    </row>
    <row r="51" spans="1:23" x14ac:dyDescent="0.25">
      <c r="A51" s="19"/>
      <c r="B51" s="98"/>
      <c r="C51" s="98"/>
      <c r="D51" s="98"/>
      <c r="E51" s="98"/>
      <c r="F51" s="19"/>
      <c r="G51" s="19"/>
      <c r="H51" s="101" t="str">
        <f t="shared" si="6"/>
        <v/>
      </c>
      <c r="I51" s="19"/>
      <c r="J51" s="98"/>
      <c r="K51" s="102"/>
      <c r="L51" s="19"/>
      <c r="M51" s="98"/>
      <c r="N51" s="102"/>
      <c r="O51" s="19"/>
      <c r="P51" s="19"/>
      <c r="Q51" s="102"/>
      <c r="R51" s="19"/>
      <c r="S51" s="19"/>
      <c r="T51" s="103"/>
      <c r="U51" s="19"/>
      <c r="V51" s="19"/>
      <c r="W51" s="102"/>
    </row>
    <row r="52" spans="1:23" x14ac:dyDescent="0.25">
      <c r="A52" s="19"/>
      <c r="B52" s="98"/>
      <c r="C52" s="98"/>
      <c r="D52" s="98"/>
      <c r="E52" s="98"/>
      <c r="F52" s="19"/>
      <c r="G52" s="19"/>
      <c r="H52" s="101" t="str">
        <f t="shared" si="6"/>
        <v/>
      </c>
      <c r="I52" s="19"/>
      <c r="J52" s="98"/>
      <c r="K52" s="102"/>
      <c r="L52" s="19"/>
      <c r="M52" s="98"/>
      <c r="N52" s="102"/>
      <c r="O52" s="19"/>
      <c r="P52" s="19"/>
      <c r="Q52" s="102"/>
      <c r="R52" s="19"/>
      <c r="S52" s="19"/>
      <c r="T52" s="103"/>
      <c r="U52" s="19"/>
      <c r="V52" s="19"/>
      <c r="W52" s="102"/>
    </row>
    <row r="53" spans="1:23" x14ac:dyDescent="0.25">
      <c r="A53" s="19"/>
      <c r="B53" s="98"/>
      <c r="C53" s="98"/>
      <c r="D53" s="98"/>
      <c r="E53" s="98"/>
      <c r="F53" s="19"/>
      <c r="G53" s="19"/>
      <c r="H53" s="101" t="str">
        <f t="shared" si="6"/>
        <v/>
      </c>
      <c r="I53" s="19"/>
      <c r="J53" s="98"/>
      <c r="K53" s="102"/>
      <c r="L53" s="19"/>
      <c r="M53" s="98"/>
      <c r="N53" s="102"/>
      <c r="O53" s="19"/>
      <c r="P53" s="19"/>
      <c r="Q53" s="102"/>
      <c r="R53" s="19"/>
      <c r="S53" s="19"/>
      <c r="T53" s="103"/>
      <c r="U53" s="19"/>
      <c r="V53" s="19"/>
      <c r="W53" s="102"/>
    </row>
    <row r="54" spans="1:23" x14ac:dyDescent="0.25">
      <c r="A54" s="19"/>
      <c r="B54" s="98"/>
      <c r="C54" s="98"/>
      <c r="D54" s="98"/>
      <c r="E54" s="98"/>
      <c r="F54" s="19"/>
      <c r="G54" s="19"/>
      <c r="H54" s="101" t="str">
        <f t="shared" si="6"/>
        <v/>
      </c>
      <c r="I54" s="19"/>
      <c r="J54" s="98"/>
      <c r="K54" s="102"/>
      <c r="L54" s="19"/>
      <c r="M54" s="98"/>
      <c r="N54" s="102"/>
      <c r="O54" s="19"/>
      <c r="P54" s="19"/>
      <c r="Q54" s="102"/>
      <c r="R54" s="19"/>
      <c r="S54" s="19"/>
      <c r="T54" s="103"/>
      <c r="U54" s="19"/>
      <c r="V54" s="19"/>
      <c r="W54" s="102"/>
    </row>
    <row r="55" spans="1:23" x14ac:dyDescent="0.25">
      <c r="A55" s="19"/>
      <c r="B55" s="98"/>
      <c r="C55" s="98"/>
      <c r="D55" s="98"/>
      <c r="E55" s="98"/>
      <c r="F55" s="19"/>
      <c r="G55" s="19"/>
      <c r="H55" s="101" t="str">
        <f t="shared" si="6"/>
        <v/>
      </c>
      <c r="I55" s="19"/>
      <c r="J55" s="98"/>
      <c r="K55" s="102"/>
      <c r="L55" s="19"/>
      <c r="M55" s="98"/>
      <c r="N55" s="102"/>
      <c r="O55" s="19"/>
      <c r="P55" s="98"/>
      <c r="Q55" s="102"/>
      <c r="R55" s="19"/>
      <c r="S55" s="19"/>
      <c r="T55" s="103"/>
      <c r="U55" s="19"/>
      <c r="V55" s="98"/>
      <c r="W55" s="102"/>
    </row>
    <row r="56" spans="1:23" x14ac:dyDescent="0.25">
      <c r="A56" s="19"/>
      <c r="B56" s="98"/>
      <c r="C56" s="98"/>
      <c r="D56" s="98"/>
      <c r="E56" s="98"/>
      <c r="F56" s="19"/>
      <c r="G56" s="19"/>
      <c r="H56" s="101" t="str">
        <f t="shared" si="6"/>
        <v/>
      </c>
      <c r="I56" s="19"/>
      <c r="J56" s="98"/>
      <c r="K56" s="102"/>
      <c r="L56" s="19"/>
      <c r="M56" s="98"/>
      <c r="N56" s="102"/>
      <c r="O56" s="19"/>
      <c r="P56" s="98"/>
      <c r="Q56" s="102"/>
      <c r="R56" s="19"/>
      <c r="S56" s="19"/>
      <c r="T56" s="103"/>
      <c r="U56" s="19"/>
      <c r="V56" s="98"/>
      <c r="W56" s="102"/>
    </row>
    <row r="57" spans="1:23" x14ac:dyDescent="0.25">
      <c r="A57" s="19"/>
      <c r="B57" s="98"/>
      <c r="C57" s="98"/>
      <c r="D57" s="98"/>
      <c r="E57" s="98"/>
      <c r="F57" s="19"/>
      <c r="G57" s="19"/>
      <c r="H57" s="101" t="str">
        <f t="shared" si="6"/>
        <v/>
      </c>
      <c r="I57" s="19"/>
      <c r="J57" s="98"/>
      <c r="K57" s="102"/>
      <c r="L57" s="19"/>
      <c r="M57" s="98"/>
      <c r="N57" s="102"/>
      <c r="O57" s="19"/>
      <c r="P57" s="19"/>
      <c r="Q57" s="102"/>
      <c r="R57" s="19"/>
      <c r="S57" s="19"/>
      <c r="T57" s="103"/>
      <c r="U57" s="19"/>
      <c r="V57" s="19"/>
      <c r="W57" s="102"/>
    </row>
    <row r="58" spans="1:23" x14ac:dyDescent="0.25">
      <c r="A58" s="19"/>
      <c r="B58" s="98"/>
      <c r="C58" s="98"/>
      <c r="D58" s="98"/>
      <c r="E58" s="98"/>
      <c r="F58" s="19"/>
      <c r="G58" s="19"/>
      <c r="H58" s="101" t="str">
        <f t="shared" si="6"/>
        <v/>
      </c>
      <c r="I58" s="19"/>
      <c r="J58" s="98"/>
      <c r="K58" s="102"/>
      <c r="L58" s="19"/>
      <c r="M58" s="98"/>
      <c r="N58" s="102"/>
      <c r="O58" s="19"/>
      <c r="P58" s="19"/>
      <c r="Q58" s="102"/>
      <c r="R58" s="19"/>
      <c r="S58" s="19"/>
      <c r="T58" s="103"/>
      <c r="U58" s="19"/>
      <c r="V58" s="19"/>
      <c r="W58" s="102"/>
    </row>
    <row r="59" spans="1:23" x14ac:dyDescent="0.25">
      <c r="A59" s="19"/>
      <c r="B59" s="201"/>
      <c r="C59" s="98"/>
      <c r="D59" s="98"/>
      <c r="E59" s="98"/>
      <c r="F59" s="19"/>
      <c r="G59" s="19"/>
      <c r="H59" s="101" t="str">
        <f t="shared" si="6"/>
        <v/>
      </c>
      <c r="I59" s="19"/>
      <c r="J59" s="98"/>
      <c r="K59" s="102"/>
      <c r="L59" s="19"/>
      <c r="M59" s="98"/>
      <c r="N59" s="102"/>
      <c r="O59" s="19"/>
      <c r="P59" s="19"/>
      <c r="Q59" s="102"/>
      <c r="R59" s="19"/>
      <c r="S59" s="19"/>
      <c r="T59" s="103"/>
      <c r="U59" s="19"/>
      <c r="V59" s="19"/>
      <c r="W59" s="102"/>
    </row>
    <row r="60" spans="1:23" x14ac:dyDescent="0.25">
      <c r="A60" s="19"/>
      <c r="B60" s="98"/>
      <c r="C60" s="98"/>
      <c r="D60" s="98"/>
      <c r="E60" s="98"/>
      <c r="F60" s="19"/>
      <c r="G60" s="19"/>
      <c r="H60" s="101" t="str">
        <f t="shared" si="6"/>
        <v/>
      </c>
      <c r="I60" s="19"/>
      <c r="J60" s="98"/>
      <c r="K60" s="102"/>
      <c r="L60" s="19"/>
      <c r="M60" s="98"/>
      <c r="N60" s="102"/>
      <c r="O60" s="19"/>
      <c r="P60" s="19"/>
      <c r="Q60" s="102"/>
      <c r="R60" s="19"/>
      <c r="S60" s="19"/>
      <c r="T60" s="103"/>
      <c r="U60" s="19"/>
      <c r="V60" s="19"/>
      <c r="W60" s="102"/>
    </row>
    <row r="61" spans="1:23" x14ac:dyDescent="0.25">
      <c r="A61" s="19"/>
      <c r="B61" s="19"/>
      <c r="C61" s="19"/>
      <c r="D61" s="98"/>
      <c r="E61" s="98"/>
      <c r="F61" s="19"/>
      <c r="G61" s="19"/>
      <c r="H61" s="101" t="str">
        <f t="shared" si="6"/>
        <v/>
      </c>
      <c r="I61" s="19"/>
      <c r="J61" s="98"/>
      <c r="K61" s="102"/>
      <c r="L61" s="19"/>
      <c r="M61" s="98"/>
      <c r="N61" s="102"/>
      <c r="O61" s="19"/>
      <c r="P61" s="19"/>
      <c r="Q61" s="102"/>
      <c r="R61" s="19"/>
      <c r="S61" s="19"/>
      <c r="T61" s="103"/>
      <c r="U61" s="19"/>
      <c r="V61" s="19"/>
      <c r="W61" s="102"/>
    </row>
    <row r="62" spans="1:23" x14ac:dyDescent="0.25">
      <c r="A62" s="19"/>
      <c r="B62" s="98"/>
      <c r="C62" s="98"/>
      <c r="D62" s="98"/>
      <c r="E62" s="98"/>
      <c r="F62" s="19"/>
      <c r="G62" s="19"/>
      <c r="H62" s="101" t="str">
        <f t="shared" si="6"/>
        <v/>
      </c>
      <c r="I62" s="19"/>
      <c r="J62" s="98"/>
      <c r="K62" s="102"/>
      <c r="L62" s="19"/>
      <c r="M62" s="98"/>
      <c r="N62" s="102"/>
      <c r="O62" s="19"/>
      <c r="P62" s="19"/>
      <c r="Q62" s="102"/>
      <c r="R62" s="19"/>
      <c r="S62" s="19"/>
      <c r="T62" s="103"/>
      <c r="U62" s="19"/>
      <c r="V62" s="19"/>
      <c r="W62" s="102"/>
    </row>
    <row r="63" spans="1:23" x14ac:dyDescent="0.25">
      <c r="A63" s="19"/>
      <c r="B63" s="98"/>
      <c r="C63" s="98"/>
      <c r="D63" s="98"/>
      <c r="E63" s="98"/>
      <c r="F63" s="19"/>
      <c r="G63" s="19"/>
      <c r="H63" s="101" t="str">
        <f t="shared" si="6"/>
        <v/>
      </c>
      <c r="I63" s="19"/>
      <c r="J63" s="98"/>
      <c r="K63" s="102"/>
      <c r="L63" s="19"/>
      <c r="M63" s="98"/>
      <c r="N63" s="102"/>
      <c r="O63" s="19"/>
      <c r="P63" s="19"/>
      <c r="Q63" s="102"/>
      <c r="R63" s="19"/>
      <c r="S63" s="19"/>
      <c r="T63" s="103"/>
      <c r="U63" s="19"/>
      <c r="V63" s="19"/>
      <c r="W63" s="102"/>
    </row>
    <row r="64" spans="1:23" x14ac:dyDescent="0.25">
      <c r="A64" s="19"/>
      <c r="B64" s="98"/>
      <c r="C64" s="98"/>
      <c r="D64" s="98"/>
      <c r="E64" s="98"/>
      <c r="F64" s="19"/>
      <c r="G64" s="19"/>
      <c r="H64" s="101" t="str">
        <f t="shared" si="6"/>
        <v/>
      </c>
      <c r="I64" s="19"/>
      <c r="J64" s="98"/>
      <c r="K64" s="102"/>
      <c r="L64" s="19"/>
      <c r="M64" s="98"/>
      <c r="N64" s="102"/>
      <c r="O64" s="19"/>
      <c r="P64" s="19"/>
      <c r="Q64" s="102"/>
      <c r="R64" s="19"/>
      <c r="S64" s="19"/>
      <c r="T64" s="103"/>
      <c r="U64" s="19"/>
      <c r="V64" s="19"/>
      <c r="W64" s="102"/>
    </row>
    <row r="65" spans="1:23" x14ac:dyDescent="0.25">
      <c r="A65" s="19"/>
      <c r="B65" s="98"/>
      <c r="C65" s="98"/>
      <c r="D65" s="98"/>
      <c r="E65" s="98"/>
      <c r="F65" s="19"/>
      <c r="G65" s="19"/>
      <c r="H65" s="101" t="str">
        <f t="shared" si="6"/>
        <v/>
      </c>
      <c r="I65" s="19"/>
      <c r="J65" s="98"/>
      <c r="K65" s="102"/>
      <c r="L65" s="19"/>
      <c r="M65" s="98"/>
      <c r="N65" s="102"/>
      <c r="O65" s="19"/>
      <c r="P65" s="19"/>
      <c r="Q65" s="102"/>
      <c r="R65" s="19"/>
      <c r="S65" s="19"/>
      <c r="T65" s="103"/>
      <c r="U65" s="19"/>
      <c r="V65" s="19"/>
      <c r="W65" s="102"/>
    </row>
    <row r="66" spans="1:23" x14ac:dyDescent="0.25">
      <c r="A66" s="19"/>
      <c r="B66" s="98"/>
      <c r="C66" s="98"/>
      <c r="D66" s="98"/>
      <c r="E66" s="98"/>
      <c r="F66" s="19"/>
      <c r="G66" s="19"/>
      <c r="H66" s="101" t="str">
        <f t="shared" si="6"/>
        <v/>
      </c>
      <c r="I66" s="19"/>
      <c r="J66" s="98"/>
      <c r="K66" s="102"/>
      <c r="L66" s="19"/>
      <c r="M66" s="98"/>
      <c r="N66" s="102"/>
      <c r="O66" s="19"/>
      <c r="P66" s="19"/>
      <c r="Q66" s="102"/>
      <c r="R66" s="19"/>
      <c r="S66" s="19"/>
      <c r="T66" s="103"/>
      <c r="U66" s="19"/>
      <c r="V66" s="19"/>
      <c r="W66" s="102"/>
    </row>
    <row r="67" spans="1:23" x14ac:dyDescent="0.25">
      <c r="A67" s="19"/>
      <c r="B67" s="98"/>
      <c r="C67" s="98"/>
      <c r="D67" s="98"/>
      <c r="E67" s="98"/>
      <c r="F67" s="19"/>
      <c r="G67" s="19"/>
      <c r="H67" s="101" t="str">
        <f t="shared" si="6"/>
        <v/>
      </c>
      <c r="I67" s="19"/>
      <c r="J67" s="98"/>
      <c r="K67" s="102"/>
      <c r="L67" s="19"/>
      <c r="M67" s="98"/>
      <c r="N67" s="102"/>
      <c r="O67" s="19"/>
      <c r="P67" s="19"/>
      <c r="Q67" s="102"/>
      <c r="R67" s="19"/>
      <c r="S67" s="19"/>
      <c r="T67" s="103"/>
      <c r="U67" s="19"/>
      <c r="V67" s="19"/>
      <c r="W67" s="102"/>
    </row>
    <row r="68" spans="1:23" x14ac:dyDescent="0.25">
      <c r="A68" s="19"/>
      <c r="B68" s="98"/>
      <c r="C68" s="98"/>
      <c r="D68" s="98"/>
      <c r="E68" s="98"/>
      <c r="F68" s="19"/>
      <c r="G68" s="19"/>
      <c r="H68" s="101" t="str">
        <f t="shared" si="6"/>
        <v/>
      </c>
      <c r="I68" s="19"/>
      <c r="J68" s="98"/>
      <c r="K68" s="102"/>
      <c r="L68" s="19"/>
      <c r="M68" s="98"/>
      <c r="N68" s="102"/>
      <c r="O68" s="19"/>
      <c r="P68" s="19"/>
      <c r="Q68" s="102"/>
      <c r="R68" s="19"/>
      <c r="S68" s="19"/>
      <c r="T68" s="103"/>
      <c r="U68" s="19"/>
      <c r="V68" s="19"/>
      <c r="W68" s="102"/>
    </row>
    <row r="69" spans="1:23" x14ac:dyDescent="0.25">
      <c r="A69" s="19"/>
      <c r="B69" s="98"/>
      <c r="C69" s="98"/>
      <c r="D69" s="98"/>
      <c r="E69" s="98"/>
      <c r="F69" s="19"/>
      <c r="G69" s="19"/>
      <c r="H69" s="101" t="str">
        <f t="shared" si="6"/>
        <v/>
      </c>
      <c r="I69" s="19"/>
      <c r="J69" s="98"/>
      <c r="K69" s="102"/>
      <c r="L69" s="19"/>
      <c r="M69" s="98"/>
      <c r="N69" s="102"/>
      <c r="O69" s="19"/>
      <c r="P69" s="19"/>
      <c r="Q69" s="102"/>
      <c r="R69" s="19"/>
      <c r="S69" s="19"/>
      <c r="T69" s="103"/>
      <c r="U69" s="19"/>
      <c r="V69" s="19"/>
      <c r="W69" s="102"/>
    </row>
    <row r="70" spans="1:23" x14ac:dyDescent="0.25">
      <c r="A70" s="19"/>
      <c r="B70" s="98"/>
      <c r="C70" s="98"/>
      <c r="D70" s="98"/>
      <c r="E70" s="98"/>
      <c r="F70" s="19"/>
      <c r="G70" s="19"/>
      <c r="H70" s="101" t="str">
        <f t="shared" si="6"/>
        <v/>
      </c>
      <c r="I70" s="19"/>
      <c r="J70" s="98"/>
      <c r="K70" s="102"/>
      <c r="L70" s="19"/>
      <c r="M70" s="98"/>
      <c r="N70" s="102"/>
      <c r="O70" s="19"/>
      <c r="P70" s="19"/>
      <c r="Q70" s="102"/>
      <c r="R70" s="19"/>
      <c r="S70" s="19"/>
      <c r="T70" s="103"/>
      <c r="U70" s="19"/>
      <c r="V70" s="19"/>
      <c r="W70" s="102"/>
    </row>
    <row r="71" spans="1:23" x14ac:dyDescent="0.25">
      <c r="A71" s="19"/>
      <c r="B71" s="19"/>
      <c r="C71" s="19"/>
      <c r="D71" s="98"/>
      <c r="E71" s="98"/>
      <c r="F71" s="19"/>
      <c r="G71" s="19"/>
      <c r="H71" s="101" t="str">
        <f t="shared" si="6"/>
        <v/>
      </c>
      <c r="I71" s="19"/>
      <c r="J71" s="98"/>
      <c r="K71" s="102"/>
      <c r="L71" s="19"/>
      <c r="M71" s="98"/>
      <c r="N71" s="102"/>
      <c r="O71" s="19"/>
      <c r="P71" s="19"/>
      <c r="Q71" s="102"/>
      <c r="R71" s="19"/>
      <c r="S71" s="19"/>
      <c r="T71" s="103"/>
      <c r="U71" s="19"/>
      <c r="V71" s="19"/>
      <c r="W71" s="102"/>
    </row>
    <row r="72" spans="1:23" x14ac:dyDescent="0.25">
      <c r="A72" s="19"/>
      <c r="B72" s="98"/>
      <c r="C72" s="98"/>
      <c r="D72" s="98"/>
      <c r="E72" s="98"/>
      <c r="F72" s="19"/>
      <c r="G72" s="19"/>
      <c r="H72" s="101" t="str">
        <f t="shared" si="6"/>
        <v/>
      </c>
      <c r="I72" s="19"/>
      <c r="J72" s="98"/>
      <c r="K72" s="102"/>
      <c r="L72" s="19"/>
      <c r="M72" s="98"/>
      <c r="N72" s="102"/>
      <c r="O72" s="19"/>
      <c r="P72" s="19"/>
      <c r="Q72" s="102"/>
      <c r="R72" s="19"/>
      <c r="S72" s="19"/>
      <c r="T72" s="103"/>
      <c r="U72" s="19"/>
      <c r="V72" s="19"/>
      <c r="W72" s="102"/>
    </row>
    <row r="73" spans="1:23" x14ac:dyDescent="0.25">
      <c r="A73" s="19"/>
      <c r="B73" s="98"/>
      <c r="C73" s="98"/>
      <c r="D73" s="98"/>
      <c r="E73" s="98"/>
      <c r="F73" s="19"/>
      <c r="G73" s="98"/>
      <c r="H73" s="101" t="str">
        <f t="shared" si="6"/>
        <v/>
      </c>
      <c r="I73" s="19"/>
      <c r="J73" s="98"/>
      <c r="K73" s="102"/>
      <c r="L73" s="19"/>
      <c r="M73" s="98"/>
      <c r="N73" s="102"/>
      <c r="O73" s="19"/>
      <c r="P73" s="19"/>
      <c r="Q73" s="102"/>
      <c r="R73" s="19"/>
      <c r="S73" s="19"/>
      <c r="T73" s="103"/>
      <c r="U73" s="19"/>
      <c r="V73" s="19"/>
      <c r="W73" s="102"/>
    </row>
    <row r="74" spans="1:23" x14ac:dyDescent="0.25">
      <c r="A74" s="19"/>
      <c r="B74" s="19"/>
      <c r="C74" s="105"/>
      <c r="D74" s="98"/>
      <c r="E74" s="98"/>
      <c r="F74" s="19"/>
      <c r="G74" s="19"/>
      <c r="H74" s="101" t="str">
        <f t="shared" si="6"/>
        <v/>
      </c>
      <c r="I74" s="19"/>
      <c r="J74" s="98"/>
      <c r="K74" s="102"/>
      <c r="L74" s="19"/>
      <c r="M74" s="98"/>
      <c r="N74" s="102"/>
      <c r="O74" s="19"/>
      <c r="P74" s="19"/>
      <c r="Q74" s="102"/>
      <c r="R74" s="19"/>
      <c r="S74" s="19"/>
      <c r="T74" s="103"/>
      <c r="U74" s="19"/>
      <c r="V74" s="19"/>
      <c r="W74" s="102"/>
    </row>
    <row r="75" spans="1:23" x14ac:dyDescent="0.25">
      <c r="A75" s="19"/>
      <c r="B75" s="98"/>
      <c r="C75" s="98"/>
      <c r="D75" s="98"/>
      <c r="E75" s="98"/>
      <c r="F75" s="19"/>
      <c r="G75" s="19"/>
      <c r="H75" s="101" t="str">
        <f t="shared" si="6"/>
        <v/>
      </c>
      <c r="I75" s="19"/>
      <c r="J75" s="98"/>
      <c r="K75" s="102"/>
      <c r="L75" s="19"/>
      <c r="M75" s="98"/>
      <c r="N75" s="102"/>
      <c r="O75" s="19"/>
      <c r="P75" s="19"/>
      <c r="Q75" s="102"/>
      <c r="R75" s="19"/>
      <c r="S75" s="19"/>
      <c r="T75" s="103"/>
      <c r="U75" s="19"/>
      <c r="V75" s="19"/>
      <c r="W75" s="102"/>
    </row>
    <row r="76" spans="1:23" x14ac:dyDescent="0.25">
      <c r="A76" s="19"/>
      <c r="B76" s="98"/>
      <c r="C76" s="98"/>
      <c r="D76" s="98"/>
      <c r="E76" s="98"/>
      <c r="F76" s="19"/>
      <c r="G76" s="19"/>
      <c r="H76" s="101" t="str">
        <f t="shared" si="6"/>
        <v/>
      </c>
      <c r="I76" s="19"/>
      <c r="J76" s="98"/>
      <c r="K76" s="102"/>
      <c r="L76" s="19"/>
      <c r="M76" s="98"/>
      <c r="N76" s="102"/>
      <c r="O76" s="19"/>
      <c r="P76" s="19"/>
      <c r="Q76" s="102"/>
      <c r="R76" s="19"/>
      <c r="S76" s="19"/>
      <c r="T76" s="103"/>
      <c r="U76" s="19"/>
      <c r="V76" s="19"/>
      <c r="W76" s="102"/>
    </row>
    <row r="77" spans="1:23" x14ac:dyDescent="0.25">
      <c r="A77" s="19"/>
      <c r="B77" s="98"/>
      <c r="C77" s="98"/>
      <c r="D77" s="98"/>
      <c r="E77" s="98"/>
      <c r="F77" s="19"/>
      <c r="G77" s="19"/>
      <c r="H77" s="101" t="str">
        <f t="shared" si="6"/>
        <v/>
      </c>
      <c r="I77" s="19"/>
      <c r="J77" s="98"/>
      <c r="K77" s="102"/>
      <c r="L77" s="19"/>
      <c r="M77" s="98"/>
      <c r="N77" s="102"/>
      <c r="O77" s="19"/>
      <c r="P77" s="19"/>
      <c r="Q77" s="102"/>
      <c r="R77" s="19"/>
      <c r="S77" s="19"/>
      <c r="T77" s="103"/>
      <c r="U77" s="19"/>
      <c r="V77" s="19"/>
      <c r="W77" s="102"/>
    </row>
    <row r="78" spans="1:23" x14ac:dyDescent="0.25">
      <c r="A78" s="19"/>
      <c r="B78" s="98"/>
      <c r="C78" s="98"/>
      <c r="D78" s="98"/>
      <c r="E78" s="98"/>
      <c r="F78" s="19"/>
      <c r="G78" s="19"/>
      <c r="H78" s="101" t="str">
        <f t="shared" si="6"/>
        <v/>
      </c>
      <c r="I78" s="19"/>
      <c r="J78" s="98"/>
      <c r="K78" s="102"/>
      <c r="L78" s="19"/>
      <c r="M78" s="98"/>
      <c r="N78" s="102"/>
      <c r="O78" s="19"/>
      <c r="P78" s="19"/>
      <c r="Q78" s="102"/>
      <c r="R78" s="19"/>
      <c r="S78" s="19"/>
      <c r="T78" s="103"/>
      <c r="U78" s="19"/>
      <c r="V78" s="19"/>
      <c r="W78" s="102"/>
    </row>
    <row r="79" spans="1:23" x14ac:dyDescent="0.25">
      <c r="A79" s="19"/>
      <c r="B79" s="98"/>
      <c r="C79" s="98"/>
      <c r="D79" s="98"/>
      <c r="E79" s="98"/>
      <c r="F79" s="19"/>
      <c r="G79" s="98"/>
      <c r="H79" s="101" t="str">
        <f t="shared" si="6"/>
        <v/>
      </c>
      <c r="I79" s="19"/>
      <c r="J79" s="98"/>
      <c r="K79" s="102"/>
      <c r="L79" s="19"/>
      <c r="M79" s="98"/>
      <c r="N79" s="102"/>
      <c r="O79" s="19"/>
      <c r="P79" s="19"/>
      <c r="Q79" s="102"/>
      <c r="R79" s="19"/>
      <c r="S79" s="19"/>
      <c r="T79" s="103"/>
      <c r="U79" s="19"/>
      <c r="V79" s="19"/>
      <c r="W79" s="102"/>
    </row>
    <row r="80" spans="1:23" x14ac:dyDescent="0.25">
      <c r="A80" s="19"/>
      <c r="B80" s="98"/>
      <c r="C80" s="98"/>
      <c r="D80" s="98"/>
      <c r="E80" s="98"/>
      <c r="F80" s="19"/>
      <c r="G80" s="19"/>
      <c r="H80" s="101" t="str">
        <f t="shared" si="6"/>
        <v/>
      </c>
      <c r="I80" s="19"/>
      <c r="J80" s="98"/>
      <c r="K80" s="102"/>
      <c r="L80" s="19"/>
      <c r="M80" s="98"/>
      <c r="N80" s="102"/>
      <c r="O80" s="19"/>
      <c r="P80" s="19"/>
      <c r="Q80" s="102"/>
      <c r="R80" s="19"/>
      <c r="S80" s="19"/>
      <c r="T80" s="103"/>
      <c r="U80" s="19"/>
      <c r="V80" s="19"/>
      <c r="W80" s="102"/>
    </row>
    <row r="81" spans="1:23" x14ac:dyDescent="0.25">
      <c r="A81" s="19"/>
      <c r="B81" s="98"/>
      <c r="C81" s="98"/>
      <c r="D81" s="98"/>
      <c r="E81" s="98"/>
      <c r="F81" s="19"/>
      <c r="G81" s="19"/>
      <c r="H81" s="101" t="str">
        <f t="shared" si="6"/>
        <v/>
      </c>
      <c r="I81" s="19"/>
      <c r="J81" s="98"/>
      <c r="K81" s="102"/>
      <c r="L81" s="19"/>
      <c r="M81" s="98"/>
      <c r="N81" s="102"/>
      <c r="O81" s="19"/>
      <c r="P81" s="19"/>
      <c r="Q81" s="102"/>
      <c r="R81" s="19"/>
      <c r="S81" s="19"/>
      <c r="T81" s="103"/>
      <c r="U81" s="19"/>
      <c r="V81" s="19"/>
      <c r="W81" s="102"/>
    </row>
    <row r="82" spans="1:23" x14ac:dyDescent="0.25">
      <c r="A82" s="19"/>
      <c r="B82" s="98"/>
      <c r="C82" s="98"/>
      <c r="D82" s="98"/>
      <c r="E82" s="98"/>
      <c r="F82" s="19"/>
      <c r="G82" s="19"/>
      <c r="H82" s="101" t="str">
        <f t="shared" si="6"/>
        <v/>
      </c>
      <c r="I82" s="19"/>
      <c r="J82" s="98"/>
      <c r="K82" s="102"/>
      <c r="L82" s="19"/>
      <c r="M82" s="98"/>
      <c r="N82" s="102"/>
      <c r="O82" s="19"/>
      <c r="P82" s="19"/>
      <c r="Q82" s="102"/>
      <c r="R82" s="19"/>
      <c r="S82" s="19"/>
      <c r="T82" s="103"/>
      <c r="U82" s="19"/>
      <c r="V82" s="19"/>
      <c r="W82" s="102"/>
    </row>
    <row r="83" spans="1:23" x14ac:dyDescent="0.25">
      <c r="A83" s="19"/>
      <c r="B83" s="98"/>
      <c r="C83" s="98"/>
      <c r="D83" s="98"/>
      <c r="E83" s="98"/>
      <c r="F83" s="19"/>
      <c r="G83" s="19"/>
      <c r="H83" s="101" t="str">
        <f t="shared" si="6"/>
        <v/>
      </c>
      <c r="I83" s="19"/>
      <c r="J83" s="98"/>
      <c r="K83" s="102"/>
      <c r="L83" s="19"/>
      <c r="M83" s="98"/>
      <c r="N83" s="102"/>
      <c r="O83" s="19"/>
      <c r="P83" s="19"/>
      <c r="Q83" s="102"/>
      <c r="R83" s="19"/>
      <c r="S83" s="19"/>
      <c r="T83" s="103"/>
      <c r="U83" s="19"/>
      <c r="V83" s="19"/>
      <c r="W83" s="102"/>
    </row>
    <row r="84" spans="1:23" x14ac:dyDescent="0.25">
      <c r="A84" s="19"/>
      <c r="B84" s="98"/>
      <c r="C84" s="98"/>
      <c r="D84" s="98"/>
      <c r="E84" s="98"/>
      <c r="F84" s="19"/>
      <c r="G84" s="98"/>
      <c r="H84" s="101" t="str">
        <f t="shared" si="6"/>
        <v/>
      </c>
      <c r="I84" s="19"/>
      <c r="J84" s="98"/>
      <c r="K84" s="102"/>
      <c r="L84" s="19"/>
      <c r="M84" s="98"/>
      <c r="N84" s="102"/>
      <c r="O84" s="19"/>
      <c r="P84" s="19"/>
      <c r="Q84" s="102"/>
      <c r="R84" s="19"/>
      <c r="S84" s="19"/>
      <c r="T84" s="103"/>
      <c r="U84" s="19"/>
      <c r="V84" s="19"/>
      <c r="W84" s="102"/>
    </row>
    <row r="85" spans="1:23" x14ac:dyDescent="0.25">
      <c r="A85" s="19"/>
      <c r="B85" s="19"/>
      <c r="C85" s="19"/>
      <c r="D85" s="98"/>
      <c r="E85" s="98"/>
      <c r="F85" s="19"/>
      <c r="G85" s="98"/>
      <c r="H85" s="101" t="str">
        <f t="shared" si="6"/>
        <v/>
      </c>
      <c r="I85" s="19"/>
      <c r="J85" s="98"/>
      <c r="K85" s="102"/>
      <c r="L85" s="19"/>
      <c r="M85" s="98"/>
      <c r="N85" s="102"/>
      <c r="O85" s="19"/>
      <c r="P85" s="19"/>
      <c r="Q85" s="102"/>
      <c r="R85" s="19"/>
      <c r="S85" s="19"/>
      <c r="T85" s="103"/>
      <c r="U85" s="19"/>
      <c r="V85" s="19"/>
      <c r="W85" s="102"/>
    </row>
    <row r="86" spans="1:23" x14ac:dyDescent="0.25">
      <c r="A86" s="19"/>
      <c r="B86" s="98"/>
      <c r="C86" s="98"/>
      <c r="D86" s="98"/>
      <c r="E86" s="98"/>
      <c r="F86" s="19"/>
      <c r="G86" s="98"/>
      <c r="H86" s="101" t="str">
        <f t="shared" si="6"/>
        <v/>
      </c>
      <c r="I86" s="19"/>
      <c r="J86" s="98"/>
      <c r="K86" s="102"/>
      <c r="L86" s="19"/>
      <c r="M86" s="98"/>
      <c r="N86" s="102"/>
      <c r="O86" s="19"/>
      <c r="P86" s="19"/>
      <c r="Q86" s="102"/>
      <c r="R86" s="19"/>
      <c r="S86" s="19"/>
      <c r="T86" s="103"/>
      <c r="U86" s="19"/>
      <c r="V86" s="19"/>
      <c r="W86" s="102"/>
    </row>
    <row r="87" spans="1:23" x14ac:dyDescent="0.25">
      <c r="A87" s="19"/>
      <c r="B87" s="19"/>
      <c r="C87" s="19"/>
      <c r="D87" s="98"/>
      <c r="E87" s="98"/>
      <c r="F87" s="19"/>
      <c r="G87" s="98"/>
      <c r="H87" s="101" t="str">
        <f t="shared" si="6"/>
        <v/>
      </c>
      <c r="I87" s="19"/>
      <c r="J87" s="98"/>
      <c r="K87" s="102"/>
      <c r="L87" s="19"/>
      <c r="M87" s="98"/>
      <c r="N87" s="102"/>
      <c r="O87" s="19"/>
      <c r="P87" s="19"/>
      <c r="Q87" s="102"/>
      <c r="R87" s="19"/>
      <c r="S87" s="19"/>
      <c r="T87" s="103"/>
      <c r="U87" s="19"/>
      <c r="V87" s="19"/>
      <c r="W87" s="102"/>
    </row>
    <row r="88" spans="1:23" x14ac:dyDescent="0.25">
      <c r="A88" s="19"/>
      <c r="B88" s="98"/>
      <c r="C88" s="98"/>
      <c r="D88" s="98"/>
      <c r="E88" s="98"/>
      <c r="F88" s="19"/>
      <c r="G88" s="98"/>
      <c r="H88" s="101" t="str">
        <f t="shared" si="6"/>
        <v/>
      </c>
      <c r="I88" s="19"/>
      <c r="J88" s="98"/>
      <c r="K88" s="102"/>
      <c r="L88" s="19"/>
      <c r="M88" s="98"/>
      <c r="N88" s="102"/>
      <c r="O88" s="19"/>
      <c r="P88" s="19"/>
      <c r="Q88" s="102"/>
      <c r="R88" s="19"/>
      <c r="S88" s="19"/>
      <c r="T88" s="103"/>
      <c r="U88" s="19"/>
      <c r="V88" s="19"/>
      <c r="W88" s="102"/>
    </row>
    <row r="89" spans="1:23" x14ac:dyDescent="0.25">
      <c r="A89" s="19"/>
      <c r="B89" s="98"/>
      <c r="C89" s="98"/>
      <c r="D89" s="98"/>
      <c r="E89" s="98"/>
      <c r="F89" s="19"/>
      <c r="G89" s="19"/>
      <c r="H89" s="101" t="str">
        <f t="shared" si="6"/>
        <v/>
      </c>
      <c r="I89" s="19"/>
      <c r="J89" s="98"/>
      <c r="K89" s="102"/>
      <c r="L89" s="19"/>
      <c r="M89" s="98"/>
      <c r="N89" s="102"/>
      <c r="O89" s="19"/>
      <c r="P89" s="19"/>
      <c r="Q89" s="102"/>
      <c r="R89" s="19"/>
      <c r="S89" s="19"/>
      <c r="T89" s="103"/>
      <c r="U89" s="19"/>
      <c r="V89" s="19"/>
      <c r="W89" s="102"/>
    </row>
    <row r="90" spans="1:23" x14ac:dyDescent="0.25">
      <c r="A90" s="19"/>
      <c r="B90" s="98"/>
      <c r="C90" s="98"/>
      <c r="D90" s="98"/>
      <c r="E90" s="98"/>
      <c r="F90" s="19"/>
      <c r="G90" s="98"/>
      <c r="H90" s="101" t="str">
        <f t="shared" si="6"/>
        <v/>
      </c>
      <c r="I90" s="19"/>
      <c r="J90" s="98"/>
      <c r="K90" s="102"/>
      <c r="L90" s="19"/>
      <c r="M90" s="98"/>
      <c r="N90" s="102"/>
      <c r="O90" s="19"/>
      <c r="P90" s="19"/>
      <c r="Q90" s="102"/>
      <c r="R90" s="19"/>
      <c r="S90" s="19"/>
      <c r="T90" s="103"/>
      <c r="U90" s="19"/>
      <c r="V90" s="19"/>
      <c r="W90" s="102"/>
    </row>
    <row r="91" spans="1:23" x14ac:dyDescent="0.25">
      <c r="A91" s="19"/>
      <c r="B91" s="98"/>
      <c r="C91" s="98"/>
      <c r="D91" s="98"/>
      <c r="E91" s="98"/>
      <c r="F91" s="19"/>
      <c r="G91" s="19"/>
      <c r="H91" s="101" t="str">
        <f t="shared" si="6"/>
        <v/>
      </c>
      <c r="I91" s="19"/>
      <c r="J91" s="98"/>
      <c r="K91" s="102"/>
      <c r="L91" s="19"/>
      <c r="M91" s="98"/>
      <c r="N91" s="102"/>
      <c r="O91" s="19"/>
      <c r="P91" s="19"/>
      <c r="Q91" s="102"/>
      <c r="R91" s="19"/>
      <c r="S91" s="19"/>
      <c r="T91" s="103"/>
      <c r="U91" s="19"/>
      <c r="V91" s="19"/>
      <c r="W91" s="102"/>
    </row>
    <row r="92" spans="1:23" x14ac:dyDescent="0.25">
      <c r="A92" s="19"/>
      <c r="B92" s="98"/>
      <c r="C92" s="98"/>
      <c r="D92" s="98"/>
      <c r="E92" s="98"/>
      <c r="F92" s="19"/>
      <c r="G92" s="19"/>
      <c r="H92" s="101" t="str">
        <f t="shared" si="6"/>
        <v/>
      </c>
      <c r="I92" s="19"/>
      <c r="J92" s="98"/>
      <c r="K92" s="102"/>
      <c r="L92" s="19"/>
      <c r="M92" s="98"/>
      <c r="N92" s="102"/>
      <c r="O92" s="19"/>
      <c r="P92" s="19"/>
      <c r="Q92" s="102"/>
      <c r="R92" s="19"/>
      <c r="S92" s="19"/>
      <c r="T92" s="103"/>
      <c r="U92" s="19"/>
      <c r="V92" s="19"/>
      <c r="W92" s="102"/>
    </row>
    <row r="93" spans="1:23" x14ac:dyDescent="0.25">
      <c r="A93" s="19"/>
      <c r="B93" s="98"/>
      <c r="C93" s="98"/>
      <c r="D93" s="98"/>
      <c r="E93" s="98"/>
      <c r="F93" s="19"/>
      <c r="G93" s="19"/>
      <c r="H93" s="101" t="str">
        <f t="shared" si="6"/>
        <v/>
      </c>
      <c r="I93" s="19"/>
      <c r="J93" s="98"/>
      <c r="K93" s="102"/>
      <c r="L93" s="19"/>
      <c r="M93" s="98"/>
      <c r="N93" s="102"/>
      <c r="O93" s="19"/>
      <c r="P93" s="19"/>
      <c r="Q93" s="102"/>
      <c r="R93" s="19"/>
      <c r="S93" s="19"/>
      <c r="T93" s="103"/>
      <c r="U93" s="19"/>
      <c r="V93" s="19"/>
      <c r="W93" s="102"/>
    </row>
    <row r="94" spans="1:23" x14ac:dyDescent="0.25">
      <c r="A94" s="19"/>
      <c r="B94" s="98"/>
      <c r="C94" s="98"/>
      <c r="D94" s="98"/>
      <c r="E94" s="98"/>
      <c r="F94" s="19"/>
      <c r="G94" s="19"/>
      <c r="H94" s="101" t="str">
        <f t="shared" si="6"/>
        <v/>
      </c>
      <c r="I94" s="19"/>
      <c r="J94" s="98"/>
      <c r="K94" s="102"/>
      <c r="L94" s="19"/>
      <c r="M94" s="98"/>
      <c r="N94" s="102"/>
      <c r="O94" s="19"/>
      <c r="P94" s="19"/>
      <c r="Q94" s="102"/>
      <c r="R94" s="19"/>
      <c r="S94" s="19"/>
      <c r="T94" s="103"/>
      <c r="U94" s="19"/>
      <c r="V94" s="19"/>
      <c r="W94" s="102"/>
    </row>
    <row r="95" spans="1:23" x14ac:dyDescent="0.25">
      <c r="A95" s="19"/>
      <c r="B95" s="98"/>
      <c r="C95" s="98"/>
      <c r="D95" s="98"/>
      <c r="E95" s="98"/>
      <c r="F95" s="19"/>
      <c r="G95" s="98"/>
      <c r="H95" s="101" t="str">
        <f t="shared" si="6"/>
        <v/>
      </c>
      <c r="I95" s="19"/>
      <c r="J95" s="98"/>
      <c r="K95" s="102"/>
      <c r="L95" s="19"/>
      <c r="M95" s="98"/>
      <c r="N95" s="102"/>
      <c r="O95" s="19"/>
      <c r="P95" s="19"/>
      <c r="Q95" s="102"/>
      <c r="R95" s="19"/>
      <c r="S95" s="19"/>
      <c r="T95" s="103"/>
      <c r="U95" s="19"/>
      <c r="V95" s="19"/>
      <c r="W95" s="102"/>
    </row>
    <row r="96" spans="1:23" x14ac:dyDescent="0.25">
      <c r="A96" s="19"/>
      <c r="B96" s="98"/>
      <c r="C96" s="98"/>
      <c r="D96" s="98"/>
      <c r="E96" s="98"/>
      <c r="F96" s="19"/>
      <c r="G96" s="19"/>
      <c r="H96" s="101" t="str">
        <f t="shared" si="6"/>
        <v/>
      </c>
      <c r="I96" s="19"/>
      <c r="J96" s="98"/>
      <c r="K96" s="102"/>
      <c r="L96" s="19"/>
      <c r="M96" s="98"/>
      <c r="N96" s="102"/>
      <c r="O96" s="19"/>
      <c r="P96" s="19"/>
      <c r="Q96" s="102"/>
      <c r="R96" s="19"/>
      <c r="S96" s="19"/>
      <c r="T96" s="103"/>
      <c r="U96" s="19"/>
      <c r="V96" s="19"/>
      <c r="W96" s="102"/>
    </row>
    <row r="97" spans="1:26" x14ac:dyDescent="0.25">
      <c r="A97" s="19"/>
      <c r="B97" s="98"/>
      <c r="C97" s="98"/>
      <c r="D97" s="98"/>
      <c r="E97" s="98"/>
      <c r="F97" s="19"/>
      <c r="G97" s="19"/>
      <c r="H97" s="101" t="str">
        <f t="shared" si="6"/>
        <v/>
      </c>
      <c r="I97" s="19"/>
      <c r="J97" s="98"/>
      <c r="K97" s="102"/>
      <c r="L97" s="19"/>
      <c r="M97" s="98"/>
      <c r="N97" s="102"/>
      <c r="O97" s="19"/>
      <c r="P97" s="19"/>
      <c r="Q97" s="102"/>
      <c r="R97" s="19"/>
      <c r="S97" s="19"/>
      <c r="T97" s="103"/>
      <c r="U97" s="19"/>
      <c r="V97" s="19"/>
      <c r="W97" s="102"/>
    </row>
    <row r="98" spans="1:26" x14ac:dyDescent="0.25">
      <c r="A98" s="19"/>
      <c r="B98" s="98"/>
      <c r="C98" s="98"/>
      <c r="D98" s="98"/>
      <c r="E98" s="98"/>
      <c r="F98" s="19"/>
      <c r="G98" s="98"/>
      <c r="H98" s="101" t="str">
        <f t="shared" si="6"/>
        <v/>
      </c>
      <c r="I98" s="19"/>
      <c r="J98" s="98"/>
      <c r="K98" s="102"/>
      <c r="L98" s="19"/>
      <c r="M98" s="98"/>
      <c r="N98" s="102"/>
      <c r="O98" s="19"/>
      <c r="P98" s="19"/>
      <c r="Q98" s="102"/>
      <c r="R98" s="19"/>
      <c r="S98" s="19"/>
      <c r="T98" s="103"/>
      <c r="U98" s="19"/>
      <c r="V98" s="19"/>
      <c r="W98" s="102"/>
    </row>
    <row r="99" spans="1:26" x14ac:dyDescent="0.25">
      <c r="A99" s="19"/>
      <c r="B99" s="98"/>
      <c r="C99" s="98"/>
      <c r="D99" s="98"/>
      <c r="E99" s="98"/>
      <c r="F99" s="19"/>
      <c r="G99" s="19"/>
      <c r="H99" s="101" t="str">
        <f t="shared" si="6"/>
        <v/>
      </c>
      <c r="I99" s="19"/>
      <c r="J99" s="98"/>
      <c r="K99" s="102"/>
      <c r="L99" s="19"/>
      <c r="M99" s="98"/>
      <c r="N99" s="102"/>
      <c r="O99" s="19"/>
      <c r="P99" s="19"/>
      <c r="Q99" s="102"/>
      <c r="R99" s="19"/>
      <c r="S99" s="19"/>
      <c r="T99" s="103"/>
      <c r="U99" s="19"/>
      <c r="V99" s="19"/>
      <c r="W99" s="102"/>
    </row>
    <row r="100" spans="1:26" x14ac:dyDescent="0.25">
      <c r="A100" s="19"/>
      <c r="B100" s="98"/>
      <c r="C100" s="98"/>
      <c r="D100" s="98"/>
      <c r="E100" s="98"/>
      <c r="F100" s="19"/>
      <c r="G100" s="19"/>
      <c r="H100" s="101" t="str">
        <f t="shared" si="6"/>
        <v/>
      </c>
      <c r="I100" s="19"/>
      <c r="J100" s="98"/>
      <c r="K100" s="102"/>
      <c r="L100" s="19"/>
      <c r="M100" s="98"/>
      <c r="N100" s="102"/>
      <c r="O100" s="19"/>
      <c r="P100" s="19"/>
      <c r="Q100" s="102"/>
      <c r="R100" s="19"/>
      <c r="S100" s="19"/>
      <c r="T100" s="103"/>
      <c r="U100" s="19"/>
      <c r="V100" s="19"/>
      <c r="W100" s="102"/>
    </row>
    <row r="101" spans="1:26" x14ac:dyDescent="0.25">
      <c r="A101" s="19"/>
      <c r="B101" s="98"/>
      <c r="C101" s="98"/>
      <c r="D101" s="98"/>
      <c r="E101" s="98"/>
      <c r="F101" s="19"/>
      <c r="G101" s="19"/>
      <c r="H101" s="101" t="str">
        <f t="shared" ref="H101:H163" si="7">IF(K101+N101+Q101+W101&gt;0,K101+N101+Q101+T101+W101,"")</f>
        <v/>
      </c>
      <c r="I101" s="19"/>
      <c r="J101" s="98"/>
      <c r="K101" s="102"/>
      <c r="L101" s="19"/>
      <c r="M101" s="98"/>
      <c r="N101" s="102"/>
      <c r="O101" s="19"/>
      <c r="P101" s="19"/>
      <c r="Q101" s="102"/>
      <c r="R101" s="19"/>
      <c r="S101" s="19"/>
      <c r="T101" s="103"/>
      <c r="U101" s="19"/>
      <c r="V101" s="19"/>
      <c r="W101" s="102"/>
    </row>
    <row r="102" spans="1:26" x14ac:dyDescent="0.25">
      <c r="A102" s="19"/>
      <c r="B102" s="98"/>
      <c r="C102" s="98"/>
      <c r="D102" s="98"/>
      <c r="E102" s="98"/>
      <c r="F102" s="19"/>
      <c r="G102" s="19"/>
      <c r="H102" s="101" t="str">
        <f t="shared" si="7"/>
        <v/>
      </c>
      <c r="I102" s="19"/>
      <c r="J102" s="98"/>
      <c r="K102" s="102"/>
      <c r="L102" s="19"/>
      <c r="M102" s="98"/>
      <c r="N102" s="102"/>
      <c r="O102" s="19"/>
      <c r="P102" s="19"/>
      <c r="Q102" s="102"/>
      <c r="R102" s="19"/>
      <c r="S102" s="19"/>
      <c r="T102" s="103"/>
      <c r="U102" s="19"/>
      <c r="V102" s="19"/>
      <c r="W102" s="102"/>
    </row>
    <row r="103" spans="1:26" x14ac:dyDescent="0.25">
      <c r="A103" s="19"/>
      <c r="B103" s="98"/>
      <c r="C103" s="98"/>
      <c r="D103" s="98"/>
      <c r="E103" s="98"/>
      <c r="F103" s="19"/>
      <c r="G103" s="19"/>
      <c r="H103" s="101" t="str">
        <f t="shared" si="7"/>
        <v/>
      </c>
      <c r="I103" s="19"/>
      <c r="J103" s="98"/>
      <c r="K103" s="102"/>
      <c r="L103" s="19"/>
      <c r="M103" s="98"/>
      <c r="N103" s="102"/>
      <c r="O103" s="19"/>
      <c r="P103" s="19"/>
      <c r="Q103" s="102"/>
      <c r="R103" s="19"/>
      <c r="S103" s="19"/>
      <c r="T103" s="103"/>
      <c r="U103" s="19"/>
      <c r="V103" s="19"/>
      <c r="W103" s="102"/>
    </row>
    <row r="104" spans="1:26" x14ac:dyDescent="0.25">
      <c r="A104" s="19"/>
      <c r="B104" s="98"/>
      <c r="C104" s="98"/>
      <c r="D104" s="98"/>
      <c r="E104" s="98"/>
      <c r="F104" s="19"/>
      <c r="G104" s="19"/>
      <c r="H104" s="101" t="str">
        <f t="shared" si="7"/>
        <v/>
      </c>
      <c r="I104" s="19"/>
      <c r="J104" s="98"/>
      <c r="K104" s="102"/>
      <c r="L104" s="19"/>
      <c r="M104" s="98"/>
      <c r="N104" s="102"/>
      <c r="O104" s="19"/>
      <c r="P104" s="19"/>
      <c r="Q104" s="102"/>
      <c r="R104" s="19"/>
      <c r="S104" s="19"/>
      <c r="T104" s="103"/>
      <c r="U104" s="19"/>
      <c r="V104" s="19"/>
      <c r="W104" s="102"/>
      <c r="Z104" s="141"/>
    </row>
    <row r="105" spans="1:26" x14ac:dyDescent="0.25">
      <c r="A105" s="19"/>
      <c r="B105" s="98"/>
      <c r="C105" s="98"/>
      <c r="D105" s="98"/>
      <c r="E105" s="98"/>
      <c r="F105" s="19"/>
      <c r="G105" s="98"/>
      <c r="H105" s="101" t="str">
        <f t="shared" si="7"/>
        <v/>
      </c>
      <c r="I105" s="19"/>
      <c r="J105" s="98"/>
      <c r="K105" s="102"/>
      <c r="L105" s="19"/>
      <c r="M105" s="98"/>
      <c r="N105" s="102"/>
      <c r="O105" s="19"/>
      <c r="P105" s="19"/>
      <c r="Q105" s="102"/>
      <c r="R105" s="19"/>
      <c r="S105" s="19"/>
      <c r="T105" s="103"/>
      <c r="U105" s="19"/>
      <c r="V105" s="19"/>
      <c r="W105" s="102"/>
    </row>
    <row r="106" spans="1:26" x14ac:dyDescent="0.25">
      <c r="A106" s="19"/>
      <c r="B106" s="98"/>
      <c r="C106" s="98"/>
      <c r="D106" s="98"/>
      <c r="E106" s="98"/>
      <c r="F106" s="19"/>
      <c r="G106" s="19"/>
      <c r="H106" s="101" t="str">
        <f t="shared" si="7"/>
        <v/>
      </c>
      <c r="I106" s="19"/>
      <c r="J106" s="98"/>
      <c r="K106" s="102"/>
      <c r="L106" s="19"/>
      <c r="M106" s="98"/>
      <c r="N106" s="102"/>
      <c r="O106" s="19"/>
      <c r="P106" s="19"/>
      <c r="Q106" s="102"/>
      <c r="R106" s="19"/>
      <c r="S106" s="19"/>
      <c r="T106" s="103"/>
      <c r="U106" s="19"/>
      <c r="V106" s="19"/>
      <c r="W106" s="102"/>
    </row>
    <row r="107" spans="1:26" x14ac:dyDescent="0.25">
      <c r="A107" s="19"/>
      <c r="B107" s="98"/>
      <c r="C107" s="98"/>
      <c r="D107" s="98"/>
      <c r="E107" s="98"/>
      <c r="F107" s="19"/>
      <c r="G107" s="19"/>
      <c r="H107" s="101" t="str">
        <f t="shared" si="7"/>
        <v/>
      </c>
      <c r="I107" s="19"/>
      <c r="J107" s="98"/>
      <c r="K107" s="102"/>
      <c r="L107" s="19"/>
      <c r="M107" s="98"/>
      <c r="N107" s="102"/>
      <c r="O107" s="19"/>
      <c r="P107" s="19"/>
      <c r="Q107" s="102"/>
      <c r="R107" s="19"/>
      <c r="S107" s="19"/>
      <c r="T107" s="103"/>
      <c r="U107" s="19"/>
      <c r="V107" s="19"/>
      <c r="W107" s="102"/>
    </row>
    <row r="108" spans="1:26" x14ac:dyDescent="0.25">
      <c r="A108" s="19"/>
      <c r="B108" s="98"/>
      <c r="C108" s="98"/>
      <c r="D108" s="104"/>
      <c r="E108" s="98"/>
      <c r="F108" s="19"/>
      <c r="G108" s="98"/>
      <c r="H108" s="101" t="str">
        <f t="shared" si="7"/>
        <v/>
      </c>
      <c r="I108" s="19"/>
      <c r="J108" s="98"/>
      <c r="K108" s="102"/>
      <c r="L108" s="19"/>
      <c r="M108" s="98"/>
      <c r="N108" s="102"/>
      <c r="O108" s="19"/>
      <c r="P108" s="19"/>
      <c r="Q108" s="102"/>
      <c r="R108" s="19"/>
      <c r="S108" s="19"/>
      <c r="T108" s="103"/>
      <c r="U108" s="19"/>
      <c r="V108" s="19"/>
      <c r="W108" s="102"/>
    </row>
    <row r="109" spans="1:26" x14ac:dyDescent="0.25">
      <c r="A109" s="19"/>
      <c r="B109" s="98"/>
      <c r="C109" s="98"/>
      <c r="D109" s="98"/>
      <c r="E109" s="98"/>
      <c r="F109" s="19"/>
      <c r="G109" s="19"/>
      <c r="H109" s="101" t="str">
        <f t="shared" si="7"/>
        <v/>
      </c>
      <c r="I109" s="19"/>
      <c r="J109" s="98"/>
      <c r="K109" s="102"/>
      <c r="L109" s="19"/>
      <c r="M109" s="98"/>
      <c r="N109" s="102"/>
      <c r="O109" s="19"/>
      <c r="P109" s="19"/>
      <c r="Q109" s="102"/>
      <c r="R109" s="19"/>
      <c r="S109" s="98"/>
      <c r="T109" s="103"/>
      <c r="U109" s="19"/>
      <c r="V109" s="19"/>
      <c r="W109" s="102"/>
    </row>
    <row r="110" spans="1:26" x14ac:dyDescent="0.25">
      <c r="A110" s="19"/>
      <c r="B110" s="98"/>
      <c r="C110" s="98"/>
      <c r="D110" s="98"/>
      <c r="E110" s="98"/>
      <c r="F110" s="19"/>
      <c r="G110" s="19"/>
      <c r="H110" s="101" t="str">
        <f t="shared" si="7"/>
        <v/>
      </c>
      <c r="I110" s="19"/>
      <c r="J110" s="98"/>
      <c r="K110" s="102"/>
      <c r="L110" s="19"/>
      <c r="M110" s="98"/>
      <c r="N110" s="102"/>
      <c r="O110" s="19"/>
      <c r="P110" s="19"/>
      <c r="Q110" s="102"/>
      <c r="R110" s="19"/>
      <c r="S110" s="19"/>
      <c r="T110" s="103"/>
      <c r="U110" s="19"/>
      <c r="V110" s="19"/>
      <c r="W110" s="102"/>
    </row>
    <row r="111" spans="1:26" x14ac:dyDescent="0.25">
      <c r="A111" s="19"/>
      <c r="B111" s="98"/>
      <c r="C111" s="98"/>
      <c r="D111" s="98"/>
      <c r="E111" s="98"/>
      <c r="F111" s="19"/>
      <c r="G111" s="19"/>
      <c r="H111" s="101" t="str">
        <f t="shared" si="7"/>
        <v/>
      </c>
      <c r="I111" s="19"/>
      <c r="J111" s="98"/>
      <c r="K111" s="102"/>
      <c r="L111" s="19"/>
      <c r="M111" s="98"/>
      <c r="N111" s="102"/>
      <c r="O111" s="19"/>
      <c r="P111" s="19"/>
      <c r="Q111" s="102"/>
      <c r="R111" s="19"/>
      <c r="S111" s="19"/>
      <c r="T111" s="103"/>
      <c r="U111" s="19"/>
      <c r="V111" s="19"/>
      <c r="W111" s="102"/>
    </row>
    <row r="112" spans="1:26" x14ac:dyDescent="0.25">
      <c r="A112" s="19"/>
      <c r="B112" s="98"/>
      <c r="C112" s="98"/>
      <c r="D112" s="98"/>
      <c r="E112" s="98"/>
      <c r="F112" s="19"/>
      <c r="G112" s="19"/>
      <c r="H112" s="101" t="str">
        <f t="shared" si="7"/>
        <v/>
      </c>
      <c r="I112" s="19"/>
      <c r="J112" s="98"/>
      <c r="K112" s="102"/>
      <c r="L112" s="19"/>
      <c r="M112" s="98"/>
      <c r="N112" s="102"/>
      <c r="O112" s="19"/>
      <c r="P112" s="19"/>
      <c r="Q112" s="102"/>
      <c r="R112" s="19"/>
      <c r="S112" s="19"/>
      <c r="T112" s="103"/>
      <c r="U112" s="19"/>
      <c r="V112" s="19"/>
      <c r="W112" s="102"/>
    </row>
    <row r="113" spans="1:23" x14ac:dyDescent="0.25">
      <c r="A113" s="19"/>
      <c r="B113" s="98"/>
      <c r="C113" s="98"/>
      <c r="D113" s="98"/>
      <c r="E113" s="98"/>
      <c r="F113" s="19"/>
      <c r="G113" s="19"/>
      <c r="H113" s="101" t="str">
        <f t="shared" si="7"/>
        <v/>
      </c>
      <c r="I113" s="19"/>
      <c r="J113" s="98"/>
      <c r="K113" s="102"/>
      <c r="L113" s="19"/>
      <c r="M113" s="98"/>
      <c r="N113" s="102"/>
      <c r="O113" s="19"/>
      <c r="P113" s="19"/>
      <c r="Q113" s="102"/>
      <c r="R113" s="19"/>
      <c r="S113" s="19"/>
      <c r="T113" s="103"/>
      <c r="U113" s="19"/>
      <c r="V113" s="19"/>
      <c r="W113" s="102"/>
    </row>
    <row r="114" spans="1:23" x14ac:dyDescent="0.25">
      <c r="A114" s="19"/>
      <c r="B114" s="98"/>
      <c r="C114" s="98"/>
      <c r="D114" s="98"/>
      <c r="E114" s="98"/>
      <c r="F114" s="19"/>
      <c r="G114" s="19"/>
      <c r="H114" s="101" t="str">
        <f t="shared" si="7"/>
        <v/>
      </c>
      <c r="I114" s="19"/>
      <c r="J114" s="98"/>
      <c r="K114" s="102"/>
      <c r="L114" s="19"/>
      <c r="M114" s="98"/>
      <c r="N114" s="102"/>
      <c r="O114" s="19"/>
      <c r="P114" s="19"/>
      <c r="Q114" s="102"/>
      <c r="R114" s="19"/>
      <c r="S114" s="19"/>
      <c r="T114" s="103"/>
      <c r="U114" s="19"/>
      <c r="V114" s="19"/>
      <c r="W114" s="102"/>
    </row>
    <row r="115" spans="1:23" x14ac:dyDescent="0.25">
      <c r="A115" s="19"/>
      <c r="B115" s="98"/>
      <c r="C115" s="98"/>
      <c r="D115" s="98"/>
      <c r="E115" s="98"/>
      <c r="F115" s="19"/>
      <c r="G115" s="98"/>
      <c r="H115" s="101" t="str">
        <f t="shared" si="7"/>
        <v/>
      </c>
      <c r="I115" s="19"/>
      <c r="J115" s="98"/>
      <c r="K115" s="102"/>
      <c r="L115" s="19"/>
      <c r="M115" s="98"/>
      <c r="N115" s="102"/>
      <c r="O115" s="19"/>
      <c r="P115" s="19"/>
      <c r="Q115" s="102"/>
      <c r="R115" s="19"/>
      <c r="S115" s="19"/>
      <c r="T115" s="103"/>
      <c r="U115" s="19"/>
      <c r="V115" s="19"/>
      <c r="W115" s="102"/>
    </row>
    <row r="116" spans="1:23" x14ac:dyDescent="0.25">
      <c r="A116" s="19"/>
      <c r="B116" s="98"/>
      <c r="C116" s="98"/>
      <c r="D116" s="98"/>
      <c r="E116" s="98"/>
      <c r="F116" s="19"/>
      <c r="G116" s="98"/>
      <c r="H116" s="101" t="str">
        <f t="shared" si="7"/>
        <v/>
      </c>
      <c r="I116" s="19"/>
      <c r="J116" s="98"/>
      <c r="K116" s="102"/>
      <c r="L116" s="19"/>
      <c r="M116" s="98"/>
      <c r="N116" s="102"/>
      <c r="O116" s="19"/>
      <c r="P116" s="19"/>
      <c r="Q116" s="102"/>
      <c r="R116" s="19"/>
      <c r="S116" s="19"/>
      <c r="T116" s="103"/>
      <c r="U116" s="19"/>
      <c r="V116" s="19"/>
      <c r="W116" s="102"/>
    </row>
    <row r="117" spans="1:23" x14ac:dyDescent="0.25">
      <c r="A117" s="19"/>
      <c r="B117" s="98"/>
      <c r="C117" s="98"/>
      <c r="D117" s="98"/>
      <c r="E117" s="98"/>
      <c r="F117" s="19"/>
      <c r="G117" s="98"/>
      <c r="H117" s="101" t="str">
        <f t="shared" si="7"/>
        <v/>
      </c>
      <c r="I117" s="19"/>
      <c r="J117" s="98"/>
      <c r="K117" s="102"/>
      <c r="L117" s="19"/>
      <c r="M117" s="98"/>
      <c r="N117" s="102"/>
      <c r="O117" s="19"/>
      <c r="P117" s="19"/>
      <c r="Q117" s="102"/>
      <c r="R117" s="19"/>
      <c r="S117" s="19"/>
      <c r="T117" s="103"/>
      <c r="U117" s="19"/>
      <c r="V117" s="19"/>
      <c r="W117" s="102"/>
    </row>
    <row r="118" spans="1:23" x14ac:dyDescent="0.25">
      <c r="A118" s="19"/>
      <c r="B118" s="98"/>
      <c r="C118" s="98"/>
      <c r="D118" s="98"/>
      <c r="E118" s="98"/>
      <c r="F118" s="19"/>
      <c r="G118" s="19"/>
      <c r="H118" s="101" t="str">
        <f t="shared" si="7"/>
        <v/>
      </c>
      <c r="I118" s="19"/>
      <c r="J118" s="98"/>
      <c r="K118" s="102"/>
      <c r="L118" s="19"/>
      <c r="M118" s="98"/>
      <c r="N118" s="102"/>
      <c r="O118" s="19"/>
      <c r="P118" s="19"/>
      <c r="Q118" s="102"/>
      <c r="R118" s="19"/>
      <c r="S118" s="19"/>
      <c r="T118" s="103"/>
      <c r="U118" s="19"/>
      <c r="V118" s="19"/>
      <c r="W118" s="102"/>
    </row>
    <row r="119" spans="1:23" x14ac:dyDescent="0.25">
      <c r="A119" s="19"/>
      <c r="B119" s="98"/>
      <c r="C119" s="98"/>
      <c r="D119" s="98"/>
      <c r="E119" s="98"/>
      <c r="F119" s="19"/>
      <c r="G119" s="19"/>
      <c r="H119" s="101" t="str">
        <f t="shared" si="7"/>
        <v/>
      </c>
      <c r="I119" s="19"/>
      <c r="J119" s="98"/>
      <c r="K119" s="102"/>
      <c r="L119" s="19"/>
      <c r="M119" s="98"/>
      <c r="N119" s="102"/>
      <c r="O119" s="19"/>
      <c r="P119" s="19"/>
      <c r="Q119" s="102"/>
      <c r="R119" s="19"/>
      <c r="S119" s="19"/>
      <c r="T119" s="103"/>
      <c r="U119" s="19"/>
      <c r="V119" s="19"/>
      <c r="W119" s="102"/>
    </row>
    <row r="120" spans="1:23" x14ac:dyDescent="0.25">
      <c r="A120" s="19"/>
      <c r="B120" s="98"/>
      <c r="C120" s="98"/>
      <c r="D120" s="98"/>
      <c r="E120" s="98"/>
      <c r="F120" s="19"/>
      <c r="G120" s="98"/>
      <c r="H120" s="101" t="str">
        <f t="shared" si="7"/>
        <v/>
      </c>
      <c r="I120" s="19"/>
      <c r="J120" s="98"/>
      <c r="K120" s="102"/>
      <c r="L120" s="19"/>
      <c r="M120" s="98"/>
      <c r="N120" s="102"/>
      <c r="O120" s="19"/>
      <c r="P120" s="19"/>
      <c r="Q120" s="102"/>
      <c r="R120" s="19"/>
      <c r="S120" s="19"/>
      <c r="T120" s="103"/>
      <c r="U120" s="19"/>
      <c r="V120" s="19"/>
      <c r="W120" s="102"/>
    </row>
    <row r="121" spans="1:23" x14ac:dyDescent="0.25">
      <c r="A121" s="19"/>
      <c r="B121" s="98"/>
      <c r="C121" s="98"/>
      <c r="D121" s="98"/>
      <c r="E121" s="98"/>
      <c r="F121" s="19"/>
      <c r="G121" s="19"/>
      <c r="H121" s="101" t="str">
        <f t="shared" si="7"/>
        <v/>
      </c>
      <c r="I121" s="19"/>
      <c r="J121" s="98"/>
      <c r="K121" s="102"/>
      <c r="L121" s="19"/>
      <c r="M121" s="98"/>
      <c r="N121" s="102"/>
      <c r="O121" s="19"/>
      <c r="P121" s="19"/>
      <c r="Q121" s="102"/>
      <c r="R121" s="19"/>
      <c r="S121" s="19"/>
      <c r="T121" s="103"/>
      <c r="U121" s="19"/>
      <c r="V121" s="19"/>
      <c r="W121" s="102"/>
    </row>
    <row r="122" spans="1:23" x14ac:dyDescent="0.25">
      <c r="A122" s="19"/>
      <c r="B122" s="98"/>
      <c r="C122" s="98"/>
      <c r="D122" s="98"/>
      <c r="E122" s="98"/>
      <c r="F122" s="19"/>
      <c r="G122" s="19"/>
      <c r="H122" s="101" t="str">
        <f t="shared" si="7"/>
        <v/>
      </c>
      <c r="I122" s="19"/>
      <c r="J122" s="98"/>
      <c r="K122" s="102"/>
      <c r="L122" s="19"/>
      <c r="M122" s="98"/>
      <c r="N122" s="102"/>
      <c r="O122" s="19"/>
      <c r="P122" s="19"/>
      <c r="Q122" s="102"/>
      <c r="R122" s="19"/>
      <c r="S122" s="19"/>
      <c r="T122" s="103"/>
      <c r="U122" s="19"/>
      <c r="V122" s="19"/>
      <c r="W122" s="102"/>
    </row>
    <row r="123" spans="1:23" x14ac:dyDescent="0.25">
      <c r="A123" s="19"/>
      <c r="B123" s="98"/>
      <c r="C123" s="98"/>
      <c r="D123" s="98"/>
      <c r="E123" s="98"/>
      <c r="F123" s="19"/>
      <c r="G123" s="19"/>
      <c r="H123" s="101" t="str">
        <f t="shared" si="7"/>
        <v/>
      </c>
      <c r="I123" s="19"/>
      <c r="J123" s="98"/>
      <c r="K123" s="102"/>
      <c r="L123" s="19"/>
      <c r="M123" s="98"/>
      <c r="N123" s="102"/>
      <c r="O123" s="19"/>
      <c r="P123" s="19"/>
      <c r="Q123" s="102"/>
      <c r="R123" s="19"/>
      <c r="S123" s="19"/>
      <c r="T123" s="103"/>
      <c r="U123" s="19"/>
      <c r="V123" s="19"/>
      <c r="W123" s="102"/>
    </row>
    <row r="124" spans="1:23" x14ac:dyDescent="0.25">
      <c r="A124" s="19"/>
      <c r="B124" s="98"/>
      <c r="C124" s="98"/>
      <c r="D124" s="98"/>
      <c r="E124" s="98"/>
      <c r="F124" s="19"/>
      <c r="G124" s="98"/>
      <c r="H124" s="101" t="str">
        <f t="shared" si="7"/>
        <v/>
      </c>
      <c r="I124" s="19"/>
      <c r="J124" s="98"/>
      <c r="K124" s="102"/>
      <c r="L124" s="19"/>
      <c r="M124" s="98"/>
      <c r="N124" s="102"/>
      <c r="O124" s="19"/>
      <c r="P124" s="19"/>
      <c r="Q124" s="102"/>
      <c r="R124" s="19"/>
      <c r="S124" s="19"/>
      <c r="T124" s="103"/>
      <c r="U124" s="19"/>
      <c r="V124" s="19"/>
      <c r="W124" s="102"/>
    </row>
    <row r="125" spans="1:23" x14ac:dyDescent="0.25">
      <c r="A125" s="19"/>
      <c r="B125" s="98"/>
      <c r="C125" s="98"/>
      <c r="D125" s="98"/>
      <c r="E125" s="98"/>
      <c r="F125" s="19"/>
      <c r="G125" s="98"/>
      <c r="H125" s="101" t="str">
        <f t="shared" si="7"/>
        <v/>
      </c>
      <c r="I125" s="19"/>
      <c r="J125" s="98"/>
      <c r="K125" s="102"/>
      <c r="L125" s="19"/>
      <c r="M125" s="98"/>
      <c r="N125" s="102"/>
      <c r="O125" s="19"/>
      <c r="P125" s="19"/>
      <c r="Q125" s="102"/>
      <c r="R125" s="19"/>
      <c r="S125" s="19"/>
      <c r="T125" s="103"/>
      <c r="U125" s="19"/>
      <c r="V125" s="19"/>
      <c r="W125" s="102"/>
    </row>
    <row r="126" spans="1:23" x14ac:dyDescent="0.25">
      <c r="A126" s="19"/>
      <c r="B126" s="98"/>
      <c r="C126" s="98"/>
      <c r="D126" s="98"/>
      <c r="E126" s="98"/>
      <c r="F126" s="19"/>
      <c r="G126" s="98"/>
      <c r="H126" s="101" t="str">
        <f t="shared" si="7"/>
        <v/>
      </c>
      <c r="I126" s="19"/>
      <c r="J126" s="98"/>
      <c r="K126" s="102"/>
      <c r="L126" s="19"/>
      <c r="M126" s="98"/>
      <c r="N126" s="102"/>
      <c r="O126" s="19"/>
      <c r="P126" s="19"/>
      <c r="Q126" s="102"/>
      <c r="R126" s="19"/>
      <c r="S126" s="19"/>
      <c r="T126" s="103"/>
      <c r="U126" s="19"/>
      <c r="V126" s="19"/>
      <c r="W126" s="102"/>
    </row>
    <row r="127" spans="1:23" x14ac:dyDescent="0.25">
      <c r="A127" s="19"/>
      <c r="B127" s="98"/>
      <c r="C127" s="98"/>
      <c r="D127" s="98"/>
      <c r="E127" s="98"/>
      <c r="F127" s="19"/>
      <c r="G127" s="19"/>
      <c r="H127" s="101" t="str">
        <f t="shared" si="7"/>
        <v/>
      </c>
      <c r="I127" s="19"/>
      <c r="J127" s="98"/>
      <c r="K127" s="102"/>
      <c r="L127" s="19"/>
      <c r="M127" s="98"/>
      <c r="N127" s="102"/>
      <c r="O127" s="19"/>
      <c r="P127" s="19"/>
      <c r="Q127" s="102"/>
      <c r="R127" s="19"/>
      <c r="S127" s="19"/>
      <c r="T127" s="103"/>
      <c r="U127" s="19"/>
      <c r="V127" s="19"/>
      <c r="W127" s="102"/>
    </row>
    <row r="128" spans="1:23" x14ac:dyDescent="0.25">
      <c r="A128" s="19"/>
      <c r="B128" s="98"/>
      <c r="C128" s="98"/>
      <c r="D128" s="98"/>
      <c r="E128" s="98"/>
      <c r="F128" s="19"/>
      <c r="G128" s="19"/>
      <c r="H128" s="101" t="str">
        <f t="shared" si="7"/>
        <v/>
      </c>
      <c r="I128" s="19"/>
      <c r="J128" s="98"/>
      <c r="K128" s="102"/>
      <c r="L128" s="19"/>
      <c r="M128" s="98"/>
      <c r="N128" s="102"/>
      <c r="O128" s="19"/>
      <c r="P128" s="19"/>
      <c r="Q128" s="102"/>
      <c r="R128" s="19"/>
      <c r="S128" s="19"/>
      <c r="T128" s="103"/>
      <c r="U128" s="19"/>
      <c r="V128" s="19"/>
      <c r="W128" s="102"/>
    </row>
    <row r="129" spans="1:23" x14ac:dyDescent="0.25">
      <c r="A129" s="19"/>
      <c r="B129" s="98"/>
      <c r="C129" s="98"/>
      <c r="D129" s="98"/>
      <c r="E129" s="98"/>
      <c r="F129" s="19"/>
      <c r="G129" s="19"/>
      <c r="H129" s="101" t="str">
        <f t="shared" si="7"/>
        <v/>
      </c>
      <c r="I129" s="19"/>
      <c r="J129" s="98"/>
      <c r="K129" s="102"/>
      <c r="L129" s="19"/>
      <c r="M129" s="98"/>
      <c r="N129" s="102"/>
      <c r="O129" s="19"/>
      <c r="P129" s="19"/>
      <c r="Q129" s="102"/>
      <c r="R129" s="19"/>
      <c r="S129" s="19"/>
      <c r="T129" s="103"/>
      <c r="U129" s="19"/>
      <c r="V129" s="19"/>
      <c r="W129" s="102"/>
    </row>
    <row r="130" spans="1:23" x14ac:dyDescent="0.25">
      <c r="A130" s="19"/>
      <c r="B130" s="98"/>
      <c r="C130" s="98"/>
      <c r="D130" s="98"/>
      <c r="E130" s="98"/>
      <c r="F130" s="19"/>
      <c r="G130" s="19"/>
      <c r="H130" s="101" t="str">
        <f t="shared" si="7"/>
        <v/>
      </c>
      <c r="I130" s="19"/>
      <c r="J130" s="98"/>
      <c r="K130" s="102"/>
      <c r="L130" s="19"/>
      <c r="M130" s="98"/>
      <c r="N130" s="102"/>
      <c r="O130" s="19"/>
      <c r="P130" s="19"/>
      <c r="Q130" s="102"/>
      <c r="R130" s="19"/>
      <c r="S130" s="19"/>
      <c r="T130" s="103"/>
      <c r="U130" s="19"/>
      <c r="V130" s="19"/>
      <c r="W130" s="102"/>
    </row>
    <row r="131" spans="1:23" x14ac:dyDescent="0.25">
      <c r="A131" s="19"/>
      <c r="B131" s="98"/>
      <c r="C131" s="98"/>
      <c r="D131" s="98"/>
      <c r="E131" s="98"/>
      <c r="F131" s="19"/>
      <c r="G131" s="19"/>
      <c r="H131" s="101" t="str">
        <f t="shared" si="7"/>
        <v/>
      </c>
      <c r="I131" s="19"/>
      <c r="J131" s="98"/>
      <c r="K131" s="102"/>
      <c r="L131" s="19"/>
      <c r="M131" s="98"/>
      <c r="N131" s="102"/>
      <c r="O131" s="19"/>
      <c r="P131" s="19"/>
      <c r="Q131" s="102"/>
      <c r="R131" s="19"/>
      <c r="S131" s="19"/>
      <c r="T131" s="103"/>
      <c r="U131" s="19"/>
      <c r="V131" s="19"/>
      <c r="W131" s="102"/>
    </row>
    <row r="132" spans="1:23" x14ac:dyDescent="0.25">
      <c r="A132" s="19"/>
      <c r="B132" s="98"/>
      <c r="C132" s="98"/>
      <c r="D132" s="98"/>
      <c r="E132" s="98"/>
      <c r="F132" s="19"/>
      <c r="G132" s="19"/>
      <c r="H132" s="101" t="str">
        <f t="shared" si="7"/>
        <v/>
      </c>
      <c r="I132" s="19"/>
      <c r="J132" s="98"/>
      <c r="K132" s="102"/>
      <c r="L132" s="19"/>
      <c r="M132" s="98"/>
      <c r="N132" s="102"/>
      <c r="O132" s="19"/>
      <c r="P132" s="19"/>
      <c r="Q132" s="102"/>
      <c r="R132" s="19"/>
      <c r="S132" s="19"/>
      <c r="T132" s="103"/>
      <c r="U132" s="19"/>
      <c r="V132" s="19"/>
      <c r="W132" s="102"/>
    </row>
    <row r="133" spans="1:23" x14ac:dyDescent="0.25">
      <c r="A133" s="19"/>
      <c r="B133" s="98"/>
      <c r="C133" s="98"/>
      <c r="D133" s="98"/>
      <c r="E133" s="98"/>
      <c r="F133" s="19"/>
      <c r="G133" s="19"/>
      <c r="H133" s="101" t="str">
        <f t="shared" si="7"/>
        <v/>
      </c>
      <c r="I133" s="19"/>
      <c r="J133" s="98"/>
      <c r="K133" s="102"/>
      <c r="L133" s="19"/>
      <c r="M133" s="98"/>
      <c r="N133" s="102"/>
      <c r="O133" s="19"/>
      <c r="P133" s="19"/>
      <c r="Q133" s="102"/>
      <c r="R133" s="19"/>
      <c r="S133" s="19"/>
      <c r="T133" s="103"/>
      <c r="U133" s="19"/>
      <c r="V133" s="19"/>
      <c r="W133" s="102"/>
    </row>
    <row r="134" spans="1:23" x14ac:dyDescent="0.25">
      <c r="A134" s="19"/>
      <c r="B134" s="104"/>
      <c r="C134" s="98"/>
      <c r="D134" s="98"/>
      <c r="E134" s="98"/>
      <c r="F134" s="19"/>
      <c r="G134" s="19"/>
      <c r="H134" s="101" t="str">
        <f t="shared" si="7"/>
        <v/>
      </c>
      <c r="I134" s="19"/>
      <c r="J134" s="98"/>
      <c r="K134" s="102"/>
      <c r="L134" s="19"/>
      <c r="M134" s="98"/>
      <c r="N134" s="102"/>
      <c r="O134" s="19"/>
      <c r="P134" s="19"/>
      <c r="Q134" s="102"/>
      <c r="R134" s="19"/>
      <c r="S134" s="19"/>
      <c r="T134" s="103"/>
      <c r="U134" s="19"/>
      <c r="V134" s="19"/>
      <c r="W134" s="102"/>
    </row>
    <row r="135" spans="1:23" x14ac:dyDescent="0.25">
      <c r="A135" s="19"/>
      <c r="B135" s="104"/>
      <c r="C135" s="98"/>
      <c r="D135" s="98"/>
      <c r="E135" s="98"/>
      <c r="F135" s="19"/>
      <c r="G135" s="19"/>
      <c r="H135" s="101" t="str">
        <f t="shared" si="7"/>
        <v/>
      </c>
      <c r="I135" s="19"/>
      <c r="J135" s="98"/>
      <c r="K135" s="102"/>
      <c r="L135" s="19"/>
      <c r="M135" s="98"/>
      <c r="N135" s="102"/>
      <c r="O135" s="19"/>
      <c r="P135" s="19"/>
      <c r="Q135" s="102"/>
      <c r="R135" s="19"/>
      <c r="S135" s="19"/>
      <c r="T135" s="103"/>
      <c r="U135" s="19"/>
      <c r="V135" s="19"/>
      <c r="W135" s="102"/>
    </row>
    <row r="136" spans="1:23" x14ac:dyDescent="0.25">
      <c r="A136" s="19"/>
      <c r="B136" s="98"/>
      <c r="C136" s="98"/>
      <c r="D136" s="98"/>
      <c r="E136" s="98"/>
      <c r="F136" s="19"/>
      <c r="G136" s="19"/>
      <c r="H136" s="101" t="str">
        <f t="shared" si="7"/>
        <v/>
      </c>
      <c r="I136" s="19"/>
      <c r="J136" s="98"/>
      <c r="K136" s="102"/>
      <c r="L136" s="19"/>
      <c r="M136" s="98"/>
      <c r="N136" s="102"/>
      <c r="O136" s="19"/>
      <c r="P136" s="19"/>
      <c r="Q136" s="102"/>
      <c r="R136" s="19"/>
      <c r="S136" s="19"/>
      <c r="T136" s="103"/>
      <c r="U136" s="19"/>
      <c r="V136" s="19"/>
      <c r="W136" s="102"/>
    </row>
    <row r="137" spans="1:23" x14ac:dyDescent="0.25">
      <c r="A137" s="19"/>
      <c r="B137" s="98"/>
      <c r="C137" s="98"/>
      <c r="D137" s="98"/>
      <c r="E137" s="98"/>
      <c r="F137" s="19"/>
      <c r="G137" s="19"/>
      <c r="H137" s="101" t="str">
        <f t="shared" si="7"/>
        <v/>
      </c>
      <c r="I137" s="19"/>
      <c r="J137" s="98"/>
      <c r="K137" s="102"/>
      <c r="L137" s="19"/>
      <c r="M137" s="98"/>
      <c r="N137" s="102"/>
      <c r="O137" s="19"/>
      <c r="P137" s="19"/>
      <c r="Q137" s="102"/>
      <c r="R137" s="19"/>
      <c r="S137" s="19"/>
      <c r="T137" s="103"/>
      <c r="U137" s="19"/>
      <c r="V137" s="19"/>
      <c r="W137" s="102"/>
    </row>
    <row r="138" spans="1:23" x14ac:dyDescent="0.25">
      <c r="A138" s="19"/>
      <c r="B138" s="98"/>
      <c r="C138" s="98"/>
      <c r="D138" s="98"/>
      <c r="E138" s="98"/>
      <c r="F138" s="19"/>
      <c r="G138" s="19"/>
      <c r="H138" s="101" t="str">
        <f t="shared" si="7"/>
        <v/>
      </c>
      <c r="I138" s="19"/>
      <c r="J138" s="98"/>
      <c r="K138" s="102"/>
      <c r="L138" s="19"/>
      <c r="M138" s="98"/>
      <c r="N138" s="102"/>
      <c r="O138" s="19"/>
      <c r="P138" s="19"/>
      <c r="Q138" s="102"/>
      <c r="R138" s="19"/>
      <c r="S138" s="19"/>
      <c r="T138" s="103"/>
      <c r="U138" s="19"/>
      <c r="V138" s="19"/>
      <c r="W138" s="102"/>
    </row>
    <row r="139" spans="1:23" x14ac:dyDescent="0.25">
      <c r="A139" s="19"/>
      <c r="B139" s="98"/>
      <c r="C139" s="98"/>
      <c r="D139" s="98"/>
      <c r="E139" s="98"/>
      <c r="F139" s="19"/>
      <c r="G139" s="19"/>
      <c r="H139" s="101" t="str">
        <f t="shared" si="7"/>
        <v/>
      </c>
      <c r="I139" s="19"/>
      <c r="J139" s="98"/>
      <c r="K139" s="102"/>
      <c r="L139" s="19"/>
      <c r="M139" s="98"/>
      <c r="N139" s="102"/>
      <c r="O139" s="19"/>
      <c r="P139" s="19"/>
      <c r="Q139" s="102"/>
      <c r="R139" s="19"/>
      <c r="S139" s="19"/>
      <c r="T139" s="103"/>
      <c r="U139" s="19"/>
      <c r="V139" s="19"/>
      <c r="W139" s="102"/>
    </row>
    <row r="140" spans="1:23" x14ac:dyDescent="0.25">
      <c r="A140" s="19"/>
      <c r="B140" s="98"/>
      <c r="C140" s="98"/>
      <c r="D140" s="98"/>
      <c r="E140" s="98"/>
      <c r="F140" s="19"/>
      <c r="G140" s="19"/>
      <c r="H140" s="101" t="str">
        <f t="shared" si="7"/>
        <v/>
      </c>
      <c r="I140" s="19"/>
      <c r="J140" s="98"/>
      <c r="K140" s="102"/>
      <c r="L140" s="19"/>
      <c r="M140" s="98"/>
      <c r="N140" s="102"/>
      <c r="O140" s="19"/>
      <c r="P140" s="19"/>
      <c r="Q140" s="102"/>
      <c r="R140" s="19"/>
      <c r="S140" s="19"/>
      <c r="T140" s="103"/>
      <c r="U140" s="19"/>
      <c r="V140" s="19"/>
      <c r="W140" s="102"/>
    </row>
    <row r="141" spans="1:23" x14ac:dyDescent="0.25">
      <c r="A141" s="19"/>
      <c r="B141" s="98"/>
      <c r="C141" s="98"/>
      <c r="D141" s="98"/>
      <c r="E141" s="98"/>
      <c r="F141" s="19"/>
      <c r="G141" s="19"/>
      <c r="H141" s="101" t="str">
        <f t="shared" si="7"/>
        <v/>
      </c>
      <c r="I141" s="19"/>
      <c r="J141" s="98"/>
      <c r="K141" s="102"/>
      <c r="L141" s="19"/>
      <c r="M141" s="98"/>
      <c r="N141" s="102"/>
      <c r="O141" s="19"/>
      <c r="P141" s="19"/>
      <c r="Q141" s="102"/>
      <c r="R141" s="19"/>
      <c r="S141" s="19"/>
      <c r="T141" s="103"/>
      <c r="U141" s="19"/>
      <c r="V141" s="19"/>
      <c r="W141" s="102"/>
    </row>
    <row r="142" spans="1:23" x14ac:dyDescent="0.25">
      <c r="A142" s="19"/>
      <c r="B142" s="98"/>
      <c r="C142" s="98"/>
      <c r="D142" s="98"/>
      <c r="E142" s="98"/>
      <c r="F142" s="19"/>
      <c r="G142" s="19"/>
      <c r="H142" s="101" t="str">
        <f t="shared" si="7"/>
        <v/>
      </c>
      <c r="I142" s="19"/>
      <c r="J142" s="98"/>
      <c r="K142" s="102"/>
      <c r="L142" s="19"/>
      <c r="M142" s="98"/>
      <c r="N142" s="102"/>
      <c r="O142" s="19"/>
      <c r="P142" s="19"/>
      <c r="Q142" s="102"/>
      <c r="R142" s="19"/>
      <c r="S142" s="19"/>
      <c r="T142" s="103"/>
      <c r="U142" s="19"/>
      <c r="V142" s="19"/>
      <c r="W142" s="102"/>
    </row>
    <row r="143" spans="1:23" x14ac:dyDescent="0.25">
      <c r="A143" s="19"/>
      <c r="B143" s="98"/>
      <c r="C143" s="98"/>
      <c r="D143" s="98"/>
      <c r="E143" s="98"/>
      <c r="F143" s="19"/>
      <c r="G143" s="19"/>
      <c r="H143" s="101" t="str">
        <f t="shared" si="7"/>
        <v/>
      </c>
      <c r="I143" s="19"/>
      <c r="J143" s="98"/>
      <c r="K143" s="102"/>
      <c r="L143" s="19"/>
      <c r="M143" s="98"/>
      <c r="N143" s="102"/>
      <c r="O143" s="19"/>
      <c r="P143" s="19"/>
      <c r="Q143" s="102"/>
      <c r="R143" s="19"/>
      <c r="S143" s="19"/>
      <c r="T143" s="103"/>
      <c r="U143" s="19"/>
      <c r="V143" s="19"/>
      <c r="W143" s="102"/>
    </row>
    <row r="144" spans="1:23" x14ac:dyDescent="0.25">
      <c r="A144" s="19"/>
      <c r="B144" s="98"/>
      <c r="C144" s="98"/>
      <c r="D144" s="98"/>
      <c r="E144" s="98"/>
      <c r="F144" s="19"/>
      <c r="G144" s="98"/>
      <c r="H144" s="101" t="str">
        <f t="shared" si="7"/>
        <v/>
      </c>
      <c r="I144" s="19"/>
      <c r="J144" s="98"/>
      <c r="K144" s="102"/>
      <c r="L144" s="19"/>
      <c r="M144" s="98"/>
      <c r="N144" s="102"/>
      <c r="O144" s="19"/>
      <c r="P144" s="19"/>
      <c r="Q144" s="102"/>
      <c r="R144" s="19"/>
      <c r="S144" s="19"/>
      <c r="T144" s="103"/>
      <c r="U144" s="19"/>
      <c r="V144" s="19"/>
      <c r="W144" s="102"/>
    </row>
    <row r="145" spans="1:26" x14ac:dyDescent="0.25">
      <c r="A145" s="19"/>
      <c r="B145" s="19"/>
      <c r="C145" s="19"/>
      <c r="D145" s="98"/>
      <c r="E145" s="98"/>
      <c r="F145" s="19"/>
      <c r="G145" s="98"/>
      <c r="H145" s="101" t="str">
        <f t="shared" si="7"/>
        <v/>
      </c>
      <c r="I145" s="19"/>
      <c r="J145" s="98"/>
      <c r="K145" s="102"/>
      <c r="L145" s="19"/>
      <c r="M145" s="98"/>
      <c r="N145" s="102"/>
      <c r="O145" s="19"/>
      <c r="P145" s="19"/>
      <c r="Q145" s="102"/>
      <c r="R145" s="19"/>
      <c r="S145" s="19"/>
      <c r="T145" s="103"/>
      <c r="U145" s="19"/>
      <c r="V145" s="19"/>
      <c r="W145" s="102"/>
    </row>
    <row r="146" spans="1:26" x14ac:dyDescent="0.25">
      <c r="A146" s="19"/>
      <c r="B146" s="98"/>
      <c r="C146" s="98"/>
      <c r="D146" s="98"/>
      <c r="E146" s="98"/>
      <c r="F146" s="19"/>
      <c r="G146" s="19"/>
      <c r="H146" s="101" t="str">
        <f t="shared" si="7"/>
        <v/>
      </c>
      <c r="I146" s="19"/>
      <c r="J146" s="98"/>
      <c r="K146" s="102"/>
      <c r="L146" s="19"/>
      <c r="M146" s="98"/>
      <c r="N146" s="102"/>
      <c r="O146" s="19"/>
      <c r="P146" s="19"/>
      <c r="Q146" s="102"/>
      <c r="R146" s="19"/>
      <c r="S146" s="19"/>
      <c r="T146" s="103"/>
      <c r="U146" s="19"/>
      <c r="V146" s="19"/>
      <c r="W146" s="102"/>
    </row>
    <row r="147" spans="1:26" x14ac:dyDescent="0.25">
      <c r="A147" s="19"/>
      <c r="B147" s="98"/>
      <c r="C147" s="98"/>
      <c r="D147" s="98"/>
      <c r="E147" s="98"/>
      <c r="F147" s="19"/>
      <c r="G147" s="19"/>
      <c r="H147" s="101" t="str">
        <f t="shared" si="7"/>
        <v/>
      </c>
      <c r="I147" s="19"/>
      <c r="J147" s="98"/>
      <c r="K147" s="102"/>
      <c r="L147" s="19"/>
      <c r="M147" s="98"/>
      <c r="N147" s="102"/>
      <c r="O147" s="19"/>
      <c r="P147" s="19"/>
      <c r="Q147" s="102"/>
      <c r="R147" s="19"/>
      <c r="S147" s="19"/>
      <c r="T147" s="103"/>
      <c r="U147" s="19"/>
      <c r="V147" s="19"/>
      <c r="W147" s="102"/>
    </row>
    <row r="148" spans="1:26" x14ac:dyDescent="0.25">
      <c r="A148" s="19"/>
      <c r="B148" s="98"/>
      <c r="C148" s="98"/>
      <c r="D148" s="98"/>
      <c r="E148" s="98"/>
      <c r="F148" s="19"/>
      <c r="G148" s="19"/>
      <c r="H148" s="101" t="str">
        <f t="shared" si="7"/>
        <v/>
      </c>
      <c r="I148" s="19"/>
      <c r="J148" s="98"/>
      <c r="K148" s="102"/>
      <c r="L148" s="19"/>
      <c r="M148" s="98"/>
      <c r="N148" s="102"/>
      <c r="O148" s="19"/>
      <c r="P148" s="19"/>
      <c r="Q148" s="102"/>
      <c r="R148" s="19"/>
      <c r="S148" s="19"/>
      <c r="T148" s="103"/>
      <c r="U148" s="19"/>
      <c r="V148" s="19"/>
      <c r="W148" s="102"/>
    </row>
    <row r="149" spans="1:26" x14ac:dyDescent="0.25">
      <c r="A149" s="19"/>
      <c r="B149" s="98"/>
      <c r="C149" s="98"/>
      <c r="D149" s="98"/>
      <c r="E149" s="98"/>
      <c r="F149" s="19"/>
      <c r="G149" s="98"/>
      <c r="H149" s="101" t="str">
        <f t="shared" si="7"/>
        <v/>
      </c>
      <c r="I149" s="19"/>
      <c r="J149" s="98"/>
      <c r="K149" s="102"/>
      <c r="L149" s="19"/>
      <c r="M149" s="98"/>
      <c r="N149" s="102"/>
      <c r="O149" s="19"/>
      <c r="P149" s="19"/>
      <c r="Q149" s="102"/>
      <c r="R149" s="19"/>
      <c r="S149" s="19"/>
      <c r="T149" s="103"/>
      <c r="U149" s="19"/>
      <c r="V149" s="19"/>
      <c r="W149" s="102"/>
    </row>
    <row r="150" spans="1:26" x14ac:dyDescent="0.25">
      <c r="A150" s="19"/>
      <c r="B150" s="104"/>
      <c r="C150" s="98"/>
      <c r="D150" s="98"/>
      <c r="E150" s="98"/>
      <c r="F150" s="19"/>
      <c r="G150" s="19"/>
      <c r="H150" s="101" t="str">
        <f t="shared" si="7"/>
        <v/>
      </c>
      <c r="I150" s="19"/>
      <c r="J150" s="98"/>
      <c r="K150" s="102"/>
      <c r="L150" s="19"/>
      <c r="M150" s="98"/>
      <c r="N150" s="102"/>
      <c r="O150" s="19"/>
      <c r="P150" s="19"/>
      <c r="Q150" s="102"/>
      <c r="R150" s="19"/>
      <c r="S150" s="19"/>
      <c r="T150" s="103"/>
      <c r="U150" s="19"/>
      <c r="V150" s="19"/>
      <c r="W150" s="102"/>
    </row>
    <row r="151" spans="1:26" x14ac:dyDescent="0.25">
      <c r="A151" s="19"/>
      <c r="B151" s="98"/>
      <c r="C151" s="98"/>
      <c r="D151" s="98"/>
      <c r="E151" s="98"/>
      <c r="F151" s="19"/>
      <c r="G151" s="19"/>
      <c r="H151" s="101" t="str">
        <f t="shared" si="7"/>
        <v/>
      </c>
      <c r="I151" s="19"/>
      <c r="J151" s="98"/>
      <c r="K151" s="102"/>
      <c r="L151" s="19"/>
      <c r="M151" s="98"/>
      <c r="N151" s="102"/>
      <c r="O151" s="19"/>
      <c r="P151" s="19"/>
      <c r="Q151" s="102"/>
      <c r="R151" s="19"/>
      <c r="S151" s="19"/>
      <c r="T151" s="103"/>
      <c r="U151" s="19"/>
      <c r="V151" s="19"/>
      <c r="W151" s="102"/>
    </row>
    <row r="152" spans="1:26" x14ac:dyDescent="0.25">
      <c r="A152" s="19"/>
      <c r="B152" s="98"/>
      <c r="C152" s="98"/>
      <c r="D152" s="98"/>
      <c r="E152" s="98"/>
      <c r="F152" s="19"/>
      <c r="G152" s="98"/>
      <c r="H152" s="101" t="str">
        <f t="shared" si="7"/>
        <v/>
      </c>
      <c r="I152" s="19"/>
      <c r="J152" s="98"/>
      <c r="K152" s="102"/>
      <c r="L152" s="19"/>
      <c r="M152" s="98"/>
      <c r="N152" s="102"/>
      <c r="O152" s="19"/>
      <c r="P152" s="19"/>
      <c r="Q152" s="102"/>
      <c r="R152" s="19"/>
      <c r="S152" s="19"/>
      <c r="T152" s="103"/>
      <c r="U152" s="19"/>
      <c r="V152" s="19"/>
      <c r="W152" s="102"/>
    </row>
    <row r="153" spans="1:26" x14ac:dyDescent="0.25">
      <c r="A153" s="19"/>
      <c r="B153" s="98"/>
      <c r="C153" s="98"/>
      <c r="D153" s="98"/>
      <c r="E153" s="98"/>
      <c r="F153" s="19"/>
      <c r="G153" s="19"/>
      <c r="H153" s="101" t="str">
        <f t="shared" si="7"/>
        <v/>
      </c>
      <c r="I153" s="19"/>
      <c r="J153" s="98"/>
      <c r="K153" s="102"/>
      <c r="L153" s="19"/>
      <c r="M153" s="98"/>
      <c r="N153" s="102"/>
      <c r="O153" s="19"/>
      <c r="P153" s="19"/>
      <c r="Q153" s="102"/>
      <c r="R153" s="19"/>
      <c r="S153" s="19"/>
      <c r="T153" s="103"/>
      <c r="U153" s="19"/>
      <c r="V153" s="19"/>
      <c r="W153" s="102"/>
    </row>
    <row r="154" spans="1:26" x14ac:dyDescent="0.25">
      <c r="A154" s="19"/>
      <c r="B154" s="98"/>
      <c r="C154" s="98"/>
      <c r="D154" s="98"/>
      <c r="E154" s="98"/>
      <c r="F154" s="19"/>
      <c r="G154" s="98"/>
      <c r="H154" s="101" t="str">
        <f t="shared" si="7"/>
        <v/>
      </c>
      <c r="I154" s="19"/>
      <c r="J154" s="98"/>
      <c r="K154" s="102"/>
      <c r="L154" s="19"/>
      <c r="M154" s="98"/>
      <c r="N154" s="103"/>
      <c r="O154" s="19"/>
      <c r="P154" s="19"/>
      <c r="Q154" s="102"/>
      <c r="R154" s="19"/>
      <c r="S154" s="19"/>
      <c r="T154" s="103"/>
      <c r="U154" s="19"/>
      <c r="V154" s="19"/>
      <c r="W154" s="102"/>
    </row>
    <row r="155" spans="1:26" x14ac:dyDescent="0.25">
      <c r="A155" s="19"/>
      <c r="B155" s="98"/>
      <c r="C155" s="98"/>
      <c r="D155" s="98"/>
      <c r="E155" s="98"/>
      <c r="F155" s="19"/>
      <c r="G155" s="98"/>
      <c r="H155" s="101" t="str">
        <f t="shared" si="7"/>
        <v/>
      </c>
      <c r="I155" s="19"/>
      <c r="J155" s="98"/>
      <c r="K155" s="102"/>
      <c r="L155" s="19"/>
      <c r="M155" s="98"/>
      <c r="N155" s="102"/>
      <c r="O155" s="19"/>
      <c r="P155" s="19"/>
      <c r="Q155" s="102"/>
      <c r="R155" s="19"/>
      <c r="S155" s="19"/>
      <c r="T155" s="103"/>
      <c r="U155" s="19"/>
      <c r="V155" s="19"/>
      <c r="W155" s="102"/>
    </row>
    <row r="156" spans="1:26" x14ac:dyDescent="0.25">
      <c r="A156" s="19"/>
      <c r="B156" s="98"/>
      <c r="C156" s="98"/>
      <c r="D156" s="98"/>
      <c r="E156" s="98"/>
      <c r="F156" s="19"/>
      <c r="G156" s="19"/>
      <c r="H156" s="101" t="str">
        <f t="shared" si="7"/>
        <v/>
      </c>
      <c r="I156" s="19"/>
      <c r="J156" s="98"/>
      <c r="K156" s="102"/>
      <c r="L156" s="19"/>
      <c r="M156" s="98"/>
      <c r="N156" s="102"/>
      <c r="O156" s="19"/>
      <c r="P156" s="19"/>
      <c r="Q156" s="102"/>
      <c r="R156" s="19"/>
      <c r="S156" s="19"/>
      <c r="T156" s="103"/>
      <c r="U156" s="19"/>
      <c r="V156" s="19"/>
      <c r="W156" s="102"/>
      <c r="Z156" s="141"/>
    </row>
    <row r="157" spans="1:26" x14ac:dyDescent="0.25">
      <c r="A157" s="19"/>
      <c r="B157" s="98"/>
      <c r="C157" s="98"/>
      <c r="D157" s="98"/>
      <c r="E157" s="98"/>
      <c r="F157" s="19"/>
      <c r="G157" s="19"/>
      <c r="H157" s="101" t="str">
        <f t="shared" si="7"/>
        <v/>
      </c>
      <c r="I157" s="19"/>
      <c r="J157" s="98"/>
      <c r="K157" s="102"/>
      <c r="L157" s="19"/>
      <c r="M157" s="98"/>
      <c r="N157" s="102"/>
      <c r="O157" s="19"/>
      <c r="P157" s="19"/>
      <c r="Q157" s="102"/>
      <c r="R157" s="19"/>
      <c r="S157" s="19"/>
      <c r="T157" s="103"/>
      <c r="U157" s="19"/>
      <c r="V157" s="19"/>
      <c r="W157" s="102"/>
    </row>
    <row r="158" spans="1:26" x14ac:dyDescent="0.25">
      <c r="A158" s="19"/>
      <c r="B158" s="98"/>
      <c r="C158" s="98"/>
      <c r="D158" s="98"/>
      <c r="E158" s="98"/>
      <c r="F158" s="19"/>
      <c r="G158" s="98"/>
      <c r="H158" s="101" t="str">
        <f t="shared" si="7"/>
        <v/>
      </c>
      <c r="I158" s="19"/>
      <c r="J158" s="98"/>
      <c r="K158" s="102"/>
      <c r="L158" s="19"/>
      <c r="M158" s="98"/>
      <c r="N158" s="102"/>
      <c r="O158" s="19"/>
      <c r="P158" s="19"/>
      <c r="Q158" s="102"/>
      <c r="R158" s="19"/>
      <c r="S158" s="19"/>
      <c r="T158" s="103"/>
      <c r="U158" s="19"/>
      <c r="V158" s="19"/>
      <c r="W158" s="102"/>
    </row>
    <row r="159" spans="1:26" x14ac:dyDescent="0.25">
      <c r="A159" s="19"/>
      <c r="B159" s="98"/>
      <c r="C159" s="98"/>
      <c r="D159" s="19"/>
      <c r="E159" s="98"/>
      <c r="F159" s="19"/>
      <c r="G159" s="19"/>
      <c r="H159" s="101" t="str">
        <f t="shared" si="7"/>
        <v/>
      </c>
      <c r="I159" s="19"/>
      <c r="J159" s="98"/>
      <c r="K159" s="102"/>
      <c r="L159" s="19"/>
      <c r="M159" s="98"/>
      <c r="N159" s="102"/>
      <c r="O159" s="19"/>
      <c r="P159" s="19"/>
      <c r="Q159" s="102"/>
      <c r="R159" s="19"/>
      <c r="S159" s="19"/>
      <c r="T159" s="103"/>
      <c r="U159" s="19"/>
      <c r="V159" s="19"/>
      <c r="W159" s="102"/>
      <c r="Z159" s="141"/>
    </row>
    <row r="160" spans="1:26" x14ac:dyDescent="0.25">
      <c r="H160" s="101" t="str">
        <f t="shared" si="7"/>
        <v/>
      </c>
    </row>
    <row r="161" spans="8:23" x14ac:dyDescent="0.25">
      <c r="H161" s="101" t="str">
        <f t="shared" si="7"/>
        <v/>
      </c>
    </row>
    <row r="162" spans="8:23" x14ac:dyDescent="0.25">
      <c r="H162" s="101" t="str">
        <f t="shared" si="7"/>
        <v/>
      </c>
    </row>
    <row r="163" spans="8:23" x14ac:dyDescent="0.25">
      <c r="H163" s="101" t="str">
        <f t="shared" si="7"/>
        <v/>
      </c>
    </row>
    <row r="164" spans="8:23" x14ac:dyDescent="0.25">
      <c r="H164" s="100">
        <f>SUM(H10:H159)</f>
        <v>10000</v>
      </c>
      <c r="J164" t="str">
        <f>IF(H164-K164-N164-Q164-T164-W164=0,"","ERREUR")</f>
        <v/>
      </c>
      <c r="K164" s="100">
        <f>SUM(K10:K159)</f>
        <v>9127</v>
      </c>
      <c r="M164" s="72"/>
      <c r="N164" s="97">
        <f>SUM(N10:N159)</f>
        <v>873</v>
      </c>
      <c r="Q164" s="100">
        <f>SUM(Q10:Q159)</f>
        <v>0</v>
      </c>
      <c r="T164" s="100">
        <f>SUM(T10:T159)</f>
        <v>0</v>
      </c>
      <c r="W164" s="100">
        <f>SUM(W10:W159)</f>
        <v>0</v>
      </c>
    </row>
    <row r="179" spans="2:3" x14ac:dyDescent="0.25">
      <c r="B179" s="89">
        <v>1</v>
      </c>
      <c r="C179" s="72" t="s">
        <v>397</v>
      </c>
    </row>
    <row r="180" spans="2:3" x14ac:dyDescent="0.25">
      <c r="B180" s="89">
        <v>2</v>
      </c>
      <c r="C180" t="s">
        <v>387</v>
      </c>
    </row>
    <row r="181" spans="2:3" x14ac:dyDescent="0.25">
      <c r="B181" s="89">
        <v>3</v>
      </c>
      <c r="C181" t="s">
        <v>388</v>
      </c>
    </row>
    <row r="182" spans="2:3" x14ac:dyDescent="0.25">
      <c r="B182" s="89">
        <v>4</v>
      </c>
      <c r="C182" t="s">
        <v>389</v>
      </c>
    </row>
    <row r="183" spans="2:3" x14ac:dyDescent="0.25">
      <c r="B183" s="89">
        <v>5</v>
      </c>
      <c r="C183" t="s">
        <v>390</v>
      </c>
    </row>
    <row r="184" spans="2:3" x14ac:dyDescent="0.25">
      <c r="B184" s="89">
        <v>6</v>
      </c>
      <c r="C184" t="s">
        <v>391</v>
      </c>
    </row>
    <row r="185" spans="2:3" x14ac:dyDescent="0.25">
      <c r="B185" s="89">
        <v>7</v>
      </c>
      <c r="C185" t="s">
        <v>392</v>
      </c>
    </row>
    <row r="186" spans="2:3" x14ac:dyDescent="0.25">
      <c r="B186" s="89">
        <v>8</v>
      </c>
      <c r="C186" t="s">
        <v>393</v>
      </c>
    </row>
    <row r="187" spans="2:3" x14ac:dyDescent="0.25">
      <c r="B187" s="89">
        <v>9</v>
      </c>
      <c r="C187" t="s">
        <v>396</v>
      </c>
    </row>
    <row r="188" spans="2:3" x14ac:dyDescent="0.25">
      <c r="B188" s="89">
        <v>10</v>
      </c>
      <c r="C188" t="s">
        <v>394</v>
      </c>
    </row>
    <row r="189" spans="2:3" x14ac:dyDescent="0.25">
      <c r="B189" s="89">
        <v>11</v>
      </c>
      <c r="C189" t="s">
        <v>395</v>
      </c>
    </row>
  </sheetData>
  <sortState xmlns:xlrd2="http://schemas.microsoft.com/office/spreadsheetml/2017/richdata2" ref="A10:W161">
    <sortCondition ref="D10"/>
  </sortState>
  <phoneticPr fontId="4" type="noConversion"/>
  <dataValidations count="1">
    <dataValidation type="custom" allowBlank="1" showInputMessage="1" showErrorMessage="1" sqref="N164:W164 I164:L164 H7:H165" xr:uid="{00000000-0002-0000-0000-000000000000}">
      <formula1>"&gt;=1"</formula1>
    </dataValidation>
  </dataValidations>
  <hyperlinks>
    <hyperlink ref="Z12" r:id="rId1" xr:uid="{00000000-0004-0000-0000-000000000000}"/>
  </hyperlinks>
  <pageMargins left="0.7" right="0.7" top="0.75" bottom="0.75" header="0.3" footer="0.3"/>
  <pageSetup paperSize="9" orientation="portrait" horizontalDpi="4294967293"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tabColor theme="0" tint="-0.14999847407452621"/>
  </sheetPr>
  <dimension ref="A10:G34"/>
  <sheetViews>
    <sheetView topLeftCell="A14" workbookViewId="0">
      <pane xSplit="15790" topLeftCell="L1"/>
      <selection activeCell="B16" sqref="B16"/>
      <selection pane="topRight" activeCell="L41" sqref="L41"/>
    </sheetView>
  </sheetViews>
  <sheetFormatPr baseColWidth="10" defaultRowHeight="12.5" x14ac:dyDescent="0.25"/>
  <cols>
    <col min="3" max="3" width="32" customWidth="1"/>
    <col min="4" max="4" width="6.453125" customWidth="1"/>
    <col min="5" max="5" width="11.54296875" customWidth="1"/>
    <col min="6" max="6" width="9.1796875" customWidth="1"/>
  </cols>
  <sheetData>
    <row r="10" spans="1:7" ht="23" x14ac:dyDescent="0.5">
      <c r="C10" s="170" t="s">
        <v>301</v>
      </c>
      <c r="D10" s="168"/>
      <c r="E10" s="19"/>
      <c r="G10" s="78"/>
    </row>
    <row r="12" spans="1:7" x14ac:dyDescent="0.25">
      <c r="A12" s="72" t="s">
        <v>293</v>
      </c>
    </row>
    <row r="14" spans="1:7" x14ac:dyDescent="0.25">
      <c r="A14" s="72" t="s">
        <v>290</v>
      </c>
    </row>
    <row r="16" spans="1:7" ht="17.5" x14ac:dyDescent="0.35">
      <c r="B16" s="78" t="str">
        <f>Liste!A1 &amp;" " &amp;Liste!A2 &amp;" " &amp;Liste!A3&amp;" " &amp;Liste!B3</f>
        <v>Résid.LA JOIE 120 rue de l' Espérance 75016 PARIS</v>
      </c>
      <c r="C16" s="78"/>
      <c r="D16" s="78"/>
      <c r="E16" s="78"/>
      <c r="F16" s="78"/>
    </row>
    <row r="18" spans="1:4" x14ac:dyDescent="0.25">
      <c r="A18" s="72" t="s">
        <v>291</v>
      </c>
    </row>
    <row r="19" spans="1:4" x14ac:dyDescent="0.25">
      <c r="A19" s="72" t="s">
        <v>292</v>
      </c>
    </row>
    <row r="20" spans="1:4" x14ac:dyDescent="0.25">
      <c r="A20" s="72" t="s">
        <v>294</v>
      </c>
    </row>
    <row r="21" spans="1:4" x14ac:dyDescent="0.25">
      <c r="A21" s="72" t="s">
        <v>295</v>
      </c>
    </row>
    <row r="22" spans="1:4" x14ac:dyDescent="0.25">
      <c r="C22" s="169">
        <f>Liste!E3</f>
        <v>44870</v>
      </c>
      <c r="D22" s="72" t="str">
        <f>"à "&amp;Liste!E4</f>
        <v>à 10 Heures</v>
      </c>
    </row>
    <row r="23" spans="1:4" x14ac:dyDescent="0.25">
      <c r="B23" s="72"/>
    </row>
    <row r="25" spans="1:4" x14ac:dyDescent="0.25">
      <c r="A25" s="72" t="s">
        <v>321</v>
      </c>
    </row>
    <row r="26" spans="1:4" x14ac:dyDescent="0.25">
      <c r="A26" s="72" t="s">
        <v>323</v>
      </c>
    </row>
    <row r="27" spans="1:4" x14ac:dyDescent="0.25">
      <c r="A27" s="72" t="s">
        <v>322</v>
      </c>
    </row>
    <row r="28" spans="1:4" x14ac:dyDescent="0.25">
      <c r="A28" s="72"/>
    </row>
    <row r="30" spans="1:4" x14ac:dyDescent="0.25">
      <c r="A30" s="72" t="s">
        <v>296</v>
      </c>
    </row>
    <row r="31" spans="1:4" x14ac:dyDescent="0.25">
      <c r="A31" s="72" t="s">
        <v>297</v>
      </c>
    </row>
    <row r="32" spans="1:4" x14ac:dyDescent="0.25">
      <c r="A32" s="72" t="s">
        <v>298</v>
      </c>
    </row>
    <row r="34" spans="1:4" ht="13" x14ac:dyDescent="0.3">
      <c r="A34" s="72" t="s">
        <v>299</v>
      </c>
      <c r="D34" s="72" t="s">
        <v>300</v>
      </c>
    </row>
  </sheetData>
  <dataValidations count="1">
    <dataValidation type="custom" allowBlank="1" showInputMessage="1" showErrorMessage="1" sqref="D22 C10 C22 C16:F16 B16" xr:uid="{00000000-0002-0000-0800-000000000000}">
      <formula1>"&gt;=1"</formula1>
    </dataValidation>
  </dataValidations>
  <pageMargins left="0.7" right="0.7" top="0.75" bottom="0.75" header="0.3" footer="0.3"/>
  <pageSetup paperSize="9" orientation="portrait" horizontalDpi="4294967293" verticalDpi="0" r:id="rId1"/>
  <colBreaks count="1" manualBreakCount="1">
    <brk id="6"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8">
    <tabColor theme="8" tint="0.79998168889431442"/>
  </sheetPr>
  <dimension ref="A1:M4335"/>
  <sheetViews>
    <sheetView topLeftCell="A284" zoomScaleNormal="100" workbookViewId="0">
      <selection activeCell="J33" sqref="J33"/>
    </sheetView>
  </sheetViews>
  <sheetFormatPr baseColWidth="10" defaultRowHeight="12.5" x14ac:dyDescent="0.25"/>
  <cols>
    <col min="1" max="1" width="14.36328125" customWidth="1"/>
    <col min="2" max="2" width="26.36328125" customWidth="1"/>
    <col min="3" max="3" width="17.36328125" customWidth="1"/>
    <col min="4" max="4" width="3.7265625" customWidth="1"/>
    <col min="5" max="5" width="15.6328125" customWidth="1"/>
    <col min="6" max="6" width="7.7265625" customWidth="1"/>
    <col min="7" max="7" width="19.26953125" customWidth="1"/>
    <col min="8" max="8" width="3.81640625" customWidth="1"/>
    <col min="9" max="9" width="28.453125" customWidth="1"/>
    <col min="10" max="10" width="14" customWidth="1"/>
  </cols>
  <sheetData>
    <row r="1" spans="1:12" ht="18" x14ac:dyDescent="0.4">
      <c r="A1" s="160" t="str">
        <f>Liste!$A$1</f>
        <v>Résid.LA JOIE</v>
      </c>
      <c r="B1" s="160"/>
      <c r="I1" s="200" t="s">
        <v>168</v>
      </c>
      <c r="L1" s="219"/>
    </row>
    <row r="2" spans="1:12" x14ac:dyDescent="0.25">
      <c r="A2" t="str">
        <f>Liste!$A$2</f>
        <v>120 rue de l' Espérance</v>
      </c>
      <c r="B2" t="str">
        <f>Liste!$A$2</f>
        <v>120 rue de l' Espérance</v>
      </c>
      <c r="J2" s="72" t="s">
        <v>186</v>
      </c>
      <c r="L2" s="219"/>
    </row>
    <row r="3" spans="1:12" x14ac:dyDescent="0.25">
      <c r="A3">
        <f>Liste!$A$3</f>
        <v>75016</v>
      </c>
      <c r="B3" s="220" t="str">
        <f>Liste!$A$3  &amp; " " &amp;Liste!$B$3</f>
        <v>75016 PARIS</v>
      </c>
      <c r="L3" s="219"/>
    </row>
    <row r="4" spans="1:12" ht="15.5" x14ac:dyDescent="0.35">
      <c r="A4" s="72"/>
      <c r="E4" s="72"/>
      <c r="H4" s="154" t="s">
        <v>170</v>
      </c>
      <c r="I4" s="191">
        <f>Liste!$E$3</f>
        <v>44870</v>
      </c>
      <c r="L4" s="219"/>
    </row>
    <row r="5" spans="1:12" ht="15.5" x14ac:dyDescent="0.35">
      <c r="A5" s="72" t="s">
        <v>171</v>
      </c>
      <c r="B5" s="191">
        <f>Liste!$E$3</f>
        <v>44870</v>
      </c>
      <c r="C5" s="72"/>
      <c r="D5" s="72" t="s">
        <v>183</v>
      </c>
      <c r="E5" s="72" t="str">
        <f>Liste!$E$4</f>
        <v>10 Heures</v>
      </c>
      <c r="F5" s="72" t="str">
        <f>Liste!E2</f>
        <v>15 rue du Bois d'Amour 75016 PARIS</v>
      </c>
      <c r="L5" s="219"/>
    </row>
    <row r="6" spans="1:12" x14ac:dyDescent="0.25">
      <c r="L6" s="219"/>
    </row>
    <row r="7" spans="1:12" x14ac:dyDescent="0.25">
      <c r="G7" s="156" t="s">
        <v>174</v>
      </c>
      <c r="I7" s="72" t="str">
        <f>Liste!$G$3</f>
        <v>Cabinet LEBON</v>
      </c>
      <c r="L7" s="219"/>
    </row>
    <row r="8" spans="1:12" x14ac:dyDescent="0.25">
      <c r="I8" s="72" t="str">
        <f>Liste!$G$4</f>
        <v>120 rue du Devoir</v>
      </c>
      <c r="L8" s="219"/>
    </row>
    <row r="9" spans="1:12" x14ac:dyDescent="0.25">
      <c r="I9" s="72" t="str">
        <f>Liste!$G$5</f>
        <v>75016 Paris</v>
      </c>
      <c r="L9" s="219"/>
    </row>
    <row r="10" spans="1:12" x14ac:dyDescent="0.25">
      <c r="F10" s="156" t="s">
        <v>176</v>
      </c>
      <c r="G10" s="153" t="str">
        <f>Liste!$E$5</f>
        <v>1 Novemvbre 2022</v>
      </c>
      <c r="L10" s="219"/>
    </row>
    <row r="11" spans="1:12" x14ac:dyDescent="0.25">
      <c r="L11" s="219"/>
    </row>
    <row r="12" spans="1:12" ht="18" x14ac:dyDescent="0.4">
      <c r="A12" s="72" t="s">
        <v>178</v>
      </c>
      <c r="B12" s="194" t="str">
        <f>Liste!$C$10&amp;" "&amp;Liste!$D$10</f>
        <v>Monsieur ALEXANDRINI André</v>
      </c>
      <c r="D12" s="72" t="s">
        <v>54</v>
      </c>
      <c r="E12" s="196">
        <f>Liste!A10</f>
        <v>1</v>
      </c>
      <c r="L12" s="219"/>
    </row>
    <row r="13" spans="1:12" ht="13" x14ac:dyDescent="0.3">
      <c r="A13" s="72" t="s">
        <v>177</v>
      </c>
      <c r="B13" s="195" t="str">
        <f>Liste!$E$10&amp;" "&amp;Liste!F$10&amp;" "&amp;Liste!G$10</f>
        <v>15 rue du Trou Perdu 33700 Mérignac</v>
      </c>
      <c r="L13" s="219"/>
    </row>
    <row r="14" spans="1:12" x14ac:dyDescent="0.25">
      <c r="L14" s="219"/>
    </row>
    <row r="15" spans="1:12" x14ac:dyDescent="0.25">
      <c r="A15" s="72" t="s">
        <v>180</v>
      </c>
      <c r="L15" s="219"/>
    </row>
    <row r="16" spans="1:12" x14ac:dyDescent="0.25">
      <c r="A16" s="72" t="s">
        <v>179</v>
      </c>
      <c r="B16" s="72"/>
      <c r="L16" s="219"/>
    </row>
    <row r="17" spans="1:13" x14ac:dyDescent="0.25">
      <c r="A17" s="72" t="s">
        <v>181</v>
      </c>
      <c r="B17" s="72"/>
      <c r="L17" s="219"/>
    </row>
    <row r="18" spans="1:13" x14ac:dyDescent="0.25">
      <c r="A18" s="72" t="s">
        <v>182</v>
      </c>
      <c r="B18" s="72"/>
      <c r="E18" s="198"/>
      <c r="F18" s="72"/>
      <c r="L18" s="219"/>
    </row>
    <row r="19" spans="1:13" x14ac:dyDescent="0.25">
      <c r="A19" s="159" t="s">
        <v>185</v>
      </c>
      <c r="L19" s="219"/>
    </row>
    <row r="20" spans="1:13" ht="13" x14ac:dyDescent="0.3">
      <c r="B20" s="72"/>
      <c r="G20" s="158" t="s">
        <v>184</v>
      </c>
      <c r="L20" s="219"/>
    </row>
    <row r="21" spans="1:13" ht="13" thickBot="1" x14ac:dyDescent="0.3">
      <c r="A21" s="83"/>
      <c r="B21" s="83"/>
      <c r="C21" s="83"/>
      <c r="D21" s="83"/>
      <c r="E21" s="83"/>
      <c r="F21" s="83"/>
      <c r="G21" s="83"/>
      <c r="H21" s="83"/>
      <c r="I21" s="83"/>
      <c r="L21" s="219"/>
    </row>
    <row r="22" spans="1:13" x14ac:dyDescent="0.25">
      <c r="A22">
        <v>1.01</v>
      </c>
      <c r="B22" t="s">
        <v>166</v>
      </c>
      <c r="C22" s="72" t="s">
        <v>335</v>
      </c>
      <c r="D22" s="72"/>
      <c r="F22" s="111">
        <v>1</v>
      </c>
      <c r="G22" t="str">
        <f>VLOOKUP(F22,Liste!$B$179:$C$189,2)</f>
        <v xml:space="preserve">Charges générales   </v>
      </c>
      <c r="I22" s="72" t="s">
        <v>334</v>
      </c>
      <c r="J22" s="124"/>
      <c r="L22" s="219">
        <f>E12</f>
        <v>1</v>
      </c>
      <c r="M22" s="72">
        <f>VLOOKUP(L22,F.MERE!$A$14:$AA$163,16+F22)</f>
        <v>568</v>
      </c>
    </row>
    <row r="23" spans="1:13" ht="13.5" customHeight="1" thickBot="1" x14ac:dyDescent="0.3">
      <c r="F23" s="89"/>
      <c r="L23" s="219"/>
    </row>
    <row r="24" spans="1:13" ht="13" thickBot="1" x14ac:dyDescent="0.3">
      <c r="B24" s="72" t="str">
        <f>IF($M22&gt;0,"","NE PARTICIPE PAS                   XXXXXXXXXXXXX")</f>
        <v/>
      </c>
      <c r="D24" s="218"/>
      <c r="E24" s="149" t="s">
        <v>1</v>
      </c>
      <c r="F24" s="221"/>
      <c r="G24" s="150" t="s">
        <v>2</v>
      </c>
      <c r="H24" s="148"/>
      <c r="I24" s="151" t="s">
        <v>167</v>
      </c>
      <c r="L24" s="219"/>
      <c r="M24" s="72" t="str">
        <f>VLOOKUP($E$12,F.MERE!$A$14:$AA$163,16+F23)</f>
        <v/>
      </c>
    </row>
    <row r="25" spans="1:13" x14ac:dyDescent="0.25">
      <c r="A25" s="69"/>
      <c r="B25" s="69"/>
      <c r="C25" s="69"/>
      <c r="D25" s="69"/>
      <c r="E25" s="69"/>
      <c r="F25" s="222"/>
      <c r="G25" s="69"/>
      <c r="H25" s="69"/>
      <c r="I25" s="69"/>
      <c r="J25" s="69"/>
      <c r="L25" s="219"/>
    </row>
    <row r="26" spans="1:13" x14ac:dyDescent="0.25">
      <c r="A26">
        <v>2.0099999999999998</v>
      </c>
      <c r="B26" s="72" t="s">
        <v>337</v>
      </c>
      <c r="C26" s="72" t="s">
        <v>336</v>
      </c>
      <c r="D26" s="72"/>
      <c r="F26" s="223">
        <v>1</v>
      </c>
      <c r="G26" t="str">
        <f>VLOOKUP(F26,Liste!$B$179:$C$189,2)</f>
        <v xml:space="preserve">Charges générales   </v>
      </c>
      <c r="H26" s="73"/>
      <c r="I26" s="124" t="s">
        <v>334</v>
      </c>
      <c r="J26" s="72"/>
      <c r="L26" s="219">
        <f>E12</f>
        <v>1</v>
      </c>
      <c r="M26" s="72">
        <f>VLOOKUP(L26,F.MERE!$A$14:$AA$163,16+F22)</f>
        <v>568</v>
      </c>
    </row>
    <row r="27" spans="1:13" ht="13" thickBot="1" x14ac:dyDescent="0.3">
      <c r="F27" s="89"/>
      <c r="L27" s="219"/>
    </row>
    <row r="28" spans="1:13" ht="13" thickBot="1" x14ac:dyDescent="0.3">
      <c r="B28" s="72" t="str">
        <f>IF($M26&gt;0,"","NE PARTICIPE PAS                   XXXXXXXXXXXXX")</f>
        <v/>
      </c>
      <c r="D28" s="148"/>
      <c r="E28" s="149" t="s">
        <v>1</v>
      </c>
      <c r="F28" s="221"/>
      <c r="G28" s="150" t="s">
        <v>2</v>
      </c>
      <c r="H28" s="148"/>
      <c r="I28" s="151" t="s">
        <v>167</v>
      </c>
      <c r="L28" s="219"/>
    </row>
    <row r="29" spans="1:13" x14ac:dyDescent="0.25">
      <c r="A29" s="69"/>
      <c r="B29" s="69"/>
      <c r="C29" s="69"/>
      <c r="D29" s="69"/>
      <c r="E29" s="69"/>
      <c r="F29" s="222"/>
      <c r="G29" s="69"/>
      <c r="H29" s="69"/>
      <c r="I29" s="69"/>
      <c r="J29" s="69"/>
      <c r="L29" s="219"/>
    </row>
    <row r="30" spans="1:13" x14ac:dyDescent="0.25">
      <c r="A30">
        <v>3.01</v>
      </c>
      <c r="B30" s="72" t="s">
        <v>338</v>
      </c>
      <c r="C30" s="72" t="s">
        <v>339</v>
      </c>
      <c r="D30" s="72"/>
      <c r="F30" s="223">
        <v>1</v>
      </c>
      <c r="G30" t="str">
        <f>VLOOKUP(F30,Liste!$B$179:$C$189,2)</f>
        <v xml:space="preserve">Charges générales   </v>
      </c>
      <c r="H30" s="73"/>
      <c r="I30" s="124" t="s">
        <v>334</v>
      </c>
      <c r="J30" s="72"/>
      <c r="L30" s="219">
        <f>E12</f>
        <v>1</v>
      </c>
      <c r="M30" s="72">
        <f>VLOOKUP(L30,F.MERE!$A$14:$AA$163,16+F30)</f>
        <v>568</v>
      </c>
    </row>
    <row r="31" spans="1:13" ht="13" thickBot="1" x14ac:dyDescent="0.3">
      <c r="F31" s="89"/>
      <c r="L31" s="219"/>
    </row>
    <row r="32" spans="1:13" ht="13" thickBot="1" x14ac:dyDescent="0.3">
      <c r="B32" s="72" t="str">
        <f>IF($M30&gt;0,"","NE PARTICIPE PAS                   XXXXXXXXXXXXX")</f>
        <v/>
      </c>
      <c r="D32" s="148"/>
      <c r="E32" s="149" t="s">
        <v>1</v>
      </c>
      <c r="F32" s="221"/>
      <c r="G32" s="150" t="s">
        <v>2</v>
      </c>
      <c r="H32" s="148"/>
      <c r="I32" s="151" t="s">
        <v>167</v>
      </c>
      <c r="L32" s="219"/>
    </row>
    <row r="33" spans="1:13" x14ac:dyDescent="0.25">
      <c r="A33" s="69"/>
      <c r="B33" s="69"/>
      <c r="C33" s="69"/>
      <c r="D33" s="69"/>
      <c r="E33" s="69"/>
      <c r="F33" s="222"/>
      <c r="G33" s="69"/>
      <c r="H33" s="69"/>
      <c r="I33" s="69"/>
      <c r="J33" s="69"/>
      <c r="L33" s="219"/>
    </row>
    <row r="34" spans="1:13" x14ac:dyDescent="0.25">
      <c r="A34">
        <v>4.01</v>
      </c>
      <c r="B34" s="72" t="s">
        <v>340</v>
      </c>
      <c r="C34" s="72" t="s">
        <v>341</v>
      </c>
      <c r="D34" s="72"/>
      <c r="F34" s="223">
        <v>1</v>
      </c>
      <c r="G34" t="str">
        <f>VLOOKUP(F34,Liste!$B$179:$C$189,2)</f>
        <v xml:space="preserve">Charges générales   </v>
      </c>
      <c r="H34" s="73"/>
      <c r="I34" s="124" t="s">
        <v>334</v>
      </c>
      <c r="J34" s="72"/>
      <c r="L34" s="219">
        <f>E12</f>
        <v>1</v>
      </c>
      <c r="M34" s="72">
        <f>VLOOKUP(L34,F.MERE!$A$14:$AA$163,16+F34)</f>
        <v>568</v>
      </c>
    </row>
    <row r="35" spans="1:13" ht="13" thickBot="1" x14ac:dyDescent="0.3">
      <c r="F35" s="89"/>
      <c r="L35" s="219"/>
    </row>
    <row r="36" spans="1:13" ht="13" thickBot="1" x14ac:dyDescent="0.3">
      <c r="B36" s="72" t="str">
        <f>IF($M34&gt;0,"","NE PARTICIPE PAS                   XXXXXXXXXXXXX")</f>
        <v/>
      </c>
      <c r="D36" s="148"/>
      <c r="E36" s="149" t="s">
        <v>1</v>
      </c>
      <c r="F36" s="221"/>
      <c r="G36" s="150" t="s">
        <v>2</v>
      </c>
      <c r="H36" s="148"/>
      <c r="I36" s="151" t="s">
        <v>167</v>
      </c>
      <c r="L36" s="219"/>
    </row>
    <row r="37" spans="1:13" x14ac:dyDescent="0.25">
      <c r="A37" s="69"/>
      <c r="B37" s="69"/>
      <c r="C37" s="69"/>
      <c r="D37" s="69"/>
      <c r="E37" s="69"/>
      <c r="F37" s="222"/>
      <c r="G37" s="69"/>
      <c r="H37" s="69"/>
      <c r="I37" s="69"/>
      <c r="J37" s="69"/>
      <c r="L37" s="219"/>
    </row>
    <row r="38" spans="1:13" x14ac:dyDescent="0.25">
      <c r="A38">
        <v>5.01</v>
      </c>
      <c r="B38" s="72" t="s">
        <v>342</v>
      </c>
      <c r="C38" s="72" t="s">
        <v>343</v>
      </c>
      <c r="D38" s="72"/>
      <c r="F38" s="223">
        <v>1</v>
      </c>
      <c r="G38" t="str">
        <f>VLOOKUP(F38,Liste!$B$179:$C$189,2)</f>
        <v xml:space="preserve">Charges générales   </v>
      </c>
      <c r="H38" s="73"/>
      <c r="I38" s="124" t="s">
        <v>345</v>
      </c>
      <c r="J38" s="72"/>
      <c r="L38" s="219">
        <f>E12</f>
        <v>1</v>
      </c>
      <c r="M38" s="72">
        <f>VLOOKUP(L38,F.MERE!$A$14:$AA$163,16+F38)</f>
        <v>568</v>
      </c>
    </row>
    <row r="39" spans="1:13" ht="13" thickBot="1" x14ac:dyDescent="0.3">
      <c r="F39" s="223"/>
      <c r="H39" s="73"/>
      <c r="I39" s="124"/>
      <c r="L39" s="219"/>
    </row>
    <row r="40" spans="1:13" ht="13" thickBot="1" x14ac:dyDescent="0.3">
      <c r="B40" s="72" t="str">
        <f>IF($M38&gt;0,"","NE PARTICIPE PAS                   XXXXXXXXXXXXX")</f>
        <v/>
      </c>
      <c r="D40" s="148"/>
      <c r="E40" s="149" t="s">
        <v>1</v>
      </c>
      <c r="F40" s="221"/>
      <c r="G40" s="150" t="s">
        <v>2</v>
      </c>
      <c r="H40" s="148"/>
      <c r="I40" s="151" t="s">
        <v>167</v>
      </c>
      <c r="L40" s="219"/>
    </row>
    <row r="41" spans="1:13" x14ac:dyDescent="0.25">
      <c r="A41" s="69"/>
      <c r="B41" s="69"/>
      <c r="C41" s="69"/>
      <c r="D41" s="69"/>
      <c r="E41" s="69"/>
      <c r="F41" s="222"/>
      <c r="G41" s="69"/>
      <c r="H41" s="69"/>
      <c r="I41" s="69"/>
      <c r="J41" s="69"/>
      <c r="L41" s="219"/>
    </row>
    <row r="42" spans="1:13" x14ac:dyDescent="0.25">
      <c r="A42">
        <v>5.0199999999999996</v>
      </c>
      <c r="B42" s="72" t="s">
        <v>344</v>
      </c>
      <c r="C42" t="s">
        <v>381</v>
      </c>
      <c r="D42" s="72"/>
      <c r="F42" s="223">
        <v>1</v>
      </c>
      <c r="G42" t="str">
        <f>VLOOKUP(F42,Liste!$B$179:$C$189,2)</f>
        <v xml:space="preserve">Charges générales   </v>
      </c>
      <c r="H42" s="73"/>
      <c r="I42" s="124" t="s">
        <v>334</v>
      </c>
      <c r="J42" s="72"/>
      <c r="L42" s="219">
        <f>E12</f>
        <v>1</v>
      </c>
      <c r="M42" s="72">
        <f>VLOOKUP(L42,F.MERE!$A$14:$AA$163,16+F42)</f>
        <v>568</v>
      </c>
    </row>
    <row r="43" spans="1:13" ht="13" thickBot="1" x14ac:dyDescent="0.3">
      <c r="F43" s="89"/>
      <c r="L43" s="219"/>
    </row>
    <row r="44" spans="1:13" ht="13" thickBot="1" x14ac:dyDescent="0.3">
      <c r="B44" s="72" t="str">
        <f>IF($M42&gt;0,"","NE PARTICIPE PAS                   XXXXXXXXXXXXX")</f>
        <v/>
      </c>
      <c r="D44" s="148"/>
      <c r="E44" s="149" t="s">
        <v>1</v>
      </c>
      <c r="F44" s="221"/>
      <c r="G44" s="150" t="s">
        <v>2</v>
      </c>
      <c r="H44" s="148"/>
      <c r="I44" s="151" t="s">
        <v>167</v>
      </c>
      <c r="L44" s="219"/>
    </row>
    <row r="45" spans="1:13" x14ac:dyDescent="0.25">
      <c r="A45" s="69"/>
      <c r="B45" s="69"/>
      <c r="C45" s="69"/>
      <c r="D45" s="69"/>
      <c r="E45" s="69"/>
      <c r="F45" s="222"/>
      <c r="G45" s="69"/>
      <c r="H45" s="69"/>
      <c r="I45" s="69"/>
      <c r="J45" s="69"/>
      <c r="L45" s="219"/>
    </row>
    <row r="46" spans="1:13" x14ac:dyDescent="0.25">
      <c r="A46">
        <v>6.01</v>
      </c>
      <c r="B46" s="72" t="s">
        <v>386</v>
      </c>
      <c r="C46" s="72" t="s">
        <v>383</v>
      </c>
      <c r="D46" s="72"/>
      <c r="F46" s="223">
        <v>3</v>
      </c>
      <c r="G46" s="72" t="str">
        <f>VLOOKUP(F46,Liste!$B$179:$C$189,2)</f>
        <v>Chardes Bât,B</v>
      </c>
      <c r="H46" s="73"/>
      <c r="I46" s="124" t="s">
        <v>382</v>
      </c>
      <c r="J46" s="72"/>
      <c r="L46" s="219">
        <f>E12</f>
        <v>1</v>
      </c>
      <c r="M46" s="72">
        <f>VLOOKUP(L46,F.MERE!$A$14:$AA$163,16+F46)</f>
        <v>0</v>
      </c>
    </row>
    <row r="47" spans="1:13" ht="13" thickBot="1" x14ac:dyDescent="0.3">
      <c r="F47" s="89"/>
      <c r="L47" s="219"/>
    </row>
    <row r="48" spans="1:13" ht="13" thickBot="1" x14ac:dyDescent="0.3">
      <c r="B48" s="72" t="str">
        <f>IF($M46&gt;0,"","NE PARTICIPE PAS                   XXXXXXXXXXXXX")</f>
        <v>NE PARTICIPE PAS                   XXXXXXXXXXXXX</v>
      </c>
      <c r="C48" s="72"/>
      <c r="D48" s="148"/>
      <c r="E48" s="149" t="s">
        <v>1</v>
      </c>
      <c r="F48" s="221"/>
      <c r="G48" s="150" t="s">
        <v>2</v>
      </c>
      <c r="H48" s="148"/>
      <c r="I48" s="151" t="s">
        <v>167</v>
      </c>
      <c r="L48" s="219"/>
    </row>
    <row r="49" spans="1:13" x14ac:dyDescent="0.25">
      <c r="A49" s="69"/>
      <c r="B49" s="72"/>
      <c r="C49" s="69"/>
      <c r="D49" s="69"/>
      <c r="E49" s="69"/>
      <c r="F49" s="222"/>
      <c r="G49" s="69"/>
      <c r="H49" s="69"/>
      <c r="I49" s="69"/>
      <c r="J49" s="69"/>
      <c r="L49" s="219"/>
    </row>
    <row r="50" spans="1:13" x14ac:dyDescent="0.25">
      <c r="B50" s="72"/>
      <c r="C50" s="72"/>
      <c r="D50" s="72"/>
      <c r="F50" s="223">
        <v>1</v>
      </c>
      <c r="G50" t="str">
        <f>VLOOKUP(F50,Liste!$B$179:$C$189,2)</f>
        <v xml:space="preserve">Charges générales   </v>
      </c>
      <c r="H50" s="73"/>
      <c r="I50" s="124" t="s">
        <v>334</v>
      </c>
      <c r="J50" s="72"/>
      <c r="L50" s="219">
        <f>E12</f>
        <v>1</v>
      </c>
      <c r="M50" s="72">
        <f>VLOOKUP(L50,F.MERE!$A$14:$AA$163,16+F50)</f>
        <v>568</v>
      </c>
    </row>
    <row r="51" spans="1:13" ht="13" thickBot="1" x14ac:dyDescent="0.3">
      <c r="F51" s="89"/>
      <c r="L51" s="219"/>
    </row>
    <row r="52" spans="1:13" ht="13" thickBot="1" x14ac:dyDescent="0.3">
      <c r="B52" s="72" t="str">
        <f>IF($M50&gt;0,"","NE PARTICIPE PAS                   XXXXXXXXXXXXX")</f>
        <v/>
      </c>
      <c r="D52" s="148"/>
      <c r="E52" s="149" t="s">
        <v>1</v>
      </c>
      <c r="F52" s="221"/>
      <c r="G52" s="150" t="s">
        <v>2</v>
      </c>
      <c r="H52" s="148"/>
      <c r="I52" s="151" t="s">
        <v>167</v>
      </c>
      <c r="L52" s="219"/>
    </row>
    <row r="53" spans="1:13" x14ac:dyDescent="0.25">
      <c r="A53" s="69"/>
      <c r="B53" s="69"/>
      <c r="C53" s="69"/>
      <c r="D53" s="69"/>
      <c r="E53" s="69"/>
      <c r="F53" s="222"/>
      <c r="G53" s="69"/>
      <c r="H53" s="69"/>
      <c r="I53" s="69"/>
      <c r="J53" s="69"/>
      <c r="L53" s="219"/>
    </row>
    <row r="54" spans="1:13" x14ac:dyDescent="0.25">
      <c r="B54" s="72"/>
      <c r="C54" s="72"/>
      <c r="D54" s="72"/>
      <c r="F54" s="223">
        <v>1</v>
      </c>
      <c r="G54" t="str">
        <f>VLOOKUP(F54,Liste!$B$179:$C$189,2)</f>
        <v xml:space="preserve">Charges générales   </v>
      </c>
      <c r="H54" s="73"/>
      <c r="I54" s="124" t="s">
        <v>334</v>
      </c>
      <c r="J54" s="72"/>
      <c r="L54" s="219">
        <f>E12</f>
        <v>1</v>
      </c>
      <c r="M54" s="72">
        <f>VLOOKUP(L54,F.MERE!$A$14:$AA$163,16+F54)</f>
        <v>568</v>
      </c>
    </row>
    <row r="55" spans="1:13" ht="13" thickBot="1" x14ac:dyDescent="0.3">
      <c r="F55" s="89"/>
      <c r="L55" s="219"/>
    </row>
    <row r="56" spans="1:13" ht="13" thickBot="1" x14ac:dyDescent="0.3">
      <c r="B56" s="72" t="str">
        <f>IF($M54&gt;0,"","NE PARTICIPE PAS                   XXXXXXXXXXXXX")</f>
        <v/>
      </c>
      <c r="E56" s="149" t="s">
        <v>1</v>
      </c>
      <c r="F56" s="221"/>
      <c r="G56" s="150" t="s">
        <v>2</v>
      </c>
      <c r="H56" s="148"/>
      <c r="I56" s="151" t="s">
        <v>167</v>
      </c>
      <c r="L56" s="219"/>
      <c r="M56" s="72" t="str">
        <f>VLOOKUP($E$12,F.MERE!$A$14:$AA$163,16+F55)</f>
        <v/>
      </c>
    </row>
    <row r="57" spans="1:13" x14ac:dyDescent="0.25">
      <c r="A57" s="69"/>
      <c r="B57" s="69"/>
      <c r="C57" s="69"/>
      <c r="D57" s="69"/>
      <c r="E57" s="69"/>
      <c r="F57" s="222"/>
      <c r="G57" s="69"/>
      <c r="H57" s="69"/>
      <c r="I57" s="69"/>
      <c r="J57" s="69"/>
      <c r="L57" s="219"/>
    </row>
    <row r="58" spans="1:13" x14ac:dyDescent="0.25">
      <c r="A58" t="s">
        <v>24</v>
      </c>
      <c r="F58" s="89"/>
      <c r="L58" s="219"/>
    </row>
    <row r="59" spans="1:13" ht="18" x14ac:dyDescent="0.4">
      <c r="A59" s="160" t="str">
        <f>Liste!$A$1</f>
        <v>Résid.LA JOIE</v>
      </c>
      <c r="B59" s="160"/>
      <c r="F59" s="89"/>
      <c r="G59" s="74"/>
      <c r="I59" s="200" t="s">
        <v>168</v>
      </c>
      <c r="L59" s="219"/>
    </row>
    <row r="60" spans="1:13" ht="14" x14ac:dyDescent="0.3">
      <c r="A60" t="str">
        <f>Liste!$A$2</f>
        <v>120 rue de l' Espérance</v>
      </c>
      <c r="B60" t="str">
        <f>Liste!$A$2</f>
        <v>120 rue de l' Espérance</v>
      </c>
      <c r="F60" s="89"/>
      <c r="I60" s="155"/>
      <c r="L60" s="219"/>
    </row>
    <row r="61" spans="1:13" x14ac:dyDescent="0.25">
      <c r="A61">
        <f>Liste!$A$3</f>
        <v>75016</v>
      </c>
      <c r="B61" s="220" t="str">
        <f>Liste!$A$3  &amp; " " &amp;Liste!$B$3</f>
        <v>75016 PARIS</v>
      </c>
      <c r="F61" s="89"/>
      <c r="J61" s="72" t="s">
        <v>186</v>
      </c>
      <c r="L61" s="219"/>
    </row>
    <row r="62" spans="1:13" x14ac:dyDescent="0.25">
      <c r="A62">
        <f>Liste!A62</f>
        <v>0</v>
      </c>
      <c r="B62" s="72">
        <f>Liste!B62</f>
        <v>0</v>
      </c>
      <c r="F62" s="89"/>
      <c r="L62" s="219"/>
    </row>
    <row r="63" spans="1:13" ht="15.5" x14ac:dyDescent="0.35">
      <c r="A63" s="72"/>
      <c r="E63" s="72"/>
      <c r="F63" s="89"/>
      <c r="H63" s="154" t="s">
        <v>170</v>
      </c>
      <c r="I63" s="191">
        <f>Liste!$E$3</f>
        <v>44870</v>
      </c>
      <c r="L63" s="219"/>
    </row>
    <row r="64" spans="1:13" ht="15.5" x14ac:dyDescent="0.35">
      <c r="A64" s="72" t="s">
        <v>171</v>
      </c>
      <c r="B64" s="191">
        <f>Liste!$E$3</f>
        <v>44870</v>
      </c>
      <c r="C64" s="72"/>
      <c r="D64" s="72" t="s">
        <v>183</v>
      </c>
      <c r="E64" s="72" t="str">
        <f>Liste!$E$4</f>
        <v>10 Heures</v>
      </c>
      <c r="F64" s="72" t="str">
        <f>Liste!$E$2</f>
        <v>15 rue du Bois d'Amour 75016 PARIS</v>
      </c>
      <c r="L64" s="219"/>
    </row>
    <row r="65" spans="1:12" x14ac:dyDescent="0.25">
      <c r="F65" s="89"/>
      <c r="L65" s="219"/>
    </row>
    <row r="66" spans="1:12" x14ac:dyDescent="0.25">
      <c r="F66" s="89"/>
      <c r="G66" s="156" t="s">
        <v>174</v>
      </c>
      <c r="I66" s="72" t="str">
        <f>Liste!$G$3</f>
        <v>Cabinet LEBON</v>
      </c>
      <c r="L66" s="219"/>
    </row>
    <row r="67" spans="1:12" x14ac:dyDescent="0.25">
      <c r="F67" s="89"/>
      <c r="I67" s="72" t="str">
        <f>Liste!$G$4</f>
        <v>120 rue du Devoir</v>
      </c>
      <c r="L67" s="219"/>
    </row>
    <row r="68" spans="1:12" x14ac:dyDescent="0.25">
      <c r="F68" s="89"/>
      <c r="I68" s="72" t="str">
        <f>Liste!$G$5</f>
        <v>75016 Paris</v>
      </c>
      <c r="L68" s="219"/>
    </row>
    <row r="69" spans="1:12" x14ac:dyDescent="0.25">
      <c r="F69" s="111" t="s">
        <v>176</v>
      </c>
      <c r="G69" s="153" t="str">
        <f>Liste!$E$5</f>
        <v>1 Novemvbre 2022</v>
      </c>
      <c r="L69" s="219"/>
    </row>
    <row r="70" spans="1:12" x14ac:dyDescent="0.25">
      <c r="F70" s="89"/>
      <c r="L70" s="219"/>
    </row>
    <row r="71" spans="1:12" ht="17.5" x14ac:dyDescent="0.35">
      <c r="A71" s="72" t="s">
        <v>178</v>
      </c>
      <c r="B71" s="193" t="str">
        <f>Liste!$C$10&amp;" "&amp;Liste!$D$11</f>
        <v>Monsieur ANNINOS Henri</v>
      </c>
      <c r="E71" s="196">
        <f>Liste!A11</f>
        <v>2</v>
      </c>
      <c r="F71" s="89"/>
      <c r="L71" s="219"/>
    </row>
    <row r="72" spans="1:12" ht="13" x14ac:dyDescent="0.3">
      <c r="A72" s="72" t="s">
        <v>177</v>
      </c>
      <c r="B72" s="195" t="str">
        <f>Liste!$E$11&amp;" "&amp;Liste!F$11&amp;" "&amp;Liste!G$11</f>
        <v xml:space="preserve">5 rue de la Tour 75016 Paris </v>
      </c>
      <c r="F72" s="89"/>
      <c r="L72" s="219"/>
    </row>
    <row r="73" spans="1:12" x14ac:dyDescent="0.25">
      <c r="F73" s="89"/>
      <c r="L73" s="219"/>
    </row>
    <row r="74" spans="1:12" x14ac:dyDescent="0.25">
      <c r="A74" s="72" t="s">
        <v>180</v>
      </c>
      <c r="F74" s="89"/>
      <c r="L74" s="219"/>
    </row>
    <row r="75" spans="1:12" x14ac:dyDescent="0.25">
      <c r="A75" s="72" t="s">
        <v>179</v>
      </c>
      <c r="B75" s="72"/>
      <c r="F75" s="89"/>
      <c r="L75" s="219"/>
    </row>
    <row r="76" spans="1:12" x14ac:dyDescent="0.25">
      <c r="A76" s="72" t="s">
        <v>181</v>
      </c>
      <c r="B76" s="72"/>
      <c r="F76" s="89"/>
      <c r="L76" s="219"/>
    </row>
    <row r="77" spans="1:12" x14ac:dyDescent="0.25">
      <c r="A77" s="72" t="s">
        <v>182</v>
      </c>
      <c r="B77" s="72"/>
      <c r="E77" s="198">
        <f>Liste!$E$3</f>
        <v>44870</v>
      </c>
      <c r="F77" s="111" t="s">
        <v>183</v>
      </c>
      <c r="G77" t="str">
        <f>E64&amp;" "&amp;F64</f>
        <v>10 Heures 15 rue du Bois d'Amour 75016 PARIS</v>
      </c>
      <c r="L77" s="219"/>
    </row>
    <row r="78" spans="1:12" x14ac:dyDescent="0.25">
      <c r="A78" s="159" t="s">
        <v>185</v>
      </c>
      <c r="F78" s="89"/>
      <c r="L78" s="219"/>
    </row>
    <row r="79" spans="1:12" ht="13" x14ac:dyDescent="0.3">
      <c r="B79" s="72"/>
      <c r="F79" s="89"/>
      <c r="G79" s="158" t="s">
        <v>184</v>
      </c>
      <c r="L79" s="219"/>
    </row>
    <row r="80" spans="1:12" ht="13" thickBot="1" x14ac:dyDescent="0.3">
      <c r="A80" s="83"/>
      <c r="B80" s="83"/>
      <c r="C80" s="83"/>
      <c r="D80" s="83"/>
      <c r="E80" s="83"/>
      <c r="F80" s="224"/>
      <c r="G80" s="83"/>
      <c r="H80" s="83"/>
      <c r="I80" s="83"/>
      <c r="L80" s="219"/>
    </row>
    <row r="81" spans="1:13" x14ac:dyDescent="0.25">
      <c r="A81">
        <v>1.01</v>
      </c>
      <c r="B81" t="s">
        <v>166</v>
      </c>
      <c r="C81" s="72" t="s">
        <v>335</v>
      </c>
      <c r="D81" s="72"/>
      <c r="F81" s="111">
        <v>1</v>
      </c>
      <c r="G81" t="str">
        <f>VLOOKUP(F81,Liste!$B$179:$C$189,2)</f>
        <v xml:space="preserve">Charges générales   </v>
      </c>
      <c r="I81" s="72" t="s">
        <v>334</v>
      </c>
      <c r="J81" s="124"/>
      <c r="L81" s="219">
        <f>E71</f>
        <v>2</v>
      </c>
      <c r="M81" s="72">
        <f>VLOOKUP(L81,F.MERE!$A$14:$AA$163,16+F81)</f>
        <v>290</v>
      </c>
    </row>
    <row r="82" spans="1:13" ht="13" thickBot="1" x14ac:dyDescent="0.3">
      <c r="F82" s="89"/>
      <c r="L82" s="219"/>
    </row>
    <row r="83" spans="1:13" ht="13" thickBot="1" x14ac:dyDescent="0.3">
      <c r="B83" s="72" t="str">
        <f>IF($M81&gt;0,"","NE PARTICIPE PAS                   XXXXXXXXXXXXX")</f>
        <v/>
      </c>
      <c r="D83" s="218"/>
      <c r="E83" s="149" t="s">
        <v>1</v>
      </c>
      <c r="F83" s="221"/>
      <c r="G83" s="150" t="s">
        <v>2</v>
      </c>
      <c r="H83" s="148"/>
      <c r="I83" s="151" t="s">
        <v>167</v>
      </c>
      <c r="L83" s="219"/>
      <c r="M83" s="72" t="str">
        <f>VLOOKUP($E$12,F.MERE!$A$14:$AA$163,16+F82)</f>
        <v/>
      </c>
    </row>
    <row r="84" spans="1:13" x14ac:dyDescent="0.25">
      <c r="A84" s="69"/>
      <c r="B84" s="69"/>
      <c r="C84" s="69"/>
      <c r="D84" s="69"/>
      <c r="E84" s="69"/>
      <c r="F84" s="222"/>
      <c r="G84" s="69"/>
      <c r="H84" s="69"/>
      <c r="I84" s="69"/>
      <c r="J84" s="69"/>
      <c r="L84" s="219"/>
    </row>
    <row r="85" spans="1:13" x14ac:dyDescent="0.25">
      <c r="A85">
        <v>2.0099999999999998</v>
      </c>
      <c r="B85" s="72" t="s">
        <v>337</v>
      </c>
      <c r="C85" s="72" t="s">
        <v>336</v>
      </c>
      <c r="D85" s="72"/>
      <c r="F85" s="223">
        <v>1</v>
      </c>
      <c r="G85" t="str">
        <f>VLOOKUP(F85,Liste!$B$179:$C$189,2)</f>
        <v xml:space="preserve">Charges générales   </v>
      </c>
      <c r="H85" s="73"/>
      <c r="I85" s="124" t="s">
        <v>334</v>
      </c>
      <c r="J85" s="72"/>
      <c r="L85" s="219">
        <f>E71</f>
        <v>2</v>
      </c>
      <c r="M85" s="72">
        <f>VLOOKUP(L85,F.MERE!$A$14:$AA$163,16+F85)</f>
        <v>290</v>
      </c>
    </row>
    <row r="86" spans="1:13" ht="13" thickBot="1" x14ac:dyDescent="0.3">
      <c r="F86" s="89"/>
      <c r="L86" s="219"/>
    </row>
    <row r="87" spans="1:13" ht="13" thickBot="1" x14ac:dyDescent="0.3">
      <c r="B87" s="72" t="str">
        <f>IF($M85&gt;0,"","NE PARTICIPE PAS                   XXXXXXXXXXXXX")</f>
        <v/>
      </c>
      <c r="D87" s="148"/>
      <c r="E87" s="149" t="s">
        <v>1</v>
      </c>
      <c r="F87" s="221"/>
      <c r="G87" s="150" t="s">
        <v>2</v>
      </c>
      <c r="H87" s="148"/>
      <c r="I87" s="151" t="s">
        <v>167</v>
      </c>
      <c r="L87" s="219"/>
    </row>
    <row r="88" spans="1:13" x14ac:dyDescent="0.25">
      <c r="A88" s="69"/>
      <c r="B88" s="69"/>
      <c r="C88" s="69"/>
      <c r="D88" s="69"/>
      <c r="E88" s="69"/>
      <c r="F88" s="222"/>
      <c r="G88" s="69"/>
      <c r="H88" s="69"/>
      <c r="I88" s="69"/>
      <c r="J88" s="69"/>
      <c r="L88" s="219"/>
    </row>
    <row r="89" spans="1:13" x14ac:dyDescent="0.25">
      <c r="A89">
        <v>3.01</v>
      </c>
      <c r="B89" s="72" t="s">
        <v>338</v>
      </c>
      <c r="C89" s="72" t="s">
        <v>339</v>
      </c>
      <c r="D89" s="72"/>
      <c r="F89" s="223">
        <v>1</v>
      </c>
      <c r="G89" t="str">
        <f>VLOOKUP(F89,Liste!$B$179:$C$189,2)</f>
        <v xml:space="preserve">Charges générales   </v>
      </c>
      <c r="H89" s="73"/>
      <c r="I89" s="124" t="s">
        <v>334</v>
      </c>
      <c r="J89" s="72"/>
      <c r="L89" s="219">
        <f>E71</f>
        <v>2</v>
      </c>
      <c r="M89" s="72">
        <f>VLOOKUP(L89,F.MERE!$A$14:$AA$163,16+F89)</f>
        <v>290</v>
      </c>
    </row>
    <row r="90" spans="1:13" ht="13" thickBot="1" x14ac:dyDescent="0.3">
      <c r="F90" s="89"/>
      <c r="L90" s="219"/>
    </row>
    <row r="91" spans="1:13" ht="13" thickBot="1" x14ac:dyDescent="0.3">
      <c r="B91" s="72" t="str">
        <f>IF($M89&gt;0,"","NE PARTICIPE PAS                   XXXXXXXXXXXXX")</f>
        <v/>
      </c>
      <c r="D91" s="148"/>
      <c r="E91" s="149" t="s">
        <v>1</v>
      </c>
      <c r="F91" s="221"/>
      <c r="G91" s="150" t="s">
        <v>2</v>
      </c>
      <c r="H91" s="148"/>
      <c r="I91" s="151" t="s">
        <v>167</v>
      </c>
      <c r="L91" s="219"/>
    </row>
    <row r="92" spans="1:13" x14ac:dyDescent="0.25">
      <c r="A92" s="69"/>
      <c r="B92" s="69"/>
      <c r="C92" s="69"/>
      <c r="D92" s="69"/>
      <c r="E92" s="69"/>
      <c r="F92" s="222"/>
      <c r="G92" s="69"/>
      <c r="H92" s="69"/>
      <c r="I92" s="69"/>
      <c r="J92" s="69"/>
      <c r="L92" s="219"/>
    </row>
    <row r="93" spans="1:13" x14ac:dyDescent="0.25">
      <c r="A93">
        <v>4.01</v>
      </c>
      <c r="B93" s="72" t="s">
        <v>340</v>
      </c>
      <c r="C93" s="72" t="s">
        <v>341</v>
      </c>
      <c r="D93" s="72"/>
      <c r="F93" s="223">
        <v>1</v>
      </c>
      <c r="G93" t="str">
        <f>VLOOKUP(F93,Liste!$B$179:$C$189,2)</f>
        <v xml:space="preserve">Charges générales   </v>
      </c>
      <c r="H93" s="73"/>
      <c r="I93" s="124" t="s">
        <v>334</v>
      </c>
      <c r="J93" s="72"/>
      <c r="L93" s="219">
        <f>E71</f>
        <v>2</v>
      </c>
      <c r="M93" s="72">
        <f>VLOOKUP(L93,F.MERE!$A$14:$AA$163,16+F93)</f>
        <v>290</v>
      </c>
    </row>
    <row r="94" spans="1:13" ht="13" thickBot="1" x14ac:dyDescent="0.3">
      <c r="F94" s="89"/>
      <c r="L94" s="219"/>
    </row>
    <row r="95" spans="1:13" ht="13" thickBot="1" x14ac:dyDescent="0.3">
      <c r="B95" s="72" t="str">
        <f>IF($M93&gt;0,"","NE PARTICIPE PAS                   XXXXXXXXXXXXX")</f>
        <v/>
      </c>
      <c r="D95" s="148"/>
      <c r="E95" s="149" t="s">
        <v>1</v>
      </c>
      <c r="F95" s="221"/>
      <c r="G95" s="150" t="s">
        <v>2</v>
      </c>
      <c r="H95" s="148"/>
      <c r="I95" s="151" t="s">
        <v>167</v>
      </c>
      <c r="L95" s="219"/>
    </row>
    <row r="96" spans="1:13" x14ac:dyDescent="0.25">
      <c r="A96" s="69"/>
      <c r="B96" s="69"/>
      <c r="C96" s="69"/>
      <c r="D96" s="69"/>
      <c r="E96" s="69"/>
      <c r="F96" s="222"/>
      <c r="G96" s="69"/>
      <c r="H96" s="69"/>
      <c r="I96" s="69"/>
      <c r="J96" s="69"/>
      <c r="L96" s="219"/>
    </row>
    <row r="97" spans="1:13" x14ac:dyDescent="0.25">
      <c r="A97">
        <v>5.01</v>
      </c>
      <c r="B97" s="72" t="s">
        <v>342</v>
      </c>
      <c r="C97" s="72" t="s">
        <v>343</v>
      </c>
      <c r="D97" s="72"/>
      <c r="F97" s="223">
        <v>1</v>
      </c>
      <c r="G97" t="str">
        <f>VLOOKUP(F97,Liste!$B$179:$C$189,2)</f>
        <v xml:space="preserve">Charges générales   </v>
      </c>
      <c r="H97" s="73"/>
      <c r="I97" s="124" t="s">
        <v>345</v>
      </c>
      <c r="J97" s="72"/>
      <c r="L97" s="219">
        <f>E71</f>
        <v>2</v>
      </c>
      <c r="M97" s="72">
        <f>VLOOKUP(L97,F.MERE!$A$14:$AA$163,16+F97)</f>
        <v>290</v>
      </c>
    </row>
    <row r="98" spans="1:13" ht="13" thickBot="1" x14ac:dyDescent="0.3">
      <c r="F98" s="223"/>
      <c r="H98" s="73"/>
      <c r="I98" s="124"/>
      <c r="L98" s="219"/>
    </row>
    <row r="99" spans="1:13" ht="13" thickBot="1" x14ac:dyDescent="0.3">
      <c r="B99" s="72" t="str">
        <f>IF($M97&gt;0,"","NE PARTICIPE PAS                   XXXXXXXXXXXXX")</f>
        <v/>
      </c>
      <c r="D99" s="148"/>
      <c r="E99" s="149" t="s">
        <v>1</v>
      </c>
      <c r="F99" s="221"/>
      <c r="G99" s="150" t="s">
        <v>2</v>
      </c>
      <c r="H99" s="148"/>
      <c r="I99" s="151" t="s">
        <v>167</v>
      </c>
      <c r="L99" s="219"/>
    </row>
    <row r="100" spans="1:13" x14ac:dyDescent="0.25">
      <c r="A100" s="69"/>
      <c r="B100" s="72"/>
      <c r="C100" s="69"/>
      <c r="D100" s="69"/>
      <c r="E100" s="69"/>
      <c r="F100" s="222"/>
      <c r="G100" s="69"/>
      <c r="H100" s="69"/>
      <c r="I100" s="69"/>
      <c r="J100" s="69"/>
      <c r="L100" s="219"/>
    </row>
    <row r="101" spans="1:13" x14ac:dyDescent="0.25">
      <c r="A101">
        <v>5.0199999999999996</v>
      </c>
      <c r="B101" s="72" t="s">
        <v>344</v>
      </c>
      <c r="C101" t="s">
        <v>381</v>
      </c>
      <c r="D101" s="72"/>
      <c r="F101" s="223">
        <v>1</v>
      </c>
      <c r="G101" t="str">
        <f>VLOOKUP(F101,Liste!$B$179:$C$189,2)</f>
        <v xml:space="preserve">Charges générales   </v>
      </c>
      <c r="H101" s="73"/>
      <c r="I101" s="124" t="s">
        <v>334</v>
      </c>
      <c r="J101" s="72"/>
      <c r="L101" s="219">
        <f>E71</f>
        <v>2</v>
      </c>
      <c r="M101" s="72">
        <f>VLOOKUP(L101,F.MERE!$A$14:$AA$163,16+F101)</f>
        <v>290</v>
      </c>
    </row>
    <row r="102" spans="1:13" ht="13" thickBot="1" x14ac:dyDescent="0.3">
      <c r="F102" s="89"/>
      <c r="L102" s="219"/>
    </row>
    <row r="103" spans="1:13" ht="13" thickBot="1" x14ac:dyDescent="0.3">
      <c r="B103" s="72" t="str">
        <f>IF($M101&gt;0,"","NE PARTICIPE PAS                   XXXXXXXXXXXXX")</f>
        <v/>
      </c>
      <c r="D103" s="148"/>
      <c r="E103" s="149" t="s">
        <v>1</v>
      </c>
      <c r="F103" s="221"/>
      <c r="G103" s="150" t="s">
        <v>2</v>
      </c>
      <c r="H103" s="148"/>
      <c r="I103" s="151" t="s">
        <v>167</v>
      </c>
      <c r="L103" s="219"/>
    </row>
    <row r="104" spans="1:13" x14ac:dyDescent="0.25">
      <c r="A104" s="69"/>
      <c r="B104" s="69"/>
      <c r="C104" s="69"/>
      <c r="D104" s="69"/>
      <c r="E104" s="69"/>
      <c r="F104" s="222"/>
      <c r="G104" s="69"/>
      <c r="H104" s="69"/>
      <c r="I104" s="69"/>
      <c r="J104" s="69"/>
      <c r="L104" s="219"/>
    </row>
    <row r="105" spans="1:13" x14ac:dyDescent="0.25">
      <c r="A105">
        <v>6.01</v>
      </c>
      <c r="B105" s="72" t="s">
        <v>386</v>
      </c>
      <c r="C105" s="72" t="s">
        <v>383</v>
      </c>
      <c r="D105" s="72"/>
      <c r="F105" s="223">
        <v>3</v>
      </c>
      <c r="G105" s="72" t="str">
        <f>VLOOKUP(F105,Liste!$B$179:$C$189,2)</f>
        <v>Chardes Bât,B</v>
      </c>
      <c r="H105" s="73"/>
      <c r="I105" s="124" t="s">
        <v>382</v>
      </c>
      <c r="J105" s="72"/>
      <c r="L105" s="219">
        <f>E71</f>
        <v>2</v>
      </c>
      <c r="M105" s="72">
        <f>VLOOKUP(L105,F.MERE!$A$14:$AA$163,16+F105)</f>
        <v>0</v>
      </c>
    </row>
    <row r="106" spans="1:13" ht="13" thickBot="1" x14ac:dyDescent="0.3">
      <c r="F106" s="89"/>
      <c r="L106" s="219"/>
    </row>
    <row r="107" spans="1:13" ht="13" thickBot="1" x14ac:dyDescent="0.3">
      <c r="B107" s="72" t="str">
        <f>IF($M105&gt;0,"","NE PARTICIPE PAS                   XXXXXXXXXXXXX")</f>
        <v>NE PARTICIPE PAS                   XXXXXXXXXXXXX</v>
      </c>
      <c r="C107" s="72"/>
      <c r="D107" s="148"/>
      <c r="E107" s="149" t="s">
        <v>1</v>
      </c>
      <c r="F107" s="221"/>
      <c r="G107" s="150" t="s">
        <v>2</v>
      </c>
      <c r="H107" s="148"/>
      <c r="I107" s="151" t="s">
        <v>167</v>
      </c>
      <c r="L107" s="219"/>
    </row>
    <row r="108" spans="1:13" x14ac:dyDescent="0.25">
      <c r="A108" s="69"/>
      <c r="B108" s="69"/>
      <c r="C108" s="69"/>
      <c r="D108" s="69"/>
      <c r="E108" s="69"/>
      <c r="F108" s="222"/>
      <c r="G108" s="69"/>
      <c r="H108" s="69"/>
      <c r="I108" s="69"/>
      <c r="J108" s="69"/>
      <c r="L108" s="219"/>
    </row>
    <row r="109" spans="1:13" x14ac:dyDescent="0.25">
      <c r="B109" s="72"/>
      <c r="C109" s="72"/>
      <c r="D109" s="72"/>
      <c r="F109" s="223">
        <v>1</v>
      </c>
      <c r="G109" t="str">
        <f>VLOOKUP(F109,Liste!$B$179:$C$189,2)</f>
        <v xml:space="preserve">Charges générales   </v>
      </c>
      <c r="H109" s="73"/>
      <c r="I109" s="124" t="s">
        <v>334</v>
      </c>
      <c r="J109" s="72"/>
      <c r="L109" s="219">
        <f>E71</f>
        <v>2</v>
      </c>
      <c r="M109" s="72">
        <f>VLOOKUP(L109,F.MERE!$A$14:$AA$163,16+F109)</f>
        <v>290</v>
      </c>
    </row>
    <row r="110" spans="1:13" ht="13" thickBot="1" x14ac:dyDescent="0.3">
      <c r="F110" s="89"/>
      <c r="L110" s="219"/>
    </row>
    <row r="111" spans="1:13" ht="13" thickBot="1" x14ac:dyDescent="0.3">
      <c r="B111" s="72" t="str">
        <f>IF($M109&gt;0,"","NE PARTICIPE PAS                   XXXXXXXXXXXXX")</f>
        <v/>
      </c>
      <c r="D111" s="148"/>
      <c r="E111" s="149" t="s">
        <v>1</v>
      </c>
      <c r="F111" s="221"/>
      <c r="G111" s="150" t="s">
        <v>2</v>
      </c>
      <c r="H111" s="148"/>
      <c r="I111" s="151" t="s">
        <v>167</v>
      </c>
      <c r="L111" s="219"/>
    </row>
    <row r="112" spans="1:13" x14ac:dyDescent="0.25">
      <c r="A112" s="69"/>
      <c r="B112" s="69"/>
      <c r="C112" s="69"/>
      <c r="D112" s="69"/>
      <c r="E112" s="69"/>
      <c r="F112" s="222"/>
      <c r="G112" s="69"/>
      <c r="H112" s="69"/>
      <c r="I112" s="69"/>
      <c r="J112" s="69"/>
      <c r="L112" s="219"/>
    </row>
    <row r="113" spans="1:13" x14ac:dyDescent="0.25">
      <c r="B113" s="72"/>
      <c r="C113" s="72"/>
      <c r="D113" s="72"/>
      <c r="F113" s="223">
        <v>1</v>
      </c>
      <c r="G113" t="str">
        <f>VLOOKUP(F113,Liste!$B$179:$C$189,2)</f>
        <v xml:space="preserve">Charges générales   </v>
      </c>
      <c r="H113" s="73"/>
      <c r="I113" s="124" t="s">
        <v>334</v>
      </c>
      <c r="J113" s="72"/>
      <c r="L113" s="219">
        <f>E71</f>
        <v>2</v>
      </c>
      <c r="M113" s="72">
        <f>VLOOKUP(L113,F.MERE!$A$14:$AA$163,16+F113)</f>
        <v>290</v>
      </c>
    </row>
    <row r="114" spans="1:13" ht="13" thickBot="1" x14ac:dyDescent="0.3">
      <c r="F114" s="89"/>
      <c r="L114" s="219"/>
    </row>
    <row r="115" spans="1:13" ht="13" thickBot="1" x14ac:dyDescent="0.3">
      <c r="B115" s="72" t="str">
        <f>IF($M113&gt;0,"","NE PARTICIPE PAS                   XXXXXXXXXXXXX")</f>
        <v/>
      </c>
      <c r="E115" s="149" t="s">
        <v>1</v>
      </c>
      <c r="F115" s="221"/>
      <c r="G115" s="150" t="s">
        <v>2</v>
      </c>
      <c r="H115" s="148"/>
      <c r="I115" s="151" t="s">
        <v>167</v>
      </c>
      <c r="L115" s="219"/>
      <c r="M115" s="72" t="str">
        <f>VLOOKUP($E$12,F.MERE!$A$14:$AA$163,16+F114)</f>
        <v/>
      </c>
    </row>
    <row r="116" spans="1:13" x14ac:dyDescent="0.25">
      <c r="A116" s="69"/>
      <c r="B116" s="69"/>
      <c r="C116" s="69"/>
      <c r="D116" s="69"/>
      <c r="E116" s="69"/>
      <c r="F116" s="222"/>
      <c r="G116" s="69"/>
      <c r="H116" s="69"/>
      <c r="I116" s="69"/>
      <c r="J116" s="69"/>
      <c r="L116" s="219"/>
    </row>
    <row r="117" spans="1:13" x14ac:dyDescent="0.25">
      <c r="A117" t="s">
        <v>24</v>
      </c>
      <c r="F117" s="89"/>
      <c r="L117" s="219"/>
    </row>
    <row r="118" spans="1:13" ht="18" x14ac:dyDescent="0.4">
      <c r="A118" s="160" t="str">
        <f>Liste!$A$1</f>
        <v>Résid.LA JOIE</v>
      </c>
      <c r="B118" s="160"/>
      <c r="F118" s="89"/>
      <c r="I118" s="200" t="s">
        <v>168</v>
      </c>
      <c r="L118" s="219"/>
    </row>
    <row r="119" spans="1:13" x14ac:dyDescent="0.25">
      <c r="A119" t="str">
        <f>Liste!$A$2</f>
        <v>120 rue de l' Espérance</v>
      </c>
      <c r="B119" t="str">
        <f>Liste!$A$2</f>
        <v>120 rue de l' Espérance</v>
      </c>
      <c r="F119" s="89"/>
      <c r="J119" s="72" t="s">
        <v>186</v>
      </c>
      <c r="L119" s="219"/>
    </row>
    <row r="120" spans="1:13" x14ac:dyDescent="0.25">
      <c r="A120">
        <f>Liste!$A$3</f>
        <v>75016</v>
      </c>
      <c r="B120" s="220" t="str">
        <f>Liste!$A$3  &amp; " " &amp;Liste!$B$3</f>
        <v>75016 PARIS</v>
      </c>
      <c r="F120" s="89"/>
      <c r="L120" s="219"/>
    </row>
    <row r="121" spans="1:13" ht="15.5" x14ac:dyDescent="0.35">
      <c r="A121" s="72"/>
      <c r="E121" s="72"/>
      <c r="F121" s="89"/>
      <c r="H121" s="154" t="s">
        <v>170</v>
      </c>
      <c r="I121" s="191">
        <f>Liste!$E$3</f>
        <v>44870</v>
      </c>
      <c r="L121" s="219"/>
    </row>
    <row r="122" spans="1:13" ht="15.5" x14ac:dyDescent="0.35">
      <c r="A122" s="72" t="s">
        <v>171</v>
      </c>
      <c r="B122" s="191">
        <f>Liste!$E$3</f>
        <v>44870</v>
      </c>
      <c r="C122" s="72"/>
      <c r="D122" s="72" t="s">
        <v>183</v>
      </c>
      <c r="E122" s="72" t="str">
        <f>Liste!$E$4</f>
        <v>10 Heures</v>
      </c>
      <c r="F122" s="72" t="str">
        <f>Liste!$E$2</f>
        <v>15 rue du Bois d'Amour 75016 PARIS</v>
      </c>
      <c r="L122" s="219"/>
    </row>
    <row r="123" spans="1:13" x14ac:dyDescent="0.25">
      <c r="F123" s="89"/>
      <c r="L123" s="219"/>
    </row>
    <row r="124" spans="1:13" x14ac:dyDescent="0.25">
      <c r="F124" s="89"/>
      <c r="G124" s="156" t="s">
        <v>174</v>
      </c>
      <c r="I124" s="72" t="str">
        <f>Liste!$G$3</f>
        <v>Cabinet LEBON</v>
      </c>
      <c r="L124" s="219"/>
    </row>
    <row r="125" spans="1:13" x14ac:dyDescent="0.25">
      <c r="F125" s="89"/>
      <c r="I125" s="72" t="str">
        <f>Liste!$G$4</f>
        <v>120 rue du Devoir</v>
      </c>
      <c r="L125" s="219"/>
    </row>
    <row r="126" spans="1:13" x14ac:dyDescent="0.25">
      <c r="F126" s="89"/>
      <c r="I126" s="72" t="str">
        <f>Liste!$G$5</f>
        <v>75016 Paris</v>
      </c>
      <c r="L126" s="219"/>
    </row>
    <row r="127" spans="1:13" x14ac:dyDescent="0.25">
      <c r="F127" s="111" t="s">
        <v>176</v>
      </c>
      <c r="G127" s="153" t="str">
        <f>Liste!$E$5</f>
        <v>1 Novemvbre 2022</v>
      </c>
      <c r="L127" s="219"/>
    </row>
    <row r="128" spans="1:13" x14ac:dyDescent="0.25">
      <c r="F128" s="89"/>
      <c r="L128" s="219"/>
    </row>
    <row r="129" spans="1:13" ht="17.5" x14ac:dyDescent="0.35">
      <c r="A129" s="72" t="s">
        <v>178</v>
      </c>
      <c r="B129" s="98" t="str">
        <f>Liste!$C$12&amp;" "&amp;Liste!$D$12</f>
        <v>Mr  et Mme BALDACCHINO Laurence</v>
      </c>
      <c r="E129" s="196">
        <f>Liste!A12</f>
        <v>3</v>
      </c>
      <c r="F129" s="89"/>
      <c r="L129" s="219"/>
    </row>
    <row r="130" spans="1:13" x14ac:dyDescent="0.25">
      <c r="A130" s="72" t="s">
        <v>177</v>
      </c>
      <c r="B130" s="98" t="str">
        <f>Liste!$E$12&amp;" "&amp;Liste!$F$12&amp;" "&amp;Liste!$G$12</f>
        <v xml:space="preserve">13 rue de l' espoir  75016 Paris  </v>
      </c>
      <c r="F130" s="89"/>
      <c r="L130" s="219"/>
    </row>
    <row r="131" spans="1:13" x14ac:dyDescent="0.25">
      <c r="F131" s="89"/>
      <c r="L131" s="219"/>
    </row>
    <row r="132" spans="1:13" x14ac:dyDescent="0.25">
      <c r="A132" s="72" t="s">
        <v>180</v>
      </c>
      <c r="F132" s="89"/>
      <c r="L132" s="219"/>
    </row>
    <row r="133" spans="1:13" x14ac:dyDescent="0.25">
      <c r="A133" s="72" t="s">
        <v>179</v>
      </c>
      <c r="B133" s="72"/>
      <c r="F133" s="89"/>
      <c r="L133" s="219"/>
    </row>
    <row r="134" spans="1:13" x14ac:dyDescent="0.25">
      <c r="A134" s="72" t="s">
        <v>181</v>
      </c>
      <c r="B134" s="72"/>
      <c r="F134" s="89"/>
      <c r="L134" s="219"/>
    </row>
    <row r="135" spans="1:13" x14ac:dyDescent="0.25">
      <c r="A135" s="72" t="s">
        <v>182</v>
      </c>
      <c r="B135" s="72"/>
      <c r="E135" s="198">
        <f>Liste!$E$3</f>
        <v>44870</v>
      </c>
      <c r="F135" s="111" t="s">
        <v>183</v>
      </c>
      <c r="G135" t="str">
        <f>E122&amp;" "&amp;F122</f>
        <v>10 Heures 15 rue du Bois d'Amour 75016 PARIS</v>
      </c>
      <c r="L135" s="219"/>
    </row>
    <row r="136" spans="1:13" x14ac:dyDescent="0.25">
      <c r="A136" s="159" t="s">
        <v>185</v>
      </c>
      <c r="F136" s="89"/>
      <c r="L136" s="219"/>
    </row>
    <row r="137" spans="1:13" ht="13" x14ac:dyDescent="0.3">
      <c r="B137" s="72"/>
      <c r="F137" s="89"/>
      <c r="G137" s="158" t="s">
        <v>184</v>
      </c>
      <c r="L137" s="219"/>
    </row>
    <row r="138" spans="1:13" ht="13" thickBot="1" x14ac:dyDescent="0.3">
      <c r="A138" s="83"/>
      <c r="B138" s="83"/>
      <c r="C138" s="83"/>
      <c r="D138" s="83"/>
      <c r="E138" s="83"/>
      <c r="F138" s="224"/>
      <c r="G138" s="83"/>
      <c r="H138" s="83"/>
      <c r="I138" s="83"/>
      <c r="L138" s="219"/>
    </row>
    <row r="139" spans="1:13" x14ac:dyDescent="0.25">
      <c r="A139">
        <v>1.01</v>
      </c>
      <c r="B139" t="s">
        <v>166</v>
      </c>
      <c r="C139" s="72" t="s">
        <v>335</v>
      </c>
      <c r="D139" s="72"/>
      <c r="F139" s="111">
        <v>1</v>
      </c>
      <c r="G139" t="str">
        <f>VLOOKUP(F139,Liste!$B$179:$C$189,2)</f>
        <v xml:space="preserve">Charges générales   </v>
      </c>
      <c r="I139" s="72" t="s">
        <v>334</v>
      </c>
      <c r="J139" s="124"/>
      <c r="L139" s="219">
        <f>E129</f>
        <v>3</v>
      </c>
      <c r="M139" s="72">
        <f>VLOOKUP(L139,F.MERE!$A$14:$AA$163,16+F139)</f>
        <v>319</v>
      </c>
    </row>
    <row r="140" spans="1:13" ht="13" thickBot="1" x14ac:dyDescent="0.3">
      <c r="F140" s="89"/>
      <c r="L140" s="219"/>
    </row>
    <row r="141" spans="1:13" ht="13" thickBot="1" x14ac:dyDescent="0.3">
      <c r="B141" s="72" t="str">
        <f>IF($M139&gt;0,"","NE PARTICIPE PAS                   XXXXXXXXXXXXX")</f>
        <v/>
      </c>
      <c r="D141" s="218"/>
      <c r="E141" s="149" t="s">
        <v>1</v>
      </c>
      <c r="F141" s="221"/>
      <c r="G141" s="150" t="s">
        <v>2</v>
      </c>
      <c r="H141" s="148"/>
      <c r="I141" s="151" t="s">
        <v>167</v>
      </c>
      <c r="L141" s="219"/>
      <c r="M141" s="72" t="str">
        <f>VLOOKUP($E$12,F.MERE!$A$14:$AA$163,16+F140)</f>
        <v/>
      </c>
    </row>
    <row r="142" spans="1:13" x14ac:dyDescent="0.25">
      <c r="A142" s="69"/>
      <c r="B142" s="69"/>
      <c r="C142" s="69"/>
      <c r="D142" s="69"/>
      <c r="E142" s="69"/>
      <c r="F142" s="222"/>
      <c r="G142" s="69"/>
      <c r="H142" s="69"/>
      <c r="I142" s="69"/>
      <c r="J142" s="69"/>
      <c r="L142" s="219"/>
    </row>
    <row r="143" spans="1:13" x14ac:dyDescent="0.25">
      <c r="A143">
        <v>2.0099999999999998</v>
      </c>
      <c r="B143" s="72" t="s">
        <v>337</v>
      </c>
      <c r="C143" s="72" t="s">
        <v>336</v>
      </c>
      <c r="D143" s="72"/>
      <c r="F143" s="223">
        <v>1</v>
      </c>
      <c r="G143" t="str">
        <f>VLOOKUP(F143,Liste!$B$179:$C$189,2)</f>
        <v xml:space="preserve">Charges générales   </v>
      </c>
      <c r="H143" s="73"/>
      <c r="I143" s="124" t="s">
        <v>334</v>
      </c>
      <c r="J143" s="72"/>
      <c r="L143" s="219">
        <f>E129</f>
        <v>3</v>
      </c>
      <c r="M143" s="72">
        <f>VLOOKUP(L143,F.MERE!$A$14:$AA$163,16+F139)</f>
        <v>319</v>
      </c>
    </row>
    <row r="144" spans="1:13" ht="13" thickBot="1" x14ac:dyDescent="0.3">
      <c r="F144" s="89"/>
      <c r="L144" s="219"/>
    </row>
    <row r="145" spans="1:13" ht="13" thickBot="1" x14ac:dyDescent="0.3">
      <c r="B145" s="72" t="str">
        <f>IF($M143&gt;0,"","NE PARTICIPE PAS                   XXXXXXXXXXXXX")</f>
        <v/>
      </c>
      <c r="D145" s="148"/>
      <c r="E145" s="149" t="s">
        <v>1</v>
      </c>
      <c r="F145" s="221"/>
      <c r="G145" s="150" t="s">
        <v>2</v>
      </c>
      <c r="H145" s="148"/>
      <c r="I145" s="151" t="s">
        <v>167</v>
      </c>
      <c r="L145" s="219"/>
    </row>
    <row r="146" spans="1:13" x14ac:dyDescent="0.25">
      <c r="A146" s="69"/>
      <c r="B146" s="69"/>
      <c r="C146" s="69"/>
      <c r="D146" s="69"/>
      <c r="E146" s="69"/>
      <c r="F146" s="222"/>
      <c r="G146" s="69"/>
      <c r="H146" s="69"/>
      <c r="I146" s="69"/>
      <c r="J146" s="69"/>
      <c r="L146" s="219"/>
    </row>
    <row r="147" spans="1:13" x14ac:dyDescent="0.25">
      <c r="A147">
        <v>3.01</v>
      </c>
      <c r="B147" s="72" t="s">
        <v>338</v>
      </c>
      <c r="C147" s="72" t="s">
        <v>339</v>
      </c>
      <c r="D147" s="72"/>
      <c r="F147" s="223">
        <v>1</v>
      </c>
      <c r="G147" t="str">
        <f>VLOOKUP(F147,Liste!$B$179:$C$189,2)</f>
        <v xml:space="preserve">Charges générales   </v>
      </c>
      <c r="H147" s="73"/>
      <c r="I147" s="124" t="s">
        <v>334</v>
      </c>
      <c r="J147" s="72"/>
      <c r="L147" s="219">
        <f>E129</f>
        <v>3</v>
      </c>
      <c r="M147" s="72">
        <f>VLOOKUP(L147,F.MERE!$A$14:$AA$163,16+F147)</f>
        <v>319</v>
      </c>
    </row>
    <row r="148" spans="1:13" ht="13" thickBot="1" x14ac:dyDescent="0.3">
      <c r="F148" s="89"/>
      <c r="L148" s="219"/>
    </row>
    <row r="149" spans="1:13" ht="13" thickBot="1" x14ac:dyDescent="0.3">
      <c r="B149" s="72" t="str">
        <f>IF($M147&gt;0,"","NE PARTICIPE PAS                   XXXXXXXXXXXXX")</f>
        <v/>
      </c>
      <c r="D149" s="148"/>
      <c r="E149" s="149" t="s">
        <v>1</v>
      </c>
      <c r="F149" s="221"/>
      <c r="G149" s="150" t="s">
        <v>2</v>
      </c>
      <c r="H149" s="148"/>
      <c r="I149" s="151" t="s">
        <v>167</v>
      </c>
      <c r="L149" s="219"/>
    </row>
    <row r="150" spans="1:13" x14ac:dyDescent="0.25">
      <c r="A150" s="69"/>
      <c r="B150" s="69"/>
      <c r="C150" s="69"/>
      <c r="D150" s="69"/>
      <c r="E150" s="69"/>
      <c r="F150" s="222"/>
      <c r="G150" s="69"/>
      <c r="H150" s="69"/>
      <c r="I150" s="69"/>
      <c r="J150" s="69"/>
      <c r="L150" s="219"/>
    </row>
    <row r="151" spans="1:13" x14ac:dyDescent="0.25">
      <c r="A151">
        <v>4.01</v>
      </c>
      <c r="B151" s="72" t="s">
        <v>340</v>
      </c>
      <c r="C151" s="72" t="s">
        <v>341</v>
      </c>
      <c r="D151" s="72"/>
      <c r="F151" s="223">
        <v>1</v>
      </c>
      <c r="G151" t="str">
        <f>VLOOKUP(F151,Liste!$B$179:$C$189,2)</f>
        <v xml:space="preserve">Charges générales   </v>
      </c>
      <c r="H151" s="73"/>
      <c r="I151" s="124" t="s">
        <v>334</v>
      </c>
      <c r="J151" s="72"/>
      <c r="L151" s="219">
        <f>E129</f>
        <v>3</v>
      </c>
      <c r="M151" s="72">
        <f>VLOOKUP(L151,F.MERE!$A$14:$AA$163,16+F151)</f>
        <v>319</v>
      </c>
    </row>
    <row r="152" spans="1:13" ht="13" thickBot="1" x14ac:dyDescent="0.3">
      <c r="F152" s="89"/>
      <c r="L152" s="219"/>
    </row>
    <row r="153" spans="1:13" ht="13" thickBot="1" x14ac:dyDescent="0.3">
      <c r="B153" s="72" t="str">
        <f>IF($M151&gt;0,"","NE PARTICIPE PAS                   XXXXXXXXXXXXX")</f>
        <v/>
      </c>
      <c r="D153" s="148"/>
      <c r="E153" s="149" t="s">
        <v>1</v>
      </c>
      <c r="F153" s="221"/>
      <c r="G153" s="150" t="s">
        <v>2</v>
      </c>
      <c r="H153" s="148"/>
      <c r="I153" s="151" t="s">
        <v>167</v>
      </c>
      <c r="L153" s="219"/>
    </row>
    <row r="154" spans="1:13" x14ac:dyDescent="0.25">
      <c r="A154" s="69"/>
      <c r="B154" s="69"/>
      <c r="C154" s="69"/>
      <c r="D154" s="69"/>
      <c r="E154" s="69"/>
      <c r="F154" s="222"/>
      <c r="G154" s="69"/>
      <c r="H154" s="69"/>
      <c r="I154" s="69"/>
      <c r="J154" s="69"/>
      <c r="L154" s="219"/>
    </row>
    <row r="155" spans="1:13" x14ac:dyDescent="0.25">
      <c r="A155">
        <v>5.01</v>
      </c>
      <c r="B155" s="72" t="s">
        <v>342</v>
      </c>
      <c r="C155" s="72" t="s">
        <v>343</v>
      </c>
      <c r="D155" s="72"/>
      <c r="F155" s="223">
        <v>1</v>
      </c>
      <c r="G155" t="str">
        <f>VLOOKUP(F155,Liste!$B$179:$C$189,2)</f>
        <v xml:space="preserve">Charges générales   </v>
      </c>
      <c r="H155" s="73"/>
      <c r="I155" s="124" t="s">
        <v>345</v>
      </c>
      <c r="J155" s="72"/>
      <c r="L155" s="219">
        <f>E129</f>
        <v>3</v>
      </c>
      <c r="M155" s="72">
        <f>VLOOKUP(L155,F.MERE!$A$14:$AA$163,16+F155)</f>
        <v>319</v>
      </c>
    </row>
    <row r="156" spans="1:13" ht="13" thickBot="1" x14ac:dyDescent="0.3">
      <c r="F156" s="223"/>
      <c r="H156" s="73"/>
      <c r="I156" s="124"/>
      <c r="L156" s="219"/>
    </row>
    <row r="157" spans="1:13" ht="13" thickBot="1" x14ac:dyDescent="0.3">
      <c r="B157" s="72" t="str">
        <f>IF($M155&gt;0,"","NE PARTICIPE PAS                   XXXXXXXXXXXXX")</f>
        <v/>
      </c>
      <c r="D157" s="148"/>
      <c r="E157" s="149" t="s">
        <v>1</v>
      </c>
      <c r="F157" s="221"/>
      <c r="G157" s="150" t="s">
        <v>2</v>
      </c>
      <c r="H157" s="148"/>
      <c r="I157" s="151" t="s">
        <v>167</v>
      </c>
      <c r="L157" s="219"/>
    </row>
    <row r="158" spans="1:13" x14ac:dyDescent="0.25">
      <c r="A158" s="69"/>
      <c r="B158" s="69"/>
      <c r="C158" s="69"/>
      <c r="D158" s="69"/>
      <c r="E158" s="69"/>
      <c r="F158" s="222"/>
      <c r="G158" s="69"/>
      <c r="H158" s="69"/>
      <c r="I158" s="69"/>
      <c r="J158" s="69"/>
      <c r="L158" s="219"/>
    </row>
    <row r="159" spans="1:13" x14ac:dyDescent="0.25">
      <c r="A159">
        <v>5.0199999999999996</v>
      </c>
      <c r="B159" s="72" t="s">
        <v>344</v>
      </c>
      <c r="C159" t="s">
        <v>381</v>
      </c>
      <c r="D159" s="72"/>
      <c r="F159" s="223">
        <v>1</v>
      </c>
      <c r="G159" t="str">
        <f>VLOOKUP(F159,Liste!$B$179:$C$189,2)</f>
        <v xml:space="preserve">Charges générales   </v>
      </c>
      <c r="H159" s="73"/>
      <c r="I159" s="124" t="s">
        <v>334</v>
      </c>
      <c r="J159" s="72"/>
      <c r="L159" s="219">
        <f>E129</f>
        <v>3</v>
      </c>
      <c r="M159" s="72">
        <f>VLOOKUP(L159,F.MERE!$A$14:$AA$163,16+F159)</f>
        <v>319</v>
      </c>
    </row>
    <row r="160" spans="1:13" ht="13" thickBot="1" x14ac:dyDescent="0.3">
      <c r="F160" s="89"/>
      <c r="L160" s="219"/>
    </row>
    <row r="161" spans="1:13" ht="13" thickBot="1" x14ac:dyDescent="0.3">
      <c r="B161" s="72" t="str">
        <f>IF($M159&gt;0,"","NE PARTICIPE PAS                   XXXXXXXXXXXXX")</f>
        <v/>
      </c>
      <c r="D161" s="148"/>
      <c r="E161" s="149" t="s">
        <v>1</v>
      </c>
      <c r="F161" s="221"/>
      <c r="G161" s="150" t="s">
        <v>2</v>
      </c>
      <c r="H161" s="148"/>
      <c r="I161" s="151" t="s">
        <v>167</v>
      </c>
      <c r="L161" s="219"/>
    </row>
    <row r="162" spans="1:13" x14ac:dyDescent="0.25">
      <c r="A162" s="69"/>
      <c r="B162" s="69"/>
      <c r="C162" s="69"/>
      <c r="D162" s="69"/>
      <c r="E162" s="69"/>
      <c r="F162" s="222"/>
      <c r="G162" s="69"/>
      <c r="H162" s="69"/>
      <c r="I162" s="69"/>
      <c r="J162" s="69"/>
      <c r="L162" s="219"/>
    </row>
    <row r="163" spans="1:13" x14ac:dyDescent="0.25">
      <c r="A163">
        <v>6.01</v>
      </c>
      <c r="B163" s="72" t="s">
        <v>386</v>
      </c>
      <c r="C163" s="72" t="s">
        <v>383</v>
      </c>
      <c r="D163" s="72"/>
      <c r="F163" s="223">
        <v>3</v>
      </c>
      <c r="G163" s="72" t="str">
        <f>VLOOKUP(F163,Liste!$B$179:$C$189,2)</f>
        <v>Chardes Bât,B</v>
      </c>
      <c r="H163" s="73"/>
      <c r="I163" s="124" t="s">
        <v>382</v>
      </c>
      <c r="J163" s="72"/>
      <c r="L163" s="219">
        <f>E129</f>
        <v>3</v>
      </c>
      <c r="M163" s="72">
        <f>VLOOKUP(L163,F.MERE!$A$14:$AA$163,16+F163)</f>
        <v>0</v>
      </c>
    </row>
    <row r="164" spans="1:13" ht="13" thickBot="1" x14ac:dyDescent="0.3">
      <c r="F164" s="89"/>
      <c r="L164" s="219"/>
    </row>
    <row r="165" spans="1:13" ht="13" thickBot="1" x14ac:dyDescent="0.3">
      <c r="B165" s="72" t="str">
        <f>IF($M163&gt;0,"","NE PARTICIPE PAS                   XXXXXXXXXXXXX")</f>
        <v>NE PARTICIPE PAS                   XXXXXXXXXXXXX</v>
      </c>
      <c r="C165" s="72"/>
      <c r="D165" s="148"/>
      <c r="E165" s="149" t="s">
        <v>1</v>
      </c>
      <c r="F165" s="221"/>
      <c r="G165" s="150" t="s">
        <v>2</v>
      </c>
      <c r="H165" s="148"/>
      <c r="I165" s="151" t="s">
        <v>167</v>
      </c>
      <c r="L165" s="219"/>
    </row>
    <row r="166" spans="1:13" x14ac:dyDescent="0.25">
      <c r="A166" s="69"/>
      <c r="B166" s="69"/>
      <c r="C166" s="69"/>
      <c r="D166" s="69"/>
      <c r="E166" s="69"/>
      <c r="F166" s="222"/>
      <c r="G166" s="69"/>
      <c r="H166" s="69"/>
      <c r="I166" s="69"/>
      <c r="J166" s="69"/>
      <c r="L166" s="219"/>
    </row>
    <row r="167" spans="1:13" x14ac:dyDescent="0.25">
      <c r="B167" s="72"/>
      <c r="C167" s="72"/>
      <c r="D167" s="72"/>
      <c r="F167" s="223">
        <v>1</v>
      </c>
      <c r="G167" t="str">
        <f>VLOOKUP(F167,Liste!$B$179:$C$189,2)</f>
        <v xml:space="preserve">Charges générales   </v>
      </c>
      <c r="H167" s="73"/>
      <c r="I167" s="124" t="s">
        <v>334</v>
      </c>
      <c r="J167" s="72"/>
      <c r="L167" s="219">
        <f>E129</f>
        <v>3</v>
      </c>
      <c r="M167" s="72">
        <f>VLOOKUP(L167,F.MERE!$A$14:$AA$163,16+F167)</f>
        <v>319</v>
      </c>
    </row>
    <row r="168" spans="1:13" ht="13" thickBot="1" x14ac:dyDescent="0.3">
      <c r="F168" s="89"/>
      <c r="L168" s="219"/>
    </row>
    <row r="169" spans="1:13" ht="13" thickBot="1" x14ac:dyDescent="0.3">
      <c r="B169" s="72" t="str">
        <f>IF($M167&gt;0,"","NE PARTICIPE PAS                   XXXXXXXXXXXXX")</f>
        <v/>
      </c>
      <c r="D169" s="148"/>
      <c r="E169" s="149" t="s">
        <v>1</v>
      </c>
      <c r="F169" s="221"/>
      <c r="G169" s="150" t="s">
        <v>2</v>
      </c>
      <c r="H169" s="148"/>
      <c r="I169" s="151" t="s">
        <v>167</v>
      </c>
      <c r="L169" s="219"/>
    </row>
    <row r="170" spans="1:13" x14ac:dyDescent="0.25">
      <c r="A170" s="69"/>
      <c r="B170" s="69"/>
      <c r="C170" s="69"/>
      <c r="D170" s="69"/>
      <c r="E170" s="69"/>
      <c r="F170" s="222"/>
      <c r="G170" s="69"/>
      <c r="H170" s="69"/>
      <c r="I170" s="69"/>
      <c r="J170" s="69"/>
      <c r="L170" s="219"/>
    </row>
    <row r="171" spans="1:13" ht="13" thickBot="1" x14ac:dyDescent="0.3">
      <c r="B171" s="72"/>
      <c r="C171" s="72"/>
      <c r="D171" s="72"/>
      <c r="F171" s="223">
        <v>1</v>
      </c>
      <c r="G171" t="str">
        <f>VLOOKUP(F171,Liste!$B$179:$C$189,2)</f>
        <v xml:space="preserve">Charges générales   </v>
      </c>
      <c r="H171" s="73"/>
      <c r="I171" s="124" t="s">
        <v>334</v>
      </c>
      <c r="J171" s="72"/>
      <c r="L171" s="219">
        <f>E129</f>
        <v>3</v>
      </c>
      <c r="M171" s="72">
        <f>VLOOKUP(L171,F.MERE!$A$14:$AA$163,16+F171)</f>
        <v>319</v>
      </c>
    </row>
    <row r="172" spans="1:13" ht="13" thickBot="1" x14ac:dyDescent="0.3">
      <c r="F172" s="221"/>
      <c r="L172" s="219"/>
    </row>
    <row r="173" spans="1:13" ht="13" thickBot="1" x14ac:dyDescent="0.3">
      <c r="B173" s="72" t="str">
        <f>IF($M171&gt;0,"","NE PARTICIPE PAS                   XXXXXXXXXXXXX")</f>
        <v/>
      </c>
      <c r="E173" s="149" t="s">
        <v>1</v>
      </c>
      <c r="F173" s="221"/>
      <c r="G173" s="150" t="s">
        <v>2</v>
      </c>
      <c r="H173" s="148"/>
      <c r="I173" s="151" t="s">
        <v>167</v>
      </c>
      <c r="L173" s="219"/>
      <c r="M173" s="72" t="str">
        <f>VLOOKUP($E$12,F.MERE!$A$14:$AA$163,16+F172)</f>
        <v/>
      </c>
    </row>
    <row r="174" spans="1:13" x14ac:dyDescent="0.25">
      <c r="A174" s="69"/>
      <c r="B174" s="69"/>
      <c r="C174" s="69"/>
      <c r="D174" s="69"/>
      <c r="E174" s="69"/>
      <c r="F174" s="222"/>
      <c r="G174" s="69"/>
      <c r="H174" s="69"/>
      <c r="I174" s="69"/>
      <c r="J174" s="69"/>
      <c r="L174" s="219"/>
    </row>
    <row r="175" spans="1:13" x14ac:dyDescent="0.25">
      <c r="A175" t="s">
        <v>24</v>
      </c>
      <c r="F175" s="89"/>
      <c r="L175" s="219"/>
    </row>
    <row r="176" spans="1:13" ht="18" x14ac:dyDescent="0.4">
      <c r="A176" s="160" t="str">
        <f>Liste!$A$1</f>
        <v>Résid.LA JOIE</v>
      </c>
      <c r="B176" s="160"/>
      <c r="F176" s="89"/>
      <c r="I176" s="200" t="s">
        <v>168</v>
      </c>
      <c r="L176" s="219"/>
    </row>
    <row r="177" spans="1:12" x14ac:dyDescent="0.25">
      <c r="A177" t="str">
        <f>Liste!$A$2</f>
        <v>120 rue de l' Espérance</v>
      </c>
      <c r="B177" t="str">
        <f>Liste!$A$2</f>
        <v>120 rue de l' Espérance</v>
      </c>
      <c r="F177" s="89"/>
      <c r="J177" s="72" t="s">
        <v>186</v>
      </c>
      <c r="L177" s="219"/>
    </row>
    <row r="178" spans="1:12" x14ac:dyDescent="0.25">
      <c r="A178">
        <f>Liste!$A$3</f>
        <v>75016</v>
      </c>
      <c r="B178" s="220" t="str">
        <f>Liste!$A$3  &amp; " " &amp;Liste!$B$3</f>
        <v>75016 PARIS</v>
      </c>
      <c r="F178" s="89"/>
      <c r="L178" s="219"/>
    </row>
    <row r="179" spans="1:12" ht="15.5" x14ac:dyDescent="0.35">
      <c r="A179" s="72"/>
      <c r="E179" s="72"/>
      <c r="F179" s="89"/>
      <c r="H179" s="154" t="s">
        <v>170</v>
      </c>
      <c r="I179" s="191">
        <f>Liste!$E$3</f>
        <v>44870</v>
      </c>
      <c r="L179" s="219"/>
    </row>
    <row r="180" spans="1:12" ht="15.5" x14ac:dyDescent="0.35">
      <c r="A180" s="72" t="s">
        <v>171</v>
      </c>
      <c r="B180" s="191">
        <f>Liste!$E$3</f>
        <v>44870</v>
      </c>
      <c r="C180" s="72"/>
      <c r="D180" s="72" t="s">
        <v>183</v>
      </c>
      <c r="E180" s="72" t="str">
        <f>Liste!$E$4</f>
        <v>10 Heures</v>
      </c>
      <c r="F180" s="111" t="s">
        <v>173</v>
      </c>
      <c r="L180" s="219"/>
    </row>
    <row r="181" spans="1:12" x14ac:dyDescent="0.25">
      <c r="F181" s="89"/>
      <c r="L181" s="219"/>
    </row>
    <row r="182" spans="1:12" x14ac:dyDescent="0.25">
      <c r="F182" s="89"/>
      <c r="G182" s="156" t="s">
        <v>174</v>
      </c>
      <c r="I182" s="72" t="str">
        <f>Liste!$G$3</f>
        <v>Cabinet LEBON</v>
      </c>
      <c r="L182" s="219"/>
    </row>
    <row r="183" spans="1:12" x14ac:dyDescent="0.25">
      <c r="F183" s="89"/>
      <c r="I183" s="72" t="str">
        <f>Liste!$G$4</f>
        <v>120 rue du Devoir</v>
      </c>
      <c r="L183" s="219"/>
    </row>
    <row r="184" spans="1:12" x14ac:dyDescent="0.25">
      <c r="F184" s="89"/>
      <c r="I184" s="72" t="str">
        <f>Liste!$G$5</f>
        <v>75016 Paris</v>
      </c>
      <c r="L184" s="219"/>
    </row>
    <row r="185" spans="1:12" x14ac:dyDescent="0.25">
      <c r="F185" s="111" t="s">
        <v>176</v>
      </c>
      <c r="G185" s="153" t="str">
        <f>Liste!$E$5</f>
        <v>1 Novemvbre 2022</v>
      </c>
      <c r="L185" s="219"/>
    </row>
    <row r="186" spans="1:12" x14ac:dyDescent="0.25">
      <c r="F186" s="89"/>
      <c r="L186" s="219"/>
    </row>
    <row r="187" spans="1:12" ht="17.5" x14ac:dyDescent="0.35">
      <c r="A187" s="72" t="s">
        <v>178</v>
      </c>
      <c r="B187" s="192" t="str">
        <f>Liste!$C$13&amp;" "&amp;Liste!$D$13</f>
        <v>Monsieur BANCHET Joseph</v>
      </c>
      <c r="E187" s="196">
        <f>Liste!A13</f>
        <v>4</v>
      </c>
      <c r="F187" s="89"/>
      <c r="L187" s="219"/>
    </row>
    <row r="188" spans="1:12" x14ac:dyDescent="0.25">
      <c r="A188" s="72" t="s">
        <v>177</v>
      </c>
      <c r="B188" s="98" t="str">
        <f>Liste!$E$30&amp;" "&amp;Liste!$F$13&amp;" "&amp;Liste!$G$13</f>
        <v xml:space="preserve">14 rue de l' espoir 75016 Paris </v>
      </c>
      <c r="F188" s="89"/>
      <c r="L188" s="219"/>
    </row>
    <row r="189" spans="1:12" x14ac:dyDescent="0.25">
      <c r="F189" s="89"/>
      <c r="L189" s="219"/>
    </row>
    <row r="190" spans="1:12" x14ac:dyDescent="0.25">
      <c r="A190" s="72" t="s">
        <v>180</v>
      </c>
      <c r="F190" s="89"/>
      <c r="L190" s="219"/>
    </row>
    <row r="191" spans="1:12" x14ac:dyDescent="0.25">
      <c r="A191" s="72" t="s">
        <v>179</v>
      </c>
      <c r="B191" s="72"/>
      <c r="F191" s="89"/>
      <c r="L191" s="219"/>
    </row>
    <row r="192" spans="1:12" x14ac:dyDescent="0.25">
      <c r="A192" s="72" t="s">
        <v>181</v>
      </c>
      <c r="B192" s="72"/>
      <c r="F192" s="89"/>
      <c r="L192" s="219"/>
    </row>
    <row r="193" spans="1:13" x14ac:dyDescent="0.25">
      <c r="A193" s="72" t="s">
        <v>182</v>
      </c>
      <c r="B193" s="72"/>
      <c r="E193" s="198">
        <f>Liste!$E$3</f>
        <v>44870</v>
      </c>
      <c r="F193" s="111" t="s">
        <v>183</v>
      </c>
      <c r="G193" t="str">
        <f>E180&amp;" "&amp;F180</f>
        <v>10 Heures 33 rue de l' Abreuvoir 75016 PARIS</v>
      </c>
      <c r="L193" s="219"/>
    </row>
    <row r="194" spans="1:13" x14ac:dyDescent="0.25">
      <c r="A194" s="159" t="s">
        <v>185</v>
      </c>
      <c r="F194" s="89"/>
      <c r="L194" s="219"/>
    </row>
    <row r="195" spans="1:13" ht="13" x14ac:dyDescent="0.3">
      <c r="B195" s="72"/>
      <c r="F195" s="89"/>
      <c r="G195" s="158" t="s">
        <v>184</v>
      </c>
      <c r="L195" s="219"/>
    </row>
    <row r="196" spans="1:13" ht="13" thickBot="1" x14ac:dyDescent="0.3">
      <c r="A196" s="83"/>
      <c r="B196" s="83"/>
      <c r="C196" s="83"/>
      <c r="D196" s="83"/>
      <c r="E196" s="83"/>
      <c r="F196" s="224"/>
      <c r="G196" s="83"/>
      <c r="H196" s="83"/>
      <c r="I196" s="83"/>
      <c r="L196" s="219"/>
    </row>
    <row r="197" spans="1:13" x14ac:dyDescent="0.25">
      <c r="A197">
        <v>1.01</v>
      </c>
      <c r="B197" t="s">
        <v>166</v>
      </c>
      <c r="C197" s="72" t="s">
        <v>335</v>
      </c>
      <c r="D197" s="72"/>
      <c r="F197" s="111">
        <v>1</v>
      </c>
      <c r="G197" t="str">
        <f>VLOOKUP(F197,Liste!$B$179:$C$189,2)</f>
        <v xml:space="preserve">Charges générales   </v>
      </c>
      <c r="I197" s="72" t="s">
        <v>334</v>
      </c>
      <c r="J197" s="124"/>
      <c r="L197" s="219">
        <f>E187</f>
        <v>4</v>
      </c>
      <c r="M197" s="72">
        <f>VLOOKUP(L197,F.MERE!$A$14:$AA$163,16+F197)</f>
        <v>294</v>
      </c>
    </row>
    <row r="198" spans="1:13" ht="13" thickBot="1" x14ac:dyDescent="0.3">
      <c r="F198" s="89"/>
      <c r="L198" s="219"/>
    </row>
    <row r="199" spans="1:13" ht="13" thickBot="1" x14ac:dyDescent="0.3">
      <c r="B199" s="72" t="str">
        <f>IF($M197&gt;0,"","NE PARTICIPE PAS                   XXXXXXXXXXXXX")</f>
        <v/>
      </c>
      <c r="D199" s="218"/>
      <c r="E199" s="149" t="s">
        <v>1</v>
      </c>
      <c r="F199" s="221"/>
      <c r="G199" s="150" t="s">
        <v>2</v>
      </c>
      <c r="H199" s="148"/>
      <c r="I199" s="151" t="s">
        <v>167</v>
      </c>
      <c r="L199" s="219"/>
      <c r="M199" s="72" t="str">
        <f>VLOOKUP($E$12,F.MERE!$A$14:$AA$163,16+F198)</f>
        <v/>
      </c>
    </row>
    <row r="200" spans="1:13" x14ac:dyDescent="0.25">
      <c r="A200" s="69"/>
      <c r="B200" s="69"/>
      <c r="C200" s="69"/>
      <c r="D200" s="69"/>
      <c r="E200" s="69"/>
      <c r="F200" s="222"/>
      <c r="G200" s="69"/>
      <c r="H200" s="69"/>
      <c r="I200" s="69"/>
      <c r="J200" s="69"/>
      <c r="L200" s="219"/>
    </row>
    <row r="201" spans="1:13" x14ac:dyDescent="0.25">
      <c r="A201">
        <v>2.0099999999999998</v>
      </c>
      <c r="B201" s="72" t="s">
        <v>337</v>
      </c>
      <c r="C201" s="72" t="s">
        <v>336</v>
      </c>
      <c r="D201" s="72"/>
      <c r="F201" s="223">
        <v>1</v>
      </c>
      <c r="G201" t="str">
        <f>VLOOKUP(F201,Liste!$B$179:$C$189,2)</f>
        <v xml:space="preserve">Charges générales   </v>
      </c>
      <c r="H201" s="73"/>
      <c r="I201" s="124" t="s">
        <v>334</v>
      </c>
      <c r="J201" s="72"/>
      <c r="L201" s="219">
        <f>E187</f>
        <v>4</v>
      </c>
      <c r="M201" s="72">
        <f>VLOOKUP(L201,F.MERE!$A$14:$AA$163,16+F197)</f>
        <v>294</v>
      </c>
    </row>
    <row r="202" spans="1:13" ht="13" thickBot="1" x14ac:dyDescent="0.3">
      <c r="F202" s="89"/>
      <c r="L202" s="219"/>
    </row>
    <row r="203" spans="1:13" ht="13" thickBot="1" x14ac:dyDescent="0.3">
      <c r="D203" s="148"/>
      <c r="E203" s="149" t="s">
        <v>1</v>
      </c>
      <c r="F203" s="221"/>
      <c r="G203" s="150" t="s">
        <v>2</v>
      </c>
      <c r="H203" s="148"/>
      <c r="I203" s="151" t="s">
        <v>167</v>
      </c>
      <c r="L203" s="219"/>
    </row>
    <row r="204" spans="1:13" x14ac:dyDescent="0.25">
      <c r="A204" s="69"/>
      <c r="B204" s="69"/>
      <c r="C204" s="69"/>
      <c r="D204" s="69"/>
      <c r="E204" s="69"/>
      <c r="F204" s="222"/>
      <c r="G204" s="69"/>
      <c r="H204" s="69"/>
      <c r="I204" s="69"/>
      <c r="J204" s="69"/>
      <c r="L204" s="219"/>
    </row>
    <row r="205" spans="1:13" x14ac:dyDescent="0.25">
      <c r="A205">
        <v>3.01</v>
      </c>
      <c r="B205" s="72" t="s">
        <v>338</v>
      </c>
      <c r="C205" s="72" t="s">
        <v>339</v>
      </c>
      <c r="D205" s="72"/>
      <c r="F205" s="223">
        <v>1</v>
      </c>
      <c r="G205" t="str">
        <f>VLOOKUP(F205,Liste!$B$179:$C$189,2)</f>
        <v xml:space="preserve">Charges générales   </v>
      </c>
      <c r="H205" s="73"/>
      <c r="I205" s="124" t="s">
        <v>334</v>
      </c>
      <c r="J205" s="72"/>
      <c r="L205" s="219">
        <f>E187</f>
        <v>4</v>
      </c>
      <c r="M205" s="72">
        <f>VLOOKUP(L205,F.MERE!$A$14:$AA$163,16+F205)</f>
        <v>294</v>
      </c>
    </row>
    <row r="206" spans="1:13" ht="13" thickBot="1" x14ac:dyDescent="0.3">
      <c r="F206" s="89"/>
      <c r="L206" s="219"/>
    </row>
    <row r="207" spans="1:13" ht="13" thickBot="1" x14ac:dyDescent="0.3">
      <c r="D207" s="148"/>
      <c r="E207" s="149" t="s">
        <v>1</v>
      </c>
      <c r="F207" s="221"/>
      <c r="G207" s="150" t="s">
        <v>2</v>
      </c>
      <c r="H207" s="148"/>
      <c r="I207" s="151" t="s">
        <v>167</v>
      </c>
      <c r="L207" s="219"/>
    </row>
    <row r="208" spans="1:13" x14ac:dyDescent="0.25">
      <c r="A208" s="69"/>
      <c r="B208" s="69"/>
      <c r="C208" s="69"/>
      <c r="D208" s="69"/>
      <c r="E208" s="69"/>
      <c r="F208" s="222"/>
      <c r="G208" s="69"/>
      <c r="H208" s="69"/>
      <c r="I208" s="69"/>
      <c r="J208" s="69"/>
      <c r="L208" s="219"/>
    </row>
    <row r="209" spans="1:13" x14ac:dyDescent="0.25">
      <c r="A209">
        <v>4.01</v>
      </c>
      <c r="B209" s="72" t="s">
        <v>340</v>
      </c>
      <c r="C209" s="72" t="s">
        <v>341</v>
      </c>
      <c r="D209" s="72"/>
      <c r="F209" s="223">
        <v>1</v>
      </c>
      <c r="G209" t="str">
        <f>VLOOKUP(F209,Liste!$B$179:$C$189,2)</f>
        <v xml:space="preserve">Charges générales   </v>
      </c>
      <c r="H209" s="73"/>
      <c r="I209" s="124" t="s">
        <v>334</v>
      </c>
      <c r="J209" s="72"/>
      <c r="L209" s="219">
        <f>E187</f>
        <v>4</v>
      </c>
      <c r="M209" s="72">
        <f>VLOOKUP(L209,F.MERE!$A$14:$AA$163,16+F209)</f>
        <v>294</v>
      </c>
    </row>
    <row r="210" spans="1:13" ht="13" thickBot="1" x14ac:dyDescent="0.3">
      <c r="F210" s="89"/>
      <c r="L210" s="219"/>
    </row>
    <row r="211" spans="1:13" ht="13" thickBot="1" x14ac:dyDescent="0.3">
      <c r="B211" s="72" t="str">
        <f>IF($M209&gt;0,"","NE PARTICIPE PAS                   XXXXXXXXXXXXX")</f>
        <v/>
      </c>
      <c r="D211" s="148"/>
      <c r="E211" s="149" t="s">
        <v>1</v>
      </c>
      <c r="F211" s="221"/>
      <c r="G211" s="150" t="s">
        <v>2</v>
      </c>
      <c r="H211" s="148"/>
      <c r="I211" s="151" t="s">
        <v>167</v>
      </c>
      <c r="L211" s="219"/>
    </row>
    <row r="212" spans="1:13" x14ac:dyDescent="0.25">
      <c r="A212" s="69"/>
      <c r="B212" s="69"/>
      <c r="C212" s="69"/>
      <c r="D212" s="69"/>
      <c r="E212" s="69"/>
      <c r="F212" s="222"/>
      <c r="G212" s="69"/>
      <c r="H212" s="69"/>
      <c r="I212" s="69"/>
      <c r="J212" s="69"/>
      <c r="L212" s="219"/>
    </row>
    <row r="213" spans="1:13" x14ac:dyDescent="0.25">
      <c r="A213">
        <v>5.01</v>
      </c>
      <c r="B213" s="72" t="s">
        <v>342</v>
      </c>
      <c r="C213" s="72" t="s">
        <v>343</v>
      </c>
      <c r="D213" s="72"/>
      <c r="F213" s="223">
        <v>1</v>
      </c>
      <c r="G213" t="str">
        <f>VLOOKUP(F213,Liste!$B$179:$C$189,2)</f>
        <v xml:space="preserve">Charges générales   </v>
      </c>
      <c r="H213" s="73"/>
      <c r="I213" s="124" t="s">
        <v>345</v>
      </c>
      <c r="J213" s="72"/>
      <c r="L213" s="219">
        <f>E187</f>
        <v>4</v>
      </c>
      <c r="M213" s="72">
        <f>VLOOKUP(L213,F.MERE!$A$14:$AA$163,16+F213)</f>
        <v>294</v>
      </c>
    </row>
    <row r="214" spans="1:13" ht="13" thickBot="1" x14ac:dyDescent="0.3">
      <c r="F214" s="223"/>
      <c r="H214" s="73"/>
      <c r="I214" s="124"/>
      <c r="L214" s="219"/>
    </row>
    <row r="215" spans="1:13" ht="13" thickBot="1" x14ac:dyDescent="0.3">
      <c r="B215" s="72" t="str">
        <f>IF($M213&gt;0,"","NE PARTICIPE PAS                   XXXXXXXXXXXXX")</f>
        <v/>
      </c>
      <c r="D215" s="148"/>
      <c r="E215" s="149" t="s">
        <v>1</v>
      </c>
      <c r="F215" s="221"/>
      <c r="G215" s="150" t="s">
        <v>2</v>
      </c>
      <c r="H215" s="148"/>
      <c r="I215" s="151" t="s">
        <v>167</v>
      </c>
      <c r="L215" s="219"/>
    </row>
    <row r="216" spans="1:13" x14ac:dyDescent="0.25">
      <c r="A216" s="69"/>
      <c r="B216" s="69"/>
      <c r="C216" s="69"/>
      <c r="D216" s="69"/>
      <c r="E216" s="69"/>
      <c r="F216" s="222"/>
      <c r="G216" s="69"/>
      <c r="H216" s="69"/>
      <c r="I216" s="69"/>
      <c r="J216" s="69"/>
      <c r="L216" s="219"/>
    </row>
    <row r="217" spans="1:13" x14ac:dyDescent="0.25">
      <c r="A217">
        <v>5.0199999999999996</v>
      </c>
      <c r="B217" s="72" t="s">
        <v>344</v>
      </c>
      <c r="C217" t="s">
        <v>381</v>
      </c>
      <c r="D217" s="72"/>
      <c r="F217" s="223">
        <v>1</v>
      </c>
      <c r="G217" t="str">
        <f>VLOOKUP(F217,Liste!$B$179:$C$189,2)</f>
        <v xml:space="preserve">Charges générales   </v>
      </c>
      <c r="H217" s="73"/>
      <c r="I217" s="124" t="s">
        <v>334</v>
      </c>
      <c r="J217" s="72"/>
      <c r="L217" s="219">
        <f>E187</f>
        <v>4</v>
      </c>
      <c r="M217" s="72">
        <f>VLOOKUP(L217,F.MERE!$A$14:$AA$163,16+F217)</f>
        <v>294</v>
      </c>
    </row>
    <row r="218" spans="1:13" ht="13" thickBot="1" x14ac:dyDescent="0.3">
      <c r="F218" s="89"/>
      <c r="L218" s="219"/>
    </row>
    <row r="219" spans="1:13" ht="13" thickBot="1" x14ac:dyDescent="0.3">
      <c r="B219" s="72" t="str">
        <f>IF($M217&gt;0,"","NE PARTICIPE PAS                   XXXXXXXXXXXXX")</f>
        <v/>
      </c>
      <c r="D219" s="148"/>
      <c r="E219" s="149" t="s">
        <v>1</v>
      </c>
      <c r="F219" s="221"/>
      <c r="G219" s="150" t="s">
        <v>2</v>
      </c>
      <c r="H219" s="148"/>
      <c r="I219" s="151" t="s">
        <v>167</v>
      </c>
      <c r="L219" s="219"/>
    </row>
    <row r="220" spans="1:13" x14ac:dyDescent="0.25">
      <c r="A220" s="69"/>
      <c r="B220" s="69"/>
      <c r="C220" s="69"/>
      <c r="D220" s="69"/>
      <c r="E220" s="69"/>
      <c r="F220" s="222"/>
      <c r="G220" s="69"/>
      <c r="H220" s="69"/>
      <c r="I220" s="69"/>
      <c r="J220" s="69"/>
      <c r="L220" s="219"/>
    </row>
    <row r="221" spans="1:13" x14ac:dyDescent="0.25">
      <c r="A221">
        <v>6.01</v>
      </c>
      <c r="B221" s="72" t="s">
        <v>386</v>
      </c>
      <c r="C221" s="72" t="s">
        <v>383</v>
      </c>
      <c r="D221" s="72"/>
      <c r="F221" s="223">
        <v>3</v>
      </c>
      <c r="G221" s="72" t="str">
        <f>VLOOKUP(F221,Liste!$B$179:$C$189,2)</f>
        <v>Chardes Bât,B</v>
      </c>
      <c r="H221" s="73"/>
      <c r="I221" s="124" t="s">
        <v>382</v>
      </c>
      <c r="J221" s="72"/>
      <c r="L221" s="219">
        <f>E187</f>
        <v>4</v>
      </c>
      <c r="M221" s="72">
        <f>VLOOKUP(L221,F.MERE!$A$14:$AA$163,16+F221)</f>
        <v>0</v>
      </c>
    </row>
    <row r="222" spans="1:13" ht="13" thickBot="1" x14ac:dyDescent="0.3">
      <c r="F222" s="89"/>
      <c r="L222" s="219"/>
    </row>
    <row r="223" spans="1:13" ht="13" thickBot="1" x14ac:dyDescent="0.3">
      <c r="B223" s="72" t="str">
        <f>IF($M221&gt;0,"","NE PARTICIPE PAS                   XXXXXXXXXXXXX")</f>
        <v>NE PARTICIPE PAS                   XXXXXXXXXXXXX</v>
      </c>
      <c r="C223" s="72"/>
      <c r="D223" s="148"/>
      <c r="E223" s="149" t="s">
        <v>1</v>
      </c>
      <c r="F223" s="221"/>
      <c r="G223" s="150" t="s">
        <v>2</v>
      </c>
      <c r="H223" s="148"/>
      <c r="I223" s="151" t="s">
        <v>167</v>
      </c>
      <c r="L223" s="219"/>
    </row>
    <row r="224" spans="1:13" x14ac:dyDescent="0.25">
      <c r="A224" s="69"/>
      <c r="B224" s="69"/>
      <c r="C224" s="69"/>
      <c r="D224" s="69"/>
      <c r="E224" s="69"/>
      <c r="F224" s="222"/>
      <c r="G224" s="69"/>
      <c r="H224" s="69"/>
      <c r="I224" s="69"/>
      <c r="J224" s="69"/>
      <c r="L224" s="219"/>
    </row>
    <row r="225" spans="1:13" x14ac:dyDescent="0.25">
      <c r="B225" s="72"/>
      <c r="C225" s="72"/>
      <c r="D225" s="72"/>
      <c r="F225" s="223">
        <v>1</v>
      </c>
      <c r="G225" t="str">
        <f>VLOOKUP(F225,Liste!$B$179:$C$189,2)</f>
        <v xml:space="preserve">Charges générales   </v>
      </c>
      <c r="H225" s="73"/>
      <c r="I225" s="124" t="s">
        <v>334</v>
      </c>
      <c r="J225" s="72"/>
      <c r="L225" s="219">
        <f>E187</f>
        <v>4</v>
      </c>
      <c r="M225" s="72">
        <f>VLOOKUP(L225,F.MERE!$A$14:$AA$163,16+F225)</f>
        <v>294</v>
      </c>
    </row>
    <row r="226" spans="1:13" ht="13" thickBot="1" x14ac:dyDescent="0.3">
      <c r="F226" s="89"/>
      <c r="L226" s="219"/>
    </row>
    <row r="227" spans="1:13" ht="13" thickBot="1" x14ac:dyDescent="0.3">
      <c r="B227" s="72" t="str">
        <f>IF($M225&gt;0,"","NE PARTICIPE PAS                   XXXXXXXXXXXXX")</f>
        <v/>
      </c>
      <c r="D227" s="148"/>
      <c r="E227" s="149" t="s">
        <v>1</v>
      </c>
      <c r="F227" s="221"/>
      <c r="G227" s="150" t="s">
        <v>2</v>
      </c>
      <c r="H227" s="148"/>
      <c r="I227" s="151" t="s">
        <v>167</v>
      </c>
      <c r="L227" s="219"/>
    </row>
    <row r="228" spans="1:13" x14ac:dyDescent="0.25">
      <c r="A228" s="69"/>
      <c r="B228" s="69"/>
      <c r="C228" s="69"/>
      <c r="D228" s="69"/>
      <c r="E228" s="69"/>
      <c r="F228" s="222"/>
      <c r="G228" s="69"/>
      <c r="H228" s="69"/>
      <c r="I228" s="69"/>
      <c r="J228" s="69"/>
      <c r="L228" s="219"/>
    </row>
    <row r="229" spans="1:13" x14ac:dyDescent="0.25">
      <c r="B229" s="72"/>
      <c r="C229" s="72"/>
      <c r="D229" s="72"/>
      <c r="F229" s="223">
        <v>1</v>
      </c>
      <c r="G229" t="str">
        <f>VLOOKUP(F229,Liste!$B$179:$C$189,2)</f>
        <v xml:space="preserve">Charges générales   </v>
      </c>
      <c r="H229" s="73"/>
      <c r="I229" s="124" t="s">
        <v>334</v>
      </c>
      <c r="J229" s="72"/>
      <c r="L229" s="219">
        <f>E187</f>
        <v>4</v>
      </c>
      <c r="M229" s="72">
        <f>VLOOKUP(L229,F.MERE!$A$14:$AA$163,16+F229)</f>
        <v>294</v>
      </c>
    </row>
    <row r="230" spans="1:13" ht="13" thickBot="1" x14ac:dyDescent="0.3">
      <c r="F230" s="89"/>
      <c r="L230" s="219"/>
    </row>
    <row r="231" spans="1:13" ht="13" thickBot="1" x14ac:dyDescent="0.3">
      <c r="B231" s="72" t="str">
        <f>IF($M229&gt;0,"","NE PARTICIPE PAS                   XXXXXXXXXXXXX")</f>
        <v/>
      </c>
      <c r="E231" s="149" t="s">
        <v>1</v>
      </c>
      <c r="F231" s="221"/>
      <c r="G231" s="150" t="s">
        <v>2</v>
      </c>
      <c r="H231" s="148"/>
      <c r="I231" s="151" t="s">
        <v>167</v>
      </c>
      <c r="L231" s="219"/>
      <c r="M231" s="72" t="str">
        <f>VLOOKUP($E$12,F.MERE!$A$14:$AA$163,16+F230)</f>
        <v/>
      </c>
    </row>
    <row r="232" spans="1:13" x14ac:dyDescent="0.25">
      <c r="A232" s="69"/>
      <c r="B232" s="69"/>
      <c r="C232" s="69"/>
      <c r="D232" s="69"/>
      <c r="E232" s="69"/>
      <c r="F232" s="222"/>
      <c r="G232" s="69"/>
      <c r="H232" s="69"/>
      <c r="I232" s="69"/>
      <c r="J232" s="69"/>
      <c r="L232" s="219"/>
    </row>
    <row r="233" spans="1:13" x14ac:dyDescent="0.25">
      <c r="A233" t="s">
        <v>24</v>
      </c>
      <c r="F233" s="89"/>
      <c r="L233" s="219"/>
    </row>
    <row r="234" spans="1:13" ht="18" x14ac:dyDescent="0.4">
      <c r="A234" s="160" t="str">
        <f>Liste!$A$1</f>
        <v>Résid.LA JOIE</v>
      </c>
      <c r="B234" s="160"/>
      <c r="F234" s="89"/>
      <c r="I234" s="200" t="s">
        <v>168</v>
      </c>
      <c r="L234" s="219"/>
    </row>
    <row r="235" spans="1:13" x14ac:dyDescent="0.25">
      <c r="A235" t="str">
        <f>Liste!$A$2</f>
        <v>120 rue de l' Espérance</v>
      </c>
      <c r="B235" t="str">
        <f>Liste!$A$2</f>
        <v>120 rue de l' Espérance</v>
      </c>
      <c r="F235" s="89"/>
      <c r="J235" s="72" t="s">
        <v>186</v>
      </c>
      <c r="L235" s="219"/>
    </row>
    <row r="236" spans="1:13" x14ac:dyDescent="0.25">
      <c r="A236">
        <f>Liste!$A$3</f>
        <v>75016</v>
      </c>
      <c r="B236" s="220" t="str">
        <f>Liste!$A$3  &amp; " " &amp;Liste!$B$3</f>
        <v>75016 PARIS</v>
      </c>
      <c r="F236" s="89"/>
      <c r="L236" s="219"/>
    </row>
    <row r="237" spans="1:13" ht="15.5" x14ac:dyDescent="0.35">
      <c r="A237" s="72"/>
      <c r="E237" s="72"/>
      <c r="F237" s="89"/>
      <c r="H237" s="154" t="s">
        <v>170</v>
      </c>
      <c r="I237" s="191">
        <f>Liste!$E$3</f>
        <v>44870</v>
      </c>
      <c r="L237" s="219"/>
    </row>
    <row r="238" spans="1:13" ht="15.5" x14ac:dyDescent="0.35">
      <c r="A238" s="72" t="s">
        <v>171</v>
      </c>
      <c r="B238" s="191">
        <f>Liste!$E$3</f>
        <v>44870</v>
      </c>
      <c r="C238" s="72"/>
      <c r="D238" s="72" t="s">
        <v>183</v>
      </c>
      <c r="E238" s="72" t="str">
        <f>Liste!$E$4</f>
        <v>10 Heures</v>
      </c>
      <c r="F238" s="72" t="str">
        <f>Liste!$E$2</f>
        <v>15 rue du Bois d'Amour 75016 PARIS</v>
      </c>
      <c r="L238" s="219"/>
    </row>
    <row r="239" spans="1:13" x14ac:dyDescent="0.25">
      <c r="F239" s="89"/>
      <c r="L239" s="219"/>
    </row>
    <row r="240" spans="1:13" x14ac:dyDescent="0.25">
      <c r="F240" s="89"/>
      <c r="G240" s="156" t="s">
        <v>174</v>
      </c>
      <c r="I240" s="72" t="str">
        <f>Liste!$G$3</f>
        <v>Cabinet LEBON</v>
      </c>
      <c r="L240" s="219"/>
    </row>
    <row r="241" spans="1:13" x14ac:dyDescent="0.25">
      <c r="F241" s="89"/>
      <c r="I241" s="72" t="str">
        <f>Liste!$G$4</f>
        <v>120 rue du Devoir</v>
      </c>
      <c r="L241" s="219"/>
    </row>
    <row r="242" spans="1:13" x14ac:dyDescent="0.25">
      <c r="F242" s="89"/>
      <c r="I242" s="72" t="str">
        <f>Liste!$G$5</f>
        <v>75016 Paris</v>
      </c>
      <c r="L242" s="219"/>
    </row>
    <row r="243" spans="1:13" x14ac:dyDescent="0.25">
      <c r="F243" s="111" t="s">
        <v>176</v>
      </c>
      <c r="G243" s="153" t="str">
        <f>Liste!$E$5</f>
        <v>1 Novemvbre 2022</v>
      </c>
      <c r="L243" s="219"/>
    </row>
    <row r="244" spans="1:13" x14ac:dyDescent="0.25">
      <c r="F244" s="89"/>
      <c r="L244" s="219"/>
    </row>
    <row r="245" spans="1:13" ht="17.5" x14ac:dyDescent="0.35">
      <c r="A245" s="72" t="s">
        <v>178</v>
      </c>
      <c r="B245" s="193" t="str">
        <f>Liste!$C$14&amp;" "&amp;Liste!$D$14</f>
        <v>Madame BARDIN Andrée</v>
      </c>
      <c r="E245" s="196">
        <f>Liste!A14</f>
        <v>5</v>
      </c>
      <c r="F245" s="89"/>
      <c r="L245" s="219"/>
    </row>
    <row r="246" spans="1:13" x14ac:dyDescent="0.25">
      <c r="A246" s="72" t="s">
        <v>177</v>
      </c>
      <c r="B246" s="98" t="str">
        <f>Liste!$E$14&amp;" "&amp;Liste!$F$14&amp;" "&amp;Liste!$G$14</f>
        <v xml:space="preserve">12 rue de Caen 75016 Paris </v>
      </c>
      <c r="F246" s="89"/>
      <c r="L246" s="219"/>
    </row>
    <row r="247" spans="1:13" x14ac:dyDescent="0.25">
      <c r="F247" s="89"/>
      <c r="L247" s="219"/>
    </row>
    <row r="248" spans="1:13" x14ac:dyDescent="0.25">
      <c r="A248" s="72" t="s">
        <v>180</v>
      </c>
      <c r="F248" s="89"/>
      <c r="L248" s="219"/>
    </row>
    <row r="249" spans="1:13" x14ac:dyDescent="0.25">
      <c r="A249" s="72" t="s">
        <v>179</v>
      </c>
      <c r="B249" s="72"/>
      <c r="F249" s="89"/>
      <c r="L249" s="219"/>
    </row>
    <row r="250" spans="1:13" x14ac:dyDescent="0.25">
      <c r="A250" s="72" t="s">
        <v>181</v>
      </c>
      <c r="B250" s="72"/>
      <c r="F250" s="89"/>
      <c r="L250" s="219"/>
    </row>
    <row r="251" spans="1:13" x14ac:dyDescent="0.25">
      <c r="A251" s="72" t="s">
        <v>182</v>
      </c>
      <c r="B251" s="72"/>
      <c r="E251" s="198">
        <f>Liste!$E$3</f>
        <v>44870</v>
      </c>
      <c r="F251" s="111" t="s">
        <v>183</v>
      </c>
      <c r="G251" t="str">
        <f>E238&amp;" "&amp;F238</f>
        <v>10 Heures 15 rue du Bois d'Amour 75016 PARIS</v>
      </c>
      <c r="L251" s="219"/>
    </row>
    <row r="252" spans="1:13" x14ac:dyDescent="0.25">
      <c r="A252" s="159" t="s">
        <v>185</v>
      </c>
      <c r="F252" s="89"/>
      <c r="L252" s="219"/>
    </row>
    <row r="253" spans="1:13" ht="13" x14ac:dyDescent="0.3">
      <c r="B253" s="72"/>
      <c r="F253" s="89"/>
      <c r="G253" s="158" t="s">
        <v>184</v>
      </c>
      <c r="L253" s="219"/>
    </row>
    <row r="254" spans="1:13" ht="13" thickBot="1" x14ac:dyDescent="0.3">
      <c r="A254" s="83"/>
      <c r="B254" s="83"/>
      <c r="C254" s="83"/>
      <c r="D254" s="83"/>
      <c r="E254" s="83"/>
      <c r="F254" s="224"/>
      <c r="G254" s="83"/>
      <c r="H254" s="83"/>
      <c r="I254" s="83"/>
      <c r="L254" s="219"/>
    </row>
    <row r="255" spans="1:13" x14ac:dyDescent="0.25">
      <c r="A255">
        <v>1.01</v>
      </c>
      <c r="B255" t="s">
        <v>166</v>
      </c>
      <c r="C255" s="72" t="s">
        <v>335</v>
      </c>
      <c r="D255" s="72"/>
      <c r="F255" s="111">
        <f>$F$22</f>
        <v>1</v>
      </c>
      <c r="G255" t="str">
        <f>VLOOKUP(F255,Liste!$B$179:$C$189,2)</f>
        <v xml:space="preserve">Charges générales   </v>
      </c>
      <c r="I255" s="72" t="s">
        <v>334</v>
      </c>
      <c r="J255" s="124"/>
      <c r="L255" s="219">
        <f>E245</f>
        <v>5</v>
      </c>
      <c r="M255" s="72">
        <f>VLOOKUP(L255,F.MERE!$A$14:$AA$163,16+F255)</f>
        <v>287</v>
      </c>
    </row>
    <row r="256" spans="1:13" ht="13" thickBot="1" x14ac:dyDescent="0.3">
      <c r="F256" s="89"/>
      <c r="L256" s="219"/>
    </row>
    <row r="257" spans="1:13" ht="13" thickBot="1" x14ac:dyDescent="0.3">
      <c r="B257" s="72" t="str">
        <f>IF($M255&gt;0,"","NE PARTICIPE PAS                   XXXXXXXXXXXXX")</f>
        <v/>
      </c>
      <c r="D257" s="218"/>
      <c r="E257" s="149" t="s">
        <v>1</v>
      </c>
      <c r="F257" s="221"/>
      <c r="G257" s="150" t="s">
        <v>2</v>
      </c>
      <c r="H257" s="148"/>
      <c r="I257" s="151" t="s">
        <v>167</v>
      </c>
      <c r="L257" s="219"/>
      <c r="M257" s="72" t="str">
        <f>VLOOKUP($E$12,F.MERE!$A$14:$AA$163,16+F256)</f>
        <v/>
      </c>
    </row>
    <row r="258" spans="1:13" x14ac:dyDescent="0.25">
      <c r="A258" s="69"/>
      <c r="B258" s="69"/>
      <c r="C258" s="69"/>
      <c r="D258" s="69"/>
      <c r="E258" s="69"/>
      <c r="F258" s="222"/>
      <c r="G258" s="69"/>
      <c r="H258" s="69"/>
      <c r="I258" s="69"/>
      <c r="J258" s="69"/>
      <c r="L258" s="219"/>
    </row>
    <row r="259" spans="1:13" x14ac:dyDescent="0.25">
      <c r="A259">
        <v>2.0099999999999998</v>
      </c>
      <c r="B259" s="72" t="s">
        <v>337</v>
      </c>
      <c r="C259" s="72" t="s">
        <v>336</v>
      </c>
      <c r="D259" s="72"/>
      <c r="F259" s="223">
        <v>1</v>
      </c>
      <c r="G259" t="str">
        <f>VLOOKUP(F259,Liste!$B$179:$C$189,2)</f>
        <v xml:space="preserve">Charges générales   </v>
      </c>
      <c r="H259" s="73"/>
      <c r="I259" s="124" t="s">
        <v>334</v>
      </c>
      <c r="J259" s="72"/>
      <c r="L259" s="219">
        <f>E245</f>
        <v>5</v>
      </c>
      <c r="M259" s="72">
        <f>VLOOKUP(L259,F.MERE!$A$14:$AA$163,16+F255)</f>
        <v>287</v>
      </c>
    </row>
    <row r="260" spans="1:13" ht="13" thickBot="1" x14ac:dyDescent="0.3">
      <c r="F260" s="89"/>
      <c r="L260" s="219"/>
    </row>
    <row r="261" spans="1:13" ht="13" thickBot="1" x14ac:dyDescent="0.3">
      <c r="D261" s="148"/>
      <c r="E261" s="149" t="s">
        <v>1</v>
      </c>
      <c r="F261" s="221"/>
      <c r="G261" s="150" t="s">
        <v>2</v>
      </c>
      <c r="H261" s="148"/>
      <c r="I261" s="151" t="s">
        <v>167</v>
      </c>
      <c r="L261" s="219"/>
    </row>
    <row r="262" spans="1:13" x14ac:dyDescent="0.25">
      <c r="A262" s="69"/>
      <c r="B262" s="69"/>
      <c r="C262" s="69"/>
      <c r="D262" s="69"/>
      <c r="E262" s="69"/>
      <c r="F262" s="222"/>
      <c r="G262" s="69"/>
      <c r="H262" s="69"/>
      <c r="I262" s="69"/>
      <c r="J262" s="69"/>
      <c r="L262" s="219"/>
    </row>
    <row r="263" spans="1:13" x14ac:dyDescent="0.25">
      <c r="A263">
        <v>3.01</v>
      </c>
      <c r="B263" s="72" t="s">
        <v>338</v>
      </c>
      <c r="C263" s="72" t="s">
        <v>339</v>
      </c>
      <c r="D263" s="72"/>
      <c r="F263" s="223">
        <v>1</v>
      </c>
      <c r="G263" t="str">
        <f>VLOOKUP(F263,Liste!$B$179:$C$189,2)</f>
        <v xml:space="preserve">Charges générales   </v>
      </c>
      <c r="H263" s="73"/>
      <c r="I263" s="124" t="s">
        <v>334</v>
      </c>
      <c r="J263" s="72"/>
      <c r="L263" s="219">
        <f>E245</f>
        <v>5</v>
      </c>
      <c r="M263" s="72">
        <f>VLOOKUP(L263,F.MERE!$A$14:$AA$163,16+F263)</f>
        <v>287</v>
      </c>
    </row>
    <row r="264" spans="1:13" ht="13" thickBot="1" x14ac:dyDescent="0.3">
      <c r="F264" s="89"/>
      <c r="L264" s="219"/>
    </row>
    <row r="265" spans="1:13" ht="13" thickBot="1" x14ac:dyDescent="0.3">
      <c r="D265" s="148"/>
      <c r="E265" s="149" t="s">
        <v>1</v>
      </c>
      <c r="F265" s="221"/>
      <c r="G265" s="150" t="s">
        <v>2</v>
      </c>
      <c r="H265" s="148"/>
      <c r="I265" s="151" t="s">
        <v>167</v>
      </c>
      <c r="L265" s="219"/>
    </row>
    <row r="266" spans="1:13" x14ac:dyDescent="0.25">
      <c r="A266" s="69"/>
      <c r="B266" s="69"/>
      <c r="C266" s="69"/>
      <c r="D266" s="69"/>
      <c r="E266" s="69"/>
      <c r="F266" s="222"/>
      <c r="G266" s="69"/>
      <c r="H266" s="69"/>
      <c r="I266" s="69"/>
      <c r="J266" s="69"/>
      <c r="L266" s="219"/>
    </row>
    <row r="267" spans="1:13" x14ac:dyDescent="0.25">
      <c r="A267">
        <v>4.01</v>
      </c>
      <c r="B267" s="72" t="s">
        <v>340</v>
      </c>
      <c r="C267" s="72" t="s">
        <v>341</v>
      </c>
      <c r="D267" s="72"/>
      <c r="F267" s="223">
        <v>1</v>
      </c>
      <c r="G267" t="str">
        <f>VLOOKUP(F267,Liste!$B$179:$C$189,2)</f>
        <v xml:space="preserve">Charges générales   </v>
      </c>
      <c r="H267" s="73"/>
      <c r="I267" s="124" t="s">
        <v>334</v>
      </c>
      <c r="J267" s="72"/>
      <c r="L267" s="219">
        <f>E245</f>
        <v>5</v>
      </c>
      <c r="M267" s="72">
        <f>VLOOKUP(L267,F.MERE!$A$14:$AA$163,16+F267)</f>
        <v>287</v>
      </c>
    </row>
    <row r="268" spans="1:13" ht="13" thickBot="1" x14ac:dyDescent="0.3">
      <c r="F268" s="89"/>
      <c r="L268" s="219"/>
    </row>
    <row r="269" spans="1:13" ht="13" thickBot="1" x14ac:dyDescent="0.3">
      <c r="B269" s="72" t="str">
        <f>IF($M267&gt;0,"","NE PARTICIPE PAS                   XXXXXXXXXXXXX")</f>
        <v/>
      </c>
      <c r="D269" s="148"/>
      <c r="E269" s="149" t="s">
        <v>1</v>
      </c>
      <c r="F269" s="221"/>
      <c r="G269" s="150" t="s">
        <v>2</v>
      </c>
      <c r="H269" s="148"/>
      <c r="I269" s="151" t="s">
        <v>167</v>
      </c>
      <c r="L269" s="219"/>
    </row>
    <row r="270" spans="1:13" x14ac:dyDescent="0.25">
      <c r="A270" s="69"/>
      <c r="B270" s="69"/>
      <c r="C270" s="69"/>
      <c r="D270" s="69"/>
      <c r="E270" s="69"/>
      <c r="F270" s="222"/>
      <c r="G270" s="69"/>
      <c r="H270" s="69"/>
      <c r="I270" s="69"/>
      <c r="J270" s="69"/>
      <c r="L270" s="219"/>
    </row>
    <row r="271" spans="1:13" x14ac:dyDescent="0.25">
      <c r="A271">
        <v>5.01</v>
      </c>
      <c r="B271" s="72" t="s">
        <v>342</v>
      </c>
      <c r="C271" s="72" t="s">
        <v>343</v>
      </c>
      <c r="D271" s="72"/>
      <c r="F271" s="223">
        <v>1</v>
      </c>
      <c r="G271" t="str">
        <f>VLOOKUP(F271,Liste!$B$179:$C$189,2)</f>
        <v xml:space="preserve">Charges générales   </v>
      </c>
      <c r="H271" s="73"/>
      <c r="I271" s="124" t="s">
        <v>345</v>
      </c>
      <c r="J271" s="72"/>
      <c r="L271" s="219">
        <f>E245</f>
        <v>5</v>
      </c>
      <c r="M271" s="72">
        <f>VLOOKUP(L271,F.MERE!$A$14:$AA$163,16+F271)</f>
        <v>287</v>
      </c>
    </row>
    <row r="272" spans="1:13" ht="13" thickBot="1" x14ac:dyDescent="0.3">
      <c r="F272" s="223"/>
      <c r="H272" s="73"/>
      <c r="I272" s="124"/>
      <c r="L272" s="219"/>
    </row>
    <row r="273" spans="1:13" ht="13" thickBot="1" x14ac:dyDescent="0.3">
      <c r="B273" s="72" t="str">
        <f>IF($M271&gt;0,"","NE PARTICIPE PAS                   XXXXXXXXXXXXX")</f>
        <v/>
      </c>
      <c r="D273" s="148"/>
      <c r="E273" s="149" t="s">
        <v>1</v>
      </c>
      <c r="F273" s="221"/>
      <c r="G273" s="150" t="s">
        <v>2</v>
      </c>
      <c r="H273" s="148"/>
      <c r="I273" s="151" t="s">
        <v>167</v>
      </c>
      <c r="L273" s="219"/>
    </row>
    <row r="274" spans="1:13" x14ac:dyDescent="0.25">
      <c r="A274" s="69"/>
      <c r="B274" s="69"/>
      <c r="C274" s="69"/>
      <c r="D274" s="69"/>
      <c r="E274" s="69"/>
      <c r="F274" s="222"/>
      <c r="G274" s="69"/>
      <c r="H274" s="69"/>
      <c r="I274" s="69"/>
      <c r="J274" s="69"/>
      <c r="L274" s="219"/>
    </row>
    <row r="275" spans="1:13" x14ac:dyDescent="0.25">
      <c r="A275">
        <v>5.0199999999999996</v>
      </c>
      <c r="B275" s="72" t="s">
        <v>344</v>
      </c>
      <c r="C275" t="s">
        <v>381</v>
      </c>
      <c r="D275" s="72"/>
      <c r="F275" s="223">
        <v>1</v>
      </c>
      <c r="G275" t="str">
        <f>VLOOKUP(F275,Liste!$B$179:$C$189,2)</f>
        <v xml:space="preserve">Charges générales   </v>
      </c>
      <c r="H275" s="73"/>
      <c r="I275" s="124" t="s">
        <v>334</v>
      </c>
      <c r="J275" s="72"/>
      <c r="L275" s="219">
        <f>E245</f>
        <v>5</v>
      </c>
      <c r="M275" s="72">
        <f>VLOOKUP(L275,F.MERE!$A$14:$AA$163,16+F275)</f>
        <v>287</v>
      </c>
    </row>
    <row r="276" spans="1:13" ht="13" thickBot="1" x14ac:dyDescent="0.3">
      <c r="F276" s="89"/>
      <c r="L276" s="219"/>
    </row>
    <row r="277" spans="1:13" ht="13" thickBot="1" x14ac:dyDescent="0.3">
      <c r="B277" s="72" t="str">
        <f>IF($M275&gt;0,"","NE PARTICIPE PAS                   XXXXXXXXXXXXX")</f>
        <v/>
      </c>
      <c r="D277" s="148"/>
      <c r="E277" s="149" t="s">
        <v>1</v>
      </c>
      <c r="F277" s="221"/>
      <c r="G277" s="150" t="s">
        <v>2</v>
      </c>
      <c r="H277" s="148"/>
      <c r="I277" s="151" t="s">
        <v>167</v>
      </c>
      <c r="L277" s="219"/>
    </row>
    <row r="278" spans="1:13" x14ac:dyDescent="0.25">
      <c r="A278" s="69"/>
      <c r="B278" s="69"/>
      <c r="C278" s="69"/>
      <c r="D278" s="69"/>
      <c r="E278" s="69"/>
      <c r="F278" s="222"/>
      <c r="G278" s="69"/>
      <c r="H278" s="69"/>
      <c r="I278" s="69"/>
      <c r="J278" s="69"/>
      <c r="L278" s="219"/>
    </row>
    <row r="279" spans="1:13" x14ac:dyDescent="0.25">
      <c r="A279">
        <v>6.01</v>
      </c>
      <c r="B279" s="72" t="s">
        <v>386</v>
      </c>
      <c r="C279" s="72" t="s">
        <v>383</v>
      </c>
      <c r="D279" s="72"/>
      <c r="F279" s="223">
        <v>3</v>
      </c>
      <c r="G279" s="72" t="str">
        <f>VLOOKUP(F279,Liste!$B$179:$C$189,2)</f>
        <v>Chardes Bât,B</v>
      </c>
      <c r="H279" s="73"/>
      <c r="I279" s="124" t="s">
        <v>382</v>
      </c>
      <c r="J279" s="72"/>
      <c r="L279" s="219">
        <f>E245</f>
        <v>5</v>
      </c>
      <c r="M279" s="72">
        <f>VLOOKUP(L279,F.MERE!$A$14:$AA$163,16+F279)</f>
        <v>0</v>
      </c>
    </row>
    <row r="280" spans="1:13" ht="13" thickBot="1" x14ac:dyDescent="0.3">
      <c r="F280" s="89"/>
      <c r="L280" s="219"/>
    </row>
    <row r="281" spans="1:13" ht="13" thickBot="1" x14ac:dyDescent="0.3">
      <c r="B281" s="72" t="str">
        <f>IF($M279&gt;0,"","NE PARTICIPE PAS                   XXXXXXXXXXXXX")</f>
        <v>NE PARTICIPE PAS                   XXXXXXXXXXXXX</v>
      </c>
      <c r="C281" s="72" t="s">
        <v>384</v>
      </c>
      <c r="D281" s="148"/>
      <c r="E281" s="149" t="s">
        <v>1</v>
      </c>
      <c r="F281" s="221"/>
      <c r="G281" s="150" t="s">
        <v>2</v>
      </c>
      <c r="H281" s="148"/>
      <c r="I281" s="151" t="s">
        <v>167</v>
      </c>
      <c r="L281" s="219"/>
    </row>
    <row r="282" spans="1:13" x14ac:dyDescent="0.25">
      <c r="A282" s="69"/>
      <c r="B282" s="69"/>
      <c r="C282" s="69"/>
      <c r="D282" s="69"/>
      <c r="E282" s="69"/>
      <c r="F282" s="222"/>
      <c r="G282" s="69"/>
      <c r="H282" s="69"/>
      <c r="I282" s="69"/>
      <c r="J282" s="69"/>
      <c r="L282" s="219"/>
    </row>
    <row r="283" spans="1:13" x14ac:dyDescent="0.25">
      <c r="B283" s="72"/>
      <c r="C283" s="72"/>
      <c r="D283" s="72"/>
      <c r="F283" s="223">
        <v>1</v>
      </c>
      <c r="G283" t="str">
        <f>VLOOKUP(F283,Liste!$B$179:$C$189,2)</f>
        <v xml:space="preserve">Charges générales   </v>
      </c>
      <c r="H283" s="73"/>
      <c r="I283" s="124" t="s">
        <v>334</v>
      </c>
      <c r="J283" s="72"/>
      <c r="L283" s="219">
        <f>E245</f>
        <v>5</v>
      </c>
      <c r="M283" s="72">
        <f>VLOOKUP(L283,F.MERE!$A$14:$AA$163,16+F283)</f>
        <v>287</v>
      </c>
    </row>
    <row r="284" spans="1:13" ht="13" thickBot="1" x14ac:dyDescent="0.3">
      <c r="F284" s="89"/>
      <c r="L284" s="219"/>
    </row>
    <row r="285" spans="1:13" ht="13" thickBot="1" x14ac:dyDescent="0.3">
      <c r="B285" s="72" t="str">
        <f>IF($M283&gt;0,"","NE PARTICIPE PAS                   XXXXXXXXXXXXX")</f>
        <v/>
      </c>
      <c r="D285" s="148"/>
      <c r="E285" s="149" t="s">
        <v>1</v>
      </c>
      <c r="F285" s="221"/>
      <c r="G285" s="150" t="s">
        <v>2</v>
      </c>
      <c r="H285" s="148"/>
      <c r="I285" s="151" t="s">
        <v>167</v>
      </c>
      <c r="L285" s="219"/>
    </row>
    <row r="286" spans="1:13" x14ac:dyDescent="0.25">
      <c r="A286" s="69"/>
      <c r="B286" s="69"/>
      <c r="C286" s="69"/>
      <c r="D286" s="69"/>
      <c r="E286" s="69"/>
      <c r="F286" s="222"/>
      <c r="G286" s="69"/>
      <c r="H286" s="69"/>
      <c r="I286" s="69"/>
      <c r="J286" s="69"/>
      <c r="L286" s="219"/>
    </row>
    <row r="287" spans="1:13" x14ac:dyDescent="0.25">
      <c r="B287" s="72"/>
      <c r="C287" s="72"/>
      <c r="D287" s="72"/>
      <c r="F287" s="223">
        <v>1</v>
      </c>
      <c r="G287" t="str">
        <f>VLOOKUP(F287,Liste!$B$179:$C$189,2)</f>
        <v xml:space="preserve">Charges générales   </v>
      </c>
      <c r="H287" s="73"/>
      <c r="I287" s="124" t="s">
        <v>334</v>
      </c>
      <c r="J287" s="72"/>
      <c r="L287" s="219">
        <f>E245</f>
        <v>5</v>
      </c>
      <c r="M287" s="72">
        <f>VLOOKUP(L287,F.MERE!$A$14:$AA$163,16+F287)</f>
        <v>287</v>
      </c>
    </row>
    <row r="288" spans="1:13" ht="13" thickBot="1" x14ac:dyDescent="0.3">
      <c r="F288" s="89"/>
      <c r="L288" s="219"/>
    </row>
    <row r="289" spans="1:13" ht="13" thickBot="1" x14ac:dyDescent="0.3">
      <c r="B289" s="72" t="str">
        <f>IF($M287&gt;0,"","NE PARTICIPE PAS                   XXXXXXXXXXXXX")</f>
        <v/>
      </c>
      <c r="E289" s="149" t="s">
        <v>1</v>
      </c>
      <c r="F289" s="221"/>
      <c r="G289" s="150" t="s">
        <v>2</v>
      </c>
      <c r="H289" s="148"/>
      <c r="I289" s="151" t="s">
        <v>167</v>
      </c>
      <c r="L289" s="219"/>
      <c r="M289" s="72" t="str">
        <f>VLOOKUP($E$12,F.MERE!$A$14:$AA$163,16+F288)</f>
        <v/>
      </c>
    </row>
    <row r="290" spans="1:13" x14ac:dyDescent="0.25">
      <c r="A290" s="69"/>
      <c r="B290" s="69"/>
      <c r="C290" s="69"/>
      <c r="D290" s="69"/>
      <c r="E290" s="69"/>
      <c r="F290" s="222"/>
      <c r="G290" s="69"/>
      <c r="H290" s="69"/>
      <c r="I290" s="69"/>
      <c r="J290" s="69"/>
      <c r="L290" s="219"/>
    </row>
    <row r="291" spans="1:13" x14ac:dyDescent="0.25">
      <c r="A291" t="s">
        <v>24</v>
      </c>
      <c r="F291" s="89"/>
      <c r="L291" s="219"/>
    </row>
    <row r="292" spans="1:13" ht="18" x14ac:dyDescent="0.4">
      <c r="A292" s="160" t="str">
        <f>Liste!$A$1</f>
        <v>Résid.LA JOIE</v>
      </c>
      <c r="B292" s="160"/>
      <c r="F292" s="89"/>
      <c r="I292" s="200" t="s">
        <v>168</v>
      </c>
      <c r="L292" s="219"/>
    </row>
    <row r="293" spans="1:13" x14ac:dyDescent="0.25">
      <c r="A293" t="str">
        <f>Liste!$A$2</f>
        <v>120 rue de l' Espérance</v>
      </c>
      <c r="B293" t="str">
        <f>Liste!$A$2</f>
        <v>120 rue de l' Espérance</v>
      </c>
      <c r="F293" s="89"/>
      <c r="J293" s="72" t="s">
        <v>186</v>
      </c>
      <c r="L293" s="219"/>
    </row>
    <row r="294" spans="1:13" x14ac:dyDescent="0.25">
      <c r="A294">
        <f>Liste!$A$3</f>
        <v>75016</v>
      </c>
      <c r="B294" s="220" t="str">
        <f>Liste!$A$3  &amp; " " &amp;Liste!$B$3</f>
        <v>75016 PARIS</v>
      </c>
      <c r="F294" s="89"/>
      <c r="L294" s="219"/>
    </row>
    <row r="295" spans="1:13" ht="15.5" x14ac:dyDescent="0.35">
      <c r="A295" s="72"/>
      <c r="E295" s="72"/>
      <c r="F295" s="89"/>
      <c r="H295" s="154" t="s">
        <v>170</v>
      </c>
      <c r="I295" s="191">
        <f>Liste!$E$3</f>
        <v>44870</v>
      </c>
      <c r="L295" s="219"/>
    </row>
    <row r="296" spans="1:13" ht="15.5" x14ac:dyDescent="0.35">
      <c r="A296" s="72" t="s">
        <v>171</v>
      </c>
      <c r="B296" s="191">
        <f>Liste!$E$3</f>
        <v>44870</v>
      </c>
      <c r="C296" s="72"/>
      <c r="D296" s="72" t="s">
        <v>183</v>
      </c>
      <c r="E296" s="72" t="str">
        <f>Liste!$E$4</f>
        <v>10 Heures</v>
      </c>
      <c r="F296" s="72" t="str">
        <f>Liste!$E$2</f>
        <v>15 rue du Bois d'Amour 75016 PARIS</v>
      </c>
      <c r="L296" s="219"/>
    </row>
    <row r="297" spans="1:13" x14ac:dyDescent="0.25">
      <c r="F297" s="89"/>
      <c r="L297" s="219"/>
    </row>
    <row r="298" spans="1:13" x14ac:dyDescent="0.25">
      <c r="F298" s="89"/>
      <c r="G298" s="156" t="s">
        <v>174</v>
      </c>
      <c r="I298" s="72" t="str">
        <f>Liste!$G$3</f>
        <v>Cabinet LEBON</v>
      </c>
      <c r="L298" s="219"/>
    </row>
    <row r="299" spans="1:13" x14ac:dyDescent="0.25">
      <c r="F299" s="89"/>
      <c r="I299" s="72" t="str">
        <f>Liste!$G$4</f>
        <v>120 rue du Devoir</v>
      </c>
      <c r="L299" s="219"/>
    </row>
    <row r="300" spans="1:13" x14ac:dyDescent="0.25">
      <c r="F300" s="89"/>
      <c r="I300" s="72" t="str">
        <f>Liste!$G$5</f>
        <v>75016 Paris</v>
      </c>
      <c r="L300" s="219"/>
    </row>
    <row r="301" spans="1:13" x14ac:dyDescent="0.25">
      <c r="F301" s="111" t="s">
        <v>176</v>
      </c>
      <c r="G301" s="153" t="str">
        <f>Liste!$E$5</f>
        <v>1 Novemvbre 2022</v>
      </c>
      <c r="L301" s="219"/>
    </row>
    <row r="302" spans="1:13" x14ac:dyDescent="0.25">
      <c r="F302" s="89"/>
      <c r="L302" s="219"/>
    </row>
    <row r="303" spans="1:13" ht="17.5" x14ac:dyDescent="0.35">
      <c r="A303" s="72" t="s">
        <v>178</v>
      </c>
      <c r="B303" s="193" t="str">
        <f>Liste!$C$15&amp;" "&amp;Liste!$D$15</f>
        <v>Mr  et Mme BARDIN-BENARD Louis</v>
      </c>
      <c r="E303" s="196">
        <f>Liste!A15</f>
        <v>6</v>
      </c>
      <c r="F303" s="89"/>
      <c r="L303" s="219"/>
    </row>
    <row r="304" spans="1:13" x14ac:dyDescent="0.25">
      <c r="A304" s="72" t="s">
        <v>177</v>
      </c>
      <c r="B304" s="98" t="str">
        <f>Liste!$E$15&amp;" "&amp;Liste!$F$15&amp;" "&amp;Liste!$G$15</f>
        <v xml:space="preserve">16 rue de l' espoir 75016 Paris </v>
      </c>
      <c r="F304" s="89"/>
      <c r="L304" s="219"/>
    </row>
    <row r="305" spans="1:13" x14ac:dyDescent="0.25">
      <c r="F305" s="89"/>
      <c r="L305" s="219"/>
    </row>
    <row r="306" spans="1:13" x14ac:dyDescent="0.25">
      <c r="A306" s="72" t="s">
        <v>180</v>
      </c>
      <c r="F306" s="89"/>
      <c r="L306" s="219"/>
    </row>
    <row r="307" spans="1:13" x14ac:dyDescent="0.25">
      <c r="A307" s="72" t="s">
        <v>179</v>
      </c>
      <c r="B307" s="72"/>
      <c r="F307" s="89"/>
      <c r="L307" s="219"/>
    </row>
    <row r="308" spans="1:13" x14ac:dyDescent="0.25">
      <c r="A308" s="72" t="s">
        <v>181</v>
      </c>
      <c r="B308" s="72"/>
      <c r="F308" s="89"/>
      <c r="L308" s="219"/>
    </row>
    <row r="309" spans="1:13" x14ac:dyDescent="0.25">
      <c r="A309" s="72" t="s">
        <v>182</v>
      </c>
      <c r="B309" s="72"/>
      <c r="E309" s="198">
        <f>Liste!$E$3</f>
        <v>44870</v>
      </c>
      <c r="F309" s="111" t="s">
        <v>183</v>
      </c>
      <c r="G309" t="str">
        <f>E296&amp;" "&amp;F296</f>
        <v>10 Heures 15 rue du Bois d'Amour 75016 PARIS</v>
      </c>
      <c r="L309" s="219"/>
    </row>
    <row r="310" spans="1:13" x14ac:dyDescent="0.25">
      <c r="A310" s="159" t="s">
        <v>185</v>
      </c>
      <c r="F310" s="89"/>
      <c r="L310" s="219"/>
    </row>
    <row r="311" spans="1:13" ht="13" x14ac:dyDescent="0.3">
      <c r="B311" s="72"/>
      <c r="F311" s="89"/>
      <c r="G311" s="158" t="s">
        <v>184</v>
      </c>
      <c r="L311" s="219"/>
    </row>
    <row r="312" spans="1:13" ht="13" thickBot="1" x14ac:dyDescent="0.3">
      <c r="A312" s="83"/>
      <c r="B312" s="83"/>
      <c r="C312" s="83"/>
      <c r="D312" s="83"/>
      <c r="E312" s="83"/>
      <c r="F312" s="224"/>
      <c r="G312" s="83"/>
      <c r="H312" s="83"/>
      <c r="I312" s="83"/>
      <c r="L312" s="219"/>
    </row>
    <row r="313" spans="1:13" x14ac:dyDescent="0.25">
      <c r="A313">
        <v>1.01</v>
      </c>
      <c r="B313" t="s">
        <v>166</v>
      </c>
      <c r="C313" s="72" t="s">
        <v>335</v>
      </c>
      <c r="D313" s="72"/>
      <c r="F313" s="111">
        <v>1</v>
      </c>
      <c r="G313" t="str">
        <f>VLOOKUP(F313,Liste!$B$179:$C$189,2)</f>
        <v xml:space="preserve">Charges générales   </v>
      </c>
      <c r="I313" s="72" t="s">
        <v>334</v>
      </c>
      <c r="J313" s="124"/>
      <c r="L313" s="219">
        <f>E303</f>
        <v>6</v>
      </c>
      <c r="M313" s="72">
        <f>VLOOKUP(L313,F.MERE!$A$14:$AA$163,16+F313)</f>
        <v>257</v>
      </c>
    </row>
    <row r="314" spans="1:13" ht="13" thickBot="1" x14ac:dyDescent="0.3">
      <c r="F314" s="89"/>
      <c r="L314" s="219"/>
    </row>
    <row r="315" spans="1:13" ht="13" thickBot="1" x14ac:dyDescent="0.3">
      <c r="B315" s="72" t="str">
        <f>IF($M313&gt;0,"","NE PARTICIPE PAS                   XXXXXXXXXXXXX")</f>
        <v/>
      </c>
      <c r="D315" s="218"/>
      <c r="E315" s="149" t="s">
        <v>1</v>
      </c>
      <c r="F315" s="221"/>
      <c r="G315" s="150" t="s">
        <v>2</v>
      </c>
      <c r="H315" s="148"/>
      <c r="I315" s="151" t="s">
        <v>167</v>
      </c>
      <c r="L315" s="219"/>
      <c r="M315" s="72" t="str">
        <f>VLOOKUP($E$12,F.MERE!$A$14:$AA$163,16+F314)</f>
        <v/>
      </c>
    </row>
    <row r="316" spans="1:13" x14ac:dyDescent="0.25">
      <c r="A316" s="69"/>
      <c r="B316" s="69"/>
      <c r="C316" s="69"/>
      <c r="D316" s="69"/>
      <c r="E316" s="69"/>
      <c r="F316" s="222"/>
      <c r="G316" s="69"/>
      <c r="H316" s="69"/>
      <c r="I316" s="69"/>
      <c r="J316" s="69"/>
      <c r="L316" s="219"/>
    </row>
    <row r="317" spans="1:13" x14ac:dyDescent="0.25">
      <c r="A317">
        <v>2.0099999999999998</v>
      </c>
      <c r="B317" s="72" t="s">
        <v>337</v>
      </c>
      <c r="C317" s="72" t="s">
        <v>336</v>
      </c>
      <c r="D317" s="72"/>
      <c r="F317" s="223">
        <v>1</v>
      </c>
      <c r="G317" t="str">
        <f>VLOOKUP(F317,Liste!$B$179:$C$189,2)</f>
        <v xml:space="preserve">Charges générales   </v>
      </c>
      <c r="H317" s="73"/>
      <c r="I317" s="124" t="s">
        <v>334</v>
      </c>
      <c r="J317" s="72"/>
      <c r="L317" s="219">
        <f>E303</f>
        <v>6</v>
      </c>
      <c r="M317" s="72">
        <f>VLOOKUP(L317,F.MERE!$A$14:$AA$163,16+F313)</f>
        <v>257</v>
      </c>
    </row>
    <row r="318" spans="1:13" ht="13" thickBot="1" x14ac:dyDescent="0.3">
      <c r="F318" s="89"/>
      <c r="L318" s="219"/>
    </row>
    <row r="319" spans="1:13" ht="13" thickBot="1" x14ac:dyDescent="0.3">
      <c r="D319" s="148"/>
      <c r="E319" s="149" t="s">
        <v>1</v>
      </c>
      <c r="F319" s="221"/>
      <c r="G319" s="150" t="s">
        <v>2</v>
      </c>
      <c r="H319" s="148"/>
      <c r="I319" s="151" t="s">
        <v>167</v>
      </c>
      <c r="L319" s="219"/>
    </row>
    <row r="320" spans="1:13" x14ac:dyDescent="0.25">
      <c r="A320" s="69"/>
      <c r="B320" s="69"/>
      <c r="C320" s="69"/>
      <c r="D320" s="69"/>
      <c r="E320" s="69"/>
      <c r="F320" s="222"/>
      <c r="G320" s="69"/>
      <c r="H320" s="69"/>
      <c r="I320" s="69"/>
      <c r="J320" s="69"/>
      <c r="L320" s="219"/>
    </row>
    <row r="321" spans="1:13" x14ac:dyDescent="0.25">
      <c r="A321">
        <v>3.01</v>
      </c>
      <c r="B321" s="72" t="s">
        <v>338</v>
      </c>
      <c r="C321" s="72" t="s">
        <v>339</v>
      </c>
      <c r="D321" s="72"/>
      <c r="F321" s="223">
        <v>1</v>
      </c>
      <c r="G321" t="str">
        <f>VLOOKUP(F321,Liste!$B$179:$C$189,2)</f>
        <v xml:space="preserve">Charges générales   </v>
      </c>
      <c r="H321" s="73"/>
      <c r="I321" s="124" t="s">
        <v>334</v>
      </c>
      <c r="J321" s="72"/>
      <c r="L321" s="219">
        <f>E303</f>
        <v>6</v>
      </c>
      <c r="M321" s="72">
        <f>VLOOKUP(L321,F.MERE!$A$14:$AA$163,16+F321)</f>
        <v>257</v>
      </c>
    </row>
    <row r="322" spans="1:13" ht="13" thickBot="1" x14ac:dyDescent="0.3">
      <c r="F322" s="89"/>
      <c r="L322" s="219"/>
    </row>
    <row r="323" spans="1:13" ht="13" thickBot="1" x14ac:dyDescent="0.3">
      <c r="D323" s="148"/>
      <c r="E323" s="149" t="s">
        <v>1</v>
      </c>
      <c r="F323" s="221"/>
      <c r="G323" s="150" t="s">
        <v>2</v>
      </c>
      <c r="H323" s="148"/>
      <c r="I323" s="151" t="s">
        <v>167</v>
      </c>
      <c r="L323" s="219"/>
    </row>
    <row r="324" spans="1:13" x14ac:dyDescent="0.25">
      <c r="A324" s="69"/>
      <c r="B324" s="69"/>
      <c r="C324" s="69"/>
      <c r="D324" s="69"/>
      <c r="E324" s="69"/>
      <c r="F324" s="222"/>
      <c r="G324" s="69"/>
      <c r="H324" s="69"/>
      <c r="I324" s="69"/>
      <c r="J324" s="69"/>
      <c r="L324" s="219"/>
    </row>
    <row r="325" spans="1:13" x14ac:dyDescent="0.25">
      <c r="A325">
        <v>4.01</v>
      </c>
      <c r="B325" s="72" t="s">
        <v>340</v>
      </c>
      <c r="C325" s="72" t="s">
        <v>341</v>
      </c>
      <c r="D325" s="72"/>
      <c r="F325" s="223">
        <v>1</v>
      </c>
      <c r="G325" t="str">
        <f>VLOOKUP(F325,Liste!$B$179:$C$189,2)</f>
        <v xml:space="preserve">Charges générales   </v>
      </c>
      <c r="H325" s="73"/>
      <c r="I325" s="124" t="s">
        <v>334</v>
      </c>
      <c r="J325" s="72"/>
      <c r="L325" s="219">
        <f>E303</f>
        <v>6</v>
      </c>
      <c r="M325" s="72">
        <f>VLOOKUP(L325,F.MERE!$A$14:$AA$163,16+F325)</f>
        <v>257</v>
      </c>
    </row>
    <row r="326" spans="1:13" ht="13" thickBot="1" x14ac:dyDescent="0.3">
      <c r="F326" s="89"/>
      <c r="L326" s="219"/>
    </row>
    <row r="327" spans="1:13" ht="13" thickBot="1" x14ac:dyDescent="0.3">
      <c r="B327" s="72" t="str">
        <f>IF($M325&gt;0,"","NE PARTICIPE PAS                   XXXXXXXXXXXXX")</f>
        <v/>
      </c>
      <c r="D327" s="148"/>
      <c r="E327" s="149" t="s">
        <v>1</v>
      </c>
      <c r="F327" s="221"/>
      <c r="G327" s="150" t="s">
        <v>2</v>
      </c>
      <c r="H327" s="148"/>
      <c r="I327" s="151" t="s">
        <v>167</v>
      </c>
      <c r="L327" s="219"/>
    </row>
    <row r="328" spans="1:13" x14ac:dyDescent="0.25">
      <c r="A328" s="69"/>
      <c r="B328" s="69"/>
      <c r="C328" s="69"/>
      <c r="D328" s="69"/>
      <c r="E328" s="69"/>
      <c r="F328" s="222"/>
      <c r="G328" s="69"/>
      <c r="H328" s="69"/>
      <c r="I328" s="69"/>
      <c r="J328" s="69"/>
      <c r="L328" s="219"/>
    </row>
    <row r="329" spans="1:13" x14ac:dyDescent="0.25">
      <c r="A329">
        <v>5.01</v>
      </c>
      <c r="B329" s="72" t="s">
        <v>342</v>
      </c>
      <c r="C329" s="72" t="s">
        <v>343</v>
      </c>
      <c r="D329" s="72"/>
      <c r="F329" s="223">
        <v>1</v>
      </c>
      <c r="G329" t="str">
        <f>VLOOKUP(F329,Liste!$B$179:$C$189,2)</f>
        <v xml:space="preserve">Charges générales   </v>
      </c>
      <c r="H329" s="73"/>
      <c r="I329" s="124" t="s">
        <v>345</v>
      </c>
      <c r="J329" s="72"/>
      <c r="L329" s="219">
        <f>E303</f>
        <v>6</v>
      </c>
      <c r="M329" s="72">
        <f>VLOOKUP(L329,F.MERE!$A$14:$AA$163,16+F329)</f>
        <v>257</v>
      </c>
    </row>
    <row r="330" spans="1:13" ht="13" thickBot="1" x14ac:dyDescent="0.3">
      <c r="F330" s="223"/>
      <c r="H330" s="73"/>
      <c r="I330" s="124"/>
      <c r="L330" s="219"/>
    </row>
    <row r="331" spans="1:13" ht="13" thickBot="1" x14ac:dyDescent="0.3">
      <c r="B331" s="72" t="str">
        <f>IF($M329&gt;0,"","NE PARTICIPE PAS                   XXXXXXXXXXXXX")</f>
        <v/>
      </c>
      <c r="D331" s="148"/>
      <c r="E331" s="149" t="s">
        <v>1</v>
      </c>
      <c r="F331" s="221"/>
      <c r="G331" s="150" t="s">
        <v>2</v>
      </c>
      <c r="H331" s="148"/>
      <c r="I331" s="151" t="s">
        <v>167</v>
      </c>
      <c r="L331" s="219"/>
    </row>
    <row r="332" spans="1:13" x14ac:dyDescent="0.25">
      <c r="A332" s="69"/>
      <c r="B332" s="69"/>
      <c r="C332" s="69"/>
      <c r="D332" s="69"/>
      <c r="E332" s="69"/>
      <c r="F332" s="222"/>
      <c r="G332" s="69"/>
      <c r="H332" s="69"/>
      <c r="I332" s="69"/>
      <c r="J332" s="69"/>
      <c r="L332" s="219"/>
    </row>
    <row r="333" spans="1:13" x14ac:dyDescent="0.25">
      <c r="A333">
        <v>5.0199999999999996</v>
      </c>
      <c r="B333" s="72" t="s">
        <v>344</v>
      </c>
      <c r="C333" t="s">
        <v>381</v>
      </c>
      <c r="D333" s="72"/>
      <c r="F333" s="223">
        <v>1</v>
      </c>
      <c r="G333" t="str">
        <f>VLOOKUP(F333,Liste!$B$179:$C$189,2)</f>
        <v xml:space="preserve">Charges générales   </v>
      </c>
      <c r="H333" s="73"/>
      <c r="I333" s="124" t="s">
        <v>334</v>
      </c>
      <c r="J333" s="72"/>
      <c r="L333" s="219">
        <f>E303</f>
        <v>6</v>
      </c>
      <c r="M333" s="72">
        <f>VLOOKUP(L333,F.MERE!$A$14:$AA$163,16+F333)</f>
        <v>257</v>
      </c>
    </row>
    <row r="334" spans="1:13" ht="13" thickBot="1" x14ac:dyDescent="0.3">
      <c r="F334" s="89"/>
      <c r="L334" s="219"/>
    </row>
    <row r="335" spans="1:13" ht="13" thickBot="1" x14ac:dyDescent="0.3">
      <c r="B335" s="72" t="str">
        <f>IF($M333&gt;0,"","NE PARTICIPE PAS                   XXXXXXXXXXXXX")</f>
        <v/>
      </c>
      <c r="D335" s="148"/>
      <c r="E335" s="149" t="s">
        <v>1</v>
      </c>
      <c r="F335" s="221"/>
      <c r="G335" s="150" t="s">
        <v>2</v>
      </c>
      <c r="H335" s="148"/>
      <c r="I335" s="151" t="s">
        <v>167</v>
      </c>
      <c r="L335" s="219"/>
    </row>
    <row r="336" spans="1:13" x14ac:dyDescent="0.25">
      <c r="A336" s="69"/>
      <c r="B336" s="69"/>
      <c r="C336" s="69"/>
      <c r="D336" s="69"/>
      <c r="E336" s="69"/>
      <c r="F336" s="222"/>
      <c r="G336" s="69"/>
      <c r="H336" s="69"/>
      <c r="I336" s="69"/>
      <c r="J336" s="69"/>
      <c r="L336" s="219"/>
    </row>
    <row r="337" spans="1:13" x14ac:dyDescent="0.25">
      <c r="A337">
        <v>6.01</v>
      </c>
      <c r="B337" s="72" t="s">
        <v>386</v>
      </c>
      <c r="C337" s="72" t="s">
        <v>383</v>
      </c>
      <c r="D337" s="72"/>
      <c r="F337" s="223">
        <v>3</v>
      </c>
      <c r="G337" s="72" t="str">
        <f>VLOOKUP(F337,Liste!$B$179:$C$189,2)</f>
        <v>Chardes Bât,B</v>
      </c>
      <c r="H337" s="73"/>
      <c r="I337" s="124" t="s">
        <v>382</v>
      </c>
      <c r="J337" s="72"/>
      <c r="L337" s="219">
        <f>E303</f>
        <v>6</v>
      </c>
      <c r="M337" s="72">
        <f>VLOOKUP(L337,F.MERE!$A$14:$AA$163,16+F337)</f>
        <v>0</v>
      </c>
    </row>
    <row r="338" spans="1:13" ht="13" thickBot="1" x14ac:dyDescent="0.3">
      <c r="F338" s="89"/>
      <c r="L338" s="219"/>
    </row>
    <row r="339" spans="1:13" ht="13" thickBot="1" x14ac:dyDescent="0.3">
      <c r="B339" s="72" t="str">
        <f>IF($M337&gt;0,"","NE PARTICIPE PAS                   XXXXXXXXXXXXX")</f>
        <v>NE PARTICIPE PAS                   XXXXXXXXXXXXX</v>
      </c>
      <c r="C339" s="72"/>
      <c r="D339" s="148"/>
      <c r="E339" s="149" t="s">
        <v>1</v>
      </c>
      <c r="F339" s="221"/>
      <c r="G339" s="150" t="s">
        <v>2</v>
      </c>
      <c r="H339" s="148"/>
      <c r="I339" s="151" t="s">
        <v>167</v>
      </c>
      <c r="L339" s="219"/>
    </row>
    <row r="340" spans="1:13" x14ac:dyDescent="0.25">
      <c r="A340" s="69"/>
      <c r="B340" s="69"/>
      <c r="C340" s="69"/>
      <c r="D340" s="69"/>
      <c r="E340" s="69"/>
      <c r="F340" s="222"/>
      <c r="G340" s="69"/>
      <c r="H340" s="69"/>
      <c r="I340" s="69"/>
      <c r="J340" s="69"/>
      <c r="L340" s="219"/>
    </row>
    <row r="341" spans="1:13" x14ac:dyDescent="0.25">
      <c r="B341" s="72"/>
      <c r="C341" s="72"/>
      <c r="D341" s="72"/>
      <c r="F341" s="223">
        <v>1</v>
      </c>
      <c r="G341" t="str">
        <f>VLOOKUP(F341,Liste!$B$179:$C$189,2)</f>
        <v xml:space="preserve">Charges générales   </v>
      </c>
      <c r="H341" s="73"/>
      <c r="I341" s="124" t="s">
        <v>334</v>
      </c>
      <c r="J341" s="72"/>
      <c r="L341" s="219">
        <f>E303</f>
        <v>6</v>
      </c>
      <c r="M341" s="72">
        <f>VLOOKUP(L341,F.MERE!$A$14:$AA$163,16+F341)</f>
        <v>257</v>
      </c>
    </row>
    <row r="342" spans="1:13" ht="13" thickBot="1" x14ac:dyDescent="0.3">
      <c r="F342" s="89"/>
      <c r="L342" s="219"/>
    </row>
    <row r="343" spans="1:13" ht="13" thickBot="1" x14ac:dyDescent="0.3">
      <c r="B343" s="72" t="str">
        <f>IF($M341&gt;0,"","NE PARTICIPE PAS                   XXXXXXXXXXXXX")</f>
        <v/>
      </c>
      <c r="D343" s="148"/>
      <c r="E343" s="149" t="s">
        <v>1</v>
      </c>
      <c r="F343" s="221"/>
      <c r="G343" s="150" t="s">
        <v>2</v>
      </c>
      <c r="H343" s="148"/>
      <c r="I343" s="151" t="s">
        <v>167</v>
      </c>
      <c r="L343" s="219"/>
    </row>
    <row r="344" spans="1:13" x14ac:dyDescent="0.25">
      <c r="A344" s="69"/>
      <c r="B344" s="69"/>
      <c r="C344" s="69"/>
      <c r="D344" s="69"/>
      <c r="E344" s="69"/>
      <c r="F344" s="222"/>
      <c r="G344" s="69"/>
      <c r="H344" s="69"/>
      <c r="I344" s="69"/>
      <c r="J344" s="69"/>
      <c r="L344" s="219"/>
    </row>
    <row r="345" spans="1:13" x14ac:dyDescent="0.25">
      <c r="B345" s="72"/>
      <c r="C345" s="72"/>
      <c r="D345" s="72"/>
      <c r="F345" s="223">
        <v>1</v>
      </c>
      <c r="G345" t="str">
        <f>VLOOKUP(F345,Liste!$B$179:$C$189,2)</f>
        <v xml:space="preserve">Charges générales   </v>
      </c>
      <c r="H345" s="73"/>
      <c r="I345" s="124" t="s">
        <v>334</v>
      </c>
      <c r="J345" s="72"/>
      <c r="L345" s="219">
        <f>E303</f>
        <v>6</v>
      </c>
      <c r="M345" s="72">
        <f>VLOOKUP(L345,F.MERE!$A$14:$AA$163,16+F345)</f>
        <v>257</v>
      </c>
    </row>
    <row r="346" spans="1:13" ht="13" thickBot="1" x14ac:dyDescent="0.3">
      <c r="F346" s="89"/>
      <c r="L346" s="219"/>
    </row>
    <row r="347" spans="1:13" ht="13" thickBot="1" x14ac:dyDescent="0.3">
      <c r="B347" s="72" t="str">
        <f>IF($M345&gt;0,"","NE PARTICIPE PAS                   XXXXXXXXXXXXX")</f>
        <v/>
      </c>
      <c r="E347" s="149" t="s">
        <v>1</v>
      </c>
      <c r="F347" s="221"/>
      <c r="G347" s="150" t="s">
        <v>2</v>
      </c>
      <c r="H347" s="148"/>
      <c r="I347" s="151" t="s">
        <v>167</v>
      </c>
      <c r="L347" s="219"/>
      <c r="M347" s="72" t="str">
        <f>VLOOKUP($E$12,F.MERE!$A$14:$AA$163,16+F346)</f>
        <v/>
      </c>
    </row>
    <row r="348" spans="1:13" x14ac:dyDescent="0.25">
      <c r="A348" s="69"/>
      <c r="B348" s="69"/>
      <c r="C348" s="69"/>
      <c r="D348" s="69"/>
      <c r="E348" s="69"/>
      <c r="F348" s="222"/>
      <c r="G348" s="69"/>
      <c r="H348" s="69"/>
      <c r="I348" s="69"/>
      <c r="J348" s="69"/>
      <c r="L348" s="219"/>
    </row>
    <row r="349" spans="1:13" x14ac:dyDescent="0.25">
      <c r="A349" t="s">
        <v>24</v>
      </c>
      <c r="F349" s="89"/>
      <c r="L349" s="219"/>
    </row>
    <row r="350" spans="1:13" ht="18" x14ac:dyDescent="0.4">
      <c r="A350" s="160" t="str">
        <f>Liste!$A$1</f>
        <v>Résid.LA JOIE</v>
      </c>
      <c r="B350" s="160"/>
      <c r="F350" s="89"/>
      <c r="I350" s="200" t="s">
        <v>168</v>
      </c>
      <c r="L350" s="219"/>
    </row>
    <row r="351" spans="1:13" x14ac:dyDescent="0.25">
      <c r="A351" t="str">
        <f>Liste!$A$2</f>
        <v>120 rue de l' Espérance</v>
      </c>
      <c r="B351" t="str">
        <f>Liste!$A$2</f>
        <v>120 rue de l' Espérance</v>
      </c>
      <c r="F351" s="89"/>
      <c r="J351" s="72" t="s">
        <v>186</v>
      </c>
      <c r="L351" s="219"/>
    </row>
    <row r="352" spans="1:13" x14ac:dyDescent="0.25">
      <c r="A352">
        <f>Liste!$A$3</f>
        <v>75016</v>
      </c>
      <c r="B352" s="220" t="str">
        <f>Liste!$A$3  &amp; " " &amp;Liste!$B$3</f>
        <v>75016 PARIS</v>
      </c>
      <c r="F352" s="89"/>
      <c r="L352" s="219"/>
    </row>
    <row r="353" spans="1:12" ht="15.5" x14ac:dyDescent="0.35">
      <c r="A353" s="72"/>
      <c r="E353" s="72"/>
      <c r="F353" s="89"/>
      <c r="H353" s="154" t="s">
        <v>170</v>
      </c>
      <c r="I353" s="191">
        <f>Liste!$E$3</f>
        <v>44870</v>
      </c>
      <c r="L353" s="219"/>
    </row>
    <row r="354" spans="1:12" ht="15.5" x14ac:dyDescent="0.35">
      <c r="A354" s="72" t="s">
        <v>171</v>
      </c>
      <c r="B354" s="191">
        <f>Liste!$E$3</f>
        <v>44870</v>
      </c>
      <c r="C354" s="72"/>
      <c r="D354" s="72" t="s">
        <v>183</v>
      </c>
      <c r="E354" s="72" t="str">
        <f>Liste!$E$4</f>
        <v>10 Heures</v>
      </c>
      <c r="F354" s="72" t="str">
        <f>Liste!$E$2</f>
        <v>15 rue du Bois d'Amour 75016 PARIS</v>
      </c>
      <c r="L354" s="219"/>
    </row>
    <row r="355" spans="1:12" x14ac:dyDescent="0.25">
      <c r="F355" s="89"/>
      <c r="L355" s="219"/>
    </row>
    <row r="356" spans="1:12" x14ac:dyDescent="0.25">
      <c r="F356" s="89"/>
      <c r="G356" s="156" t="s">
        <v>174</v>
      </c>
      <c r="I356" s="72" t="str">
        <f>Liste!$G$3</f>
        <v>Cabinet LEBON</v>
      </c>
      <c r="L356" s="219"/>
    </row>
    <row r="357" spans="1:12" x14ac:dyDescent="0.25">
      <c r="F357" s="89"/>
      <c r="I357" s="72" t="str">
        <f>Liste!$G$4</f>
        <v>120 rue du Devoir</v>
      </c>
      <c r="L357" s="219"/>
    </row>
    <row r="358" spans="1:12" x14ac:dyDescent="0.25">
      <c r="F358" s="89"/>
      <c r="I358" s="72" t="str">
        <f>Liste!$G$5</f>
        <v>75016 Paris</v>
      </c>
      <c r="L358" s="219"/>
    </row>
    <row r="359" spans="1:12" x14ac:dyDescent="0.25">
      <c r="F359" s="111" t="s">
        <v>176</v>
      </c>
      <c r="G359" s="153" t="str">
        <f>Liste!$E$5</f>
        <v>1 Novemvbre 2022</v>
      </c>
      <c r="L359" s="219"/>
    </row>
    <row r="360" spans="1:12" x14ac:dyDescent="0.25">
      <c r="F360" s="89"/>
      <c r="L360" s="219"/>
    </row>
    <row r="361" spans="1:12" ht="17.5" x14ac:dyDescent="0.35">
      <c r="A361" s="72" t="s">
        <v>178</v>
      </c>
      <c r="B361" s="193" t="str">
        <f>Liste!$C$16&amp;" "&amp;Liste!$D$16</f>
        <v>Mr  et Mme BARDOUILLE Hermine</v>
      </c>
      <c r="E361" s="196">
        <f>Liste!A16</f>
        <v>7</v>
      </c>
      <c r="F361" s="89"/>
      <c r="L361" s="219"/>
    </row>
    <row r="362" spans="1:12" ht="13" x14ac:dyDescent="0.3">
      <c r="A362" s="72" t="s">
        <v>177</v>
      </c>
      <c r="B362" s="195" t="str">
        <f>Liste!$E$16&amp;" "&amp;Liste!F$13&amp;" "&amp;Liste!G$16</f>
        <v xml:space="preserve">25 rue du Puit 75016 Paris </v>
      </c>
      <c r="F362" s="89"/>
      <c r="L362" s="219"/>
    </row>
    <row r="363" spans="1:12" x14ac:dyDescent="0.25">
      <c r="F363" s="89"/>
      <c r="L363" s="219"/>
    </row>
    <row r="364" spans="1:12" x14ac:dyDescent="0.25">
      <c r="A364" s="72" t="s">
        <v>180</v>
      </c>
      <c r="F364" s="89"/>
      <c r="L364" s="219"/>
    </row>
    <row r="365" spans="1:12" x14ac:dyDescent="0.25">
      <c r="A365" s="72" t="s">
        <v>179</v>
      </c>
      <c r="B365" s="72"/>
      <c r="F365" s="89"/>
      <c r="L365" s="219"/>
    </row>
    <row r="366" spans="1:12" x14ac:dyDescent="0.25">
      <c r="A366" s="72" t="s">
        <v>181</v>
      </c>
      <c r="B366" s="72"/>
      <c r="F366" s="89"/>
      <c r="L366" s="219"/>
    </row>
    <row r="367" spans="1:12" x14ac:dyDescent="0.25">
      <c r="A367" s="72" t="s">
        <v>182</v>
      </c>
      <c r="B367" s="72"/>
      <c r="E367" s="198">
        <f>Liste!$E$3</f>
        <v>44870</v>
      </c>
      <c r="F367" s="111" t="s">
        <v>183</v>
      </c>
      <c r="G367" t="str">
        <f>E354&amp;" "&amp;F354</f>
        <v>10 Heures 15 rue du Bois d'Amour 75016 PARIS</v>
      </c>
      <c r="L367" s="219"/>
    </row>
    <row r="368" spans="1:12" x14ac:dyDescent="0.25">
      <c r="A368" s="159" t="s">
        <v>185</v>
      </c>
      <c r="F368" s="89"/>
      <c r="L368" s="219"/>
    </row>
    <row r="369" spans="1:13" ht="13" x14ac:dyDescent="0.3">
      <c r="B369" s="72"/>
      <c r="F369" s="89"/>
      <c r="G369" s="158" t="s">
        <v>184</v>
      </c>
      <c r="L369" s="219"/>
    </row>
    <row r="370" spans="1:13" ht="13" thickBot="1" x14ac:dyDescent="0.3">
      <c r="A370" s="83"/>
      <c r="B370" s="83"/>
      <c r="C370" s="83"/>
      <c r="D370" s="83"/>
      <c r="E370" s="83"/>
      <c r="F370" s="224"/>
      <c r="G370" s="83"/>
      <c r="H370" s="83"/>
      <c r="I370" s="83"/>
      <c r="L370" s="219"/>
    </row>
    <row r="371" spans="1:13" x14ac:dyDescent="0.25">
      <c r="A371">
        <v>1.01</v>
      </c>
      <c r="B371" t="s">
        <v>166</v>
      </c>
      <c r="C371" s="72" t="s">
        <v>335</v>
      </c>
      <c r="D371" s="72"/>
      <c r="F371" s="111">
        <v>1</v>
      </c>
      <c r="G371" t="str">
        <f>VLOOKUP(F371,Liste!$B$179:$C$189,2)</f>
        <v xml:space="preserve">Charges générales   </v>
      </c>
      <c r="I371" s="72" t="s">
        <v>334</v>
      </c>
      <c r="J371" s="124"/>
      <c r="L371" s="219">
        <f>E361</f>
        <v>7</v>
      </c>
      <c r="M371" s="72">
        <f>VLOOKUP(L371,F.MERE!$A$14:$AA$163,16+F371)</f>
        <v>371</v>
      </c>
    </row>
    <row r="372" spans="1:13" ht="13" thickBot="1" x14ac:dyDescent="0.3">
      <c r="F372" s="89"/>
      <c r="L372" s="219"/>
    </row>
    <row r="373" spans="1:13" ht="13" thickBot="1" x14ac:dyDescent="0.3">
      <c r="B373" s="72" t="str">
        <f>IF($M371&gt;0,"","NE PARTICIPE PAS                   XXXXXXXXXXXXX")</f>
        <v/>
      </c>
      <c r="D373" s="218"/>
      <c r="E373" s="149" t="s">
        <v>1</v>
      </c>
      <c r="F373" s="221"/>
      <c r="G373" s="150" t="s">
        <v>2</v>
      </c>
      <c r="H373" s="148"/>
      <c r="I373" s="151" t="s">
        <v>167</v>
      </c>
      <c r="L373" s="219"/>
      <c r="M373" s="72" t="str">
        <f>VLOOKUP($E$12,F.MERE!$A$14:$AA$163,16+F372)</f>
        <v/>
      </c>
    </row>
    <row r="374" spans="1:13" x14ac:dyDescent="0.25">
      <c r="A374" s="69"/>
      <c r="B374" s="69"/>
      <c r="C374" s="69"/>
      <c r="D374" s="69"/>
      <c r="E374" s="69"/>
      <c r="F374" s="222"/>
      <c r="G374" s="69"/>
      <c r="H374" s="69"/>
      <c r="I374" s="69"/>
      <c r="J374" s="69"/>
      <c r="L374" s="219"/>
    </row>
    <row r="375" spans="1:13" x14ac:dyDescent="0.25">
      <c r="A375">
        <v>2.0099999999999998</v>
      </c>
      <c r="B375" s="72" t="s">
        <v>337</v>
      </c>
      <c r="C375" s="72" t="s">
        <v>336</v>
      </c>
      <c r="D375" s="72"/>
      <c r="F375" s="223">
        <v>1</v>
      </c>
      <c r="G375" t="str">
        <f>VLOOKUP(F375,Liste!$B$179:$C$189,2)</f>
        <v xml:space="preserve">Charges générales   </v>
      </c>
      <c r="H375" s="73"/>
      <c r="I375" s="124" t="s">
        <v>334</v>
      </c>
      <c r="J375" s="72"/>
      <c r="L375" s="219">
        <f>E361</f>
        <v>7</v>
      </c>
      <c r="M375" s="72">
        <f>VLOOKUP(L375,F.MERE!$A$14:$AA$163,16+F371)</f>
        <v>371</v>
      </c>
    </row>
    <row r="376" spans="1:13" ht="13" thickBot="1" x14ac:dyDescent="0.3">
      <c r="F376" s="89"/>
      <c r="L376" s="219"/>
    </row>
    <row r="377" spans="1:13" ht="13" thickBot="1" x14ac:dyDescent="0.3">
      <c r="D377" s="148"/>
      <c r="E377" s="149" t="s">
        <v>1</v>
      </c>
      <c r="F377" s="221"/>
      <c r="G377" s="150" t="s">
        <v>2</v>
      </c>
      <c r="H377" s="148"/>
      <c r="I377" s="151" t="s">
        <v>167</v>
      </c>
      <c r="L377" s="219"/>
    </row>
    <row r="378" spans="1:13" x14ac:dyDescent="0.25">
      <c r="A378" s="69"/>
      <c r="B378" s="69"/>
      <c r="C378" s="69"/>
      <c r="D378" s="69"/>
      <c r="E378" s="69"/>
      <c r="F378" s="222"/>
      <c r="G378" s="69"/>
      <c r="H378" s="69"/>
      <c r="I378" s="69"/>
      <c r="J378" s="69"/>
      <c r="L378" s="219"/>
    </row>
    <row r="379" spans="1:13" x14ac:dyDescent="0.25">
      <c r="A379">
        <v>3.01</v>
      </c>
      <c r="B379" s="72" t="s">
        <v>338</v>
      </c>
      <c r="C379" s="72" t="s">
        <v>339</v>
      </c>
      <c r="D379" s="72"/>
      <c r="F379" s="223">
        <v>1</v>
      </c>
      <c r="G379" t="str">
        <f>VLOOKUP(F379,Liste!$B$179:$C$189,2)</f>
        <v xml:space="preserve">Charges générales   </v>
      </c>
      <c r="H379" s="73"/>
      <c r="I379" s="124" t="s">
        <v>334</v>
      </c>
      <c r="J379" s="72"/>
      <c r="L379" s="219">
        <f>E361</f>
        <v>7</v>
      </c>
      <c r="M379" s="72">
        <f>VLOOKUP(L379,F.MERE!$A$14:$AA$163,16+F379)</f>
        <v>371</v>
      </c>
    </row>
    <row r="380" spans="1:13" ht="13" thickBot="1" x14ac:dyDescent="0.3">
      <c r="F380" s="89"/>
      <c r="L380" s="219"/>
    </row>
    <row r="381" spans="1:13" ht="13" thickBot="1" x14ac:dyDescent="0.3">
      <c r="D381" s="148"/>
      <c r="E381" s="149" t="s">
        <v>1</v>
      </c>
      <c r="F381" s="221"/>
      <c r="G381" s="150" t="s">
        <v>2</v>
      </c>
      <c r="H381" s="148"/>
      <c r="I381" s="151" t="s">
        <v>167</v>
      </c>
      <c r="L381" s="219"/>
    </row>
    <row r="382" spans="1:13" x14ac:dyDescent="0.25">
      <c r="A382" s="69"/>
      <c r="B382" s="69"/>
      <c r="C382" s="69"/>
      <c r="D382" s="69"/>
      <c r="E382" s="69"/>
      <c r="F382" s="222"/>
      <c r="G382" s="69"/>
      <c r="H382" s="69"/>
      <c r="I382" s="69"/>
      <c r="J382" s="69"/>
      <c r="L382" s="219"/>
    </row>
    <row r="383" spans="1:13" x14ac:dyDescent="0.25">
      <c r="A383">
        <v>4.01</v>
      </c>
      <c r="B383" s="72" t="s">
        <v>340</v>
      </c>
      <c r="C383" s="72" t="s">
        <v>341</v>
      </c>
      <c r="D383" s="72"/>
      <c r="F383" s="223">
        <v>1</v>
      </c>
      <c r="G383" t="str">
        <f>VLOOKUP(F383,Liste!$B$179:$C$189,2)</f>
        <v xml:space="preserve">Charges générales   </v>
      </c>
      <c r="H383" s="73"/>
      <c r="I383" s="124" t="s">
        <v>334</v>
      </c>
      <c r="J383" s="72"/>
      <c r="L383" s="219">
        <f>E361</f>
        <v>7</v>
      </c>
      <c r="M383" s="72">
        <f>VLOOKUP(L383,F.MERE!$A$14:$AA$163,16+F383)</f>
        <v>371</v>
      </c>
    </row>
    <row r="384" spans="1:13" ht="13" thickBot="1" x14ac:dyDescent="0.3">
      <c r="F384" s="89"/>
      <c r="L384" s="219"/>
    </row>
    <row r="385" spans="1:13" ht="13" thickBot="1" x14ac:dyDescent="0.3">
      <c r="B385" s="72" t="str">
        <f>IF($M383&gt;0,"","NE PARTICIPE PAS                   XXXXXXXXXXXXX")</f>
        <v/>
      </c>
      <c r="D385" s="148"/>
      <c r="E385" s="149" t="s">
        <v>1</v>
      </c>
      <c r="F385" s="221"/>
      <c r="G385" s="150" t="s">
        <v>2</v>
      </c>
      <c r="H385" s="148"/>
      <c r="I385" s="151" t="s">
        <v>167</v>
      </c>
      <c r="L385" s="219"/>
    </row>
    <row r="386" spans="1:13" x14ac:dyDescent="0.25">
      <c r="A386" s="69"/>
      <c r="B386" s="69"/>
      <c r="C386" s="69"/>
      <c r="D386" s="69"/>
      <c r="E386" s="69"/>
      <c r="F386" s="222"/>
      <c r="G386" s="69"/>
      <c r="H386" s="69"/>
      <c r="I386" s="69"/>
      <c r="J386" s="69"/>
      <c r="L386" s="219"/>
    </row>
    <row r="387" spans="1:13" x14ac:dyDescent="0.25">
      <c r="A387">
        <v>5.01</v>
      </c>
      <c r="B387" s="72" t="s">
        <v>342</v>
      </c>
      <c r="C387" s="72" t="s">
        <v>343</v>
      </c>
      <c r="D387" s="72"/>
      <c r="F387" s="223">
        <v>1</v>
      </c>
      <c r="G387" t="str">
        <f>VLOOKUP(F387,Liste!$B$179:$C$189,2)</f>
        <v xml:space="preserve">Charges générales   </v>
      </c>
      <c r="H387" s="73"/>
      <c r="I387" s="124" t="s">
        <v>345</v>
      </c>
      <c r="J387" s="72"/>
      <c r="L387" s="219">
        <f>E361</f>
        <v>7</v>
      </c>
      <c r="M387" s="72">
        <f>VLOOKUP(L387,F.MERE!$A$14:$AA$163,16+F387)</f>
        <v>371</v>
      </c>
    </row>
    <row r="388" spans="1:13" ht="13" thickBot="1" x14ac:dyDescent="0.3">
      <c r="F388" s="223"/>
      <c r="H388" s="73"/>
      <c r="I388" s="124"/>
      <c r="L388" s="219"/>
    </row>
    <row r="389" spans="1:13" ht="13" thickBot="1" x14ac:dyDescent="0.3">
      <c r="B389" s="72" t="str">
        <f>IF($M387&gt;0,"","NE PARTICIPE PAS                   XXXXXXXXXXXXX")</f>
        <v/>
      </c>
      <c r="D389" s="148"/>
      <c r="E389" s="149" t="s">
        <v>1</v>
      </c>
      <c r="F389" s="221"/>
      <c r="G389" s="150" t="s">
        <v>2</v>
      </c>
      <c r="H389" s="148"/>
      <c r="I389" s="151" t="s">
        <v>167</v>
      </c>
      <c r="L389" s="219"/>
    </row>
    <row r="390" spans="1:13" x14ac:dyDescent="0.25">
      <c r="A390" s="69"/>
      <c r="B390" s="69"/>
      <c r="C390" s="69"/>
      <c r="D390" s="69"/>
      <c r="E390" s="69"/>
      <c r="F390" s="222"/>
      <c r="G390" s="69"/>
      <c r="H390" s="69"/>
      <c r="I390" s="69"/>
      <c r="J390" s="69"/>
      <c r="L390" s="219"/>
    </row>
    <row r="391" spans="1:13" x14ac:dyDescent="0.25">
      <c r="A391">
        <v>5.0199999999999996</v>
      </c>
      <c r="B391" s="72" t="s">
        <v>344</v>
      </c>
      <c r="C391" t="s">
        <v>381</v>
      </c>
      <c r="D391" s="72"/>
      <c r="F391" s="223">
        <v>1</v>
      </c>
      <c r="G391" t="str">
        <f>VLOOKUP(F391,Liste!$B$179:$C$189,2)</f>
        <v xml:space="preserve">Charges générales   </v>
      </c>
      <c r="H391" s="73"/>
      <c r="I391" s="124" t="s">
        <v>334</v>
      </c>
      <c r="J391" s="72"/>
      <c r="L391" s="219">
        <f>E361</f>
        <v>7</v>
      </c>
      <c r="M391" s="72">
        <f>VLOOKUP(L391,F.MERE!$A$14:$AA$163,16+F391)</f>
        <v>371</v>
      </c>
    </row>
    <row r="392" spans="1:13" ht="13" thickBot="1" x14ac:dyDescent="0.3">
      <c r="F392" s="89"/>
      <c r="L392" s="219"/>
    </row>
    <row r="393" spans="1:13" ht="13" thickBot="1" x14ac:dyDescent="0.3">
      <c r="B393" s="72" t="str">
        <f>IF($M391&gt;0,"","NE PARTICIPE PAS                   XXXXXXXXXXXXX")</f>
        <v/>
      </c>
      <c r="D393" s="148"/>
      <c r="E393" s="149" t="s">
        <v>1</v>
      </c>
      <c r="F393" s="221"/>
      <c r="G393" s="150" t="s">
        <v>2</v>
      </c>
      <c r="H393" s="148"/>
      <c r="I393" s="151" t="s">
        <v>167</v>
      </c>
      <c r="L393" s="219"/>
    </row>
    <row r="394" spans="1:13" x14ac:dyDescent="0.25">
      <c r="A394" s="69"/>
      <c r="B394" s="69"/>
      <c r="C394" s="69"/>
      <c r="D394" s="69"/>
      <c r="E394" s="69"/>
      <c r="F394" s="222"/>
      <c r="G394" s="69"/>
      <c r="H394" s="69"/>
      <c r="I394" s="69"/>
      <c r="J394" s="69"/>
      <c r="L394" s="219"/>
    </row>
    <row r="395" spans="1:13" x14ac:dyDescent="0.25">
      <c r="A395">
        <v>6.01</v>
      </c>
      <c r="B395" s="72" t="s">
        <v>386</v>
      </c>
      <c r="C395" s="72" t="s">
        <v>383</v>
      </c>
      <c r="D395" s="72"/>
      <c r="F395" s="223">
        <v>3</v>
      </c>
      <c r="G395" s="72" t="str">
        <f>VLOOKUP(F395,Liste!$B$179:$C$189,2)</f>
        <v>Chardes Bât,B</v>
      </c>
      <c r="H395" s="73"/>
      <c r="I395" s="124" t="s">
        <v>382</v>
      </c>
      <c r="J395" s="72"/>
      <c r="L395" s="219">
        <f>E361</f>
        <v>7</v>
      </c>
      <c r="M395" s="72">
        <f>VLOOKUP(L395,F.MERE!$A$14:$AA$163,16+F395)</f>
        <v>0</v>
      </c>
    </row>
    <row r="396" spans="1:13" ht="13" thickBot="1" x14ac:dyDescent="0.3">
      <c r="F396" s="89"/>
      <c r="L396" s="219"/>
    </row>
    <row r="397" spans="1:13" ht="13" thickBot="1" x14ac:dyDescent="0.3">
      <c r="B397" s="72" t="str">
        <f>IF($M395&gt;0,"","NE PARTICIPE PAS                   XXXXXXXXXXXXX")</f>
        <v>NE PARTICIPE PAS                   XXXXXXXXXXXXX</v>
      </c>
      <c r="C397" s="72" t="s">
        <v>384</v>
      </c>
      <c r="D397" s="148"/>
      <c r="E397" s="149" t="s">
        <v>1</v>
      </c>
      <c r="F397" s="221"/>
      <c r="G397" s="150" t="s">
        <v>2</v>
      </c>
      <c r="H397" s="148"/>
      <c r="I397" s="151" t="s">
        <v>167</v>
      </c>
      <c r="L397" s="219"/>
    </row>
    <row r="398" spans="1:13" x14ac:dyDescent="0.25">
      <c r="A398" s="69"/>
      <c r="B398" s="69"/>
      <c r="C398" s="69"/>
      <c r="D398" s="69"/>
      <c r="E398" s="69"/>
      <c r="F398" s="222"/>
      <c r="G398" s="69"/>
      <c r="H398" s="69"/>
      <c r="I398" s="69"/>
      <c r="J398" s="69"/>
      <c r="L398" s="219"/>
    </row>
    <row r="399" spans="1:13" x14ac:dyDescent="0.25">
      <c r="B399" s="72"/>
      <c r="C399" s="72"/>
      <c r="D399" s="72"/>
      <c r="F399" s="223">
        <v>1</v>
      </c>
      <c r="G399" t="str">
        <f>VLOOKUP(F399,Liste!$B$179:$C$189,2)</f>
        <v xml:space="preserve">Charges générales   </v>
      </c>
      <c r="H399" s="73"/>
      <c r="I399" s="124" t="s">
        <v>334</v>
      </c>
      <c r="J399" s="72"/>
      <c r="L399" s="219">
        <f>E361</f>
        <v>7</v>
      </c>
      <c r="M399" s="72">
        <f>VLOOKUP(L399,F.MERE!$A$14:$AA$163,16+F399)</f>
        <v>371</v>
      </c>
    </row>
    <row r="400" spans="1:13" ht="13" thickBot="1" x14ac:dyDescent="0.3">
      <c r="F400" s="89"/>
      <c r="L400" s="219"/>
    </row>
    <row r="401" spans="1:13" ht="13" thickBot="1" x14ac:dyDescent="0.3">
      <c r="B401" s="72" t="str">
        <f>IF($M399&gt;0,"","NE PARTICIPE PAS                   XXXXXXXXXXXXX")</f>
        <v/>
      </c>
      <c r="D401" s="148"/>
      <c r="E401" s="149" t="s">
        <v>1</v>
      </c>
      <c r="F401" s="221"/>
      <c r="G401" s="150" t="s">
        <v>2</v>
      </c>
      <c r="H401" s="148"/>
      <c r="I401" s="151" t="s">
        <v>167</v>
      </c>
      <c r="L401" s="219"/>
    </row>
    <row r="402" spans="1:13" x14ac:dyDescent="0.25">
      <c r="A402" s="69"/>
      <c r="B402" s="69"/>
      <c r="C402" s="69"/>
      <c r="D402" s="69"/>
      <c r="E402" s="69"/>
      <c r="F402" s="222"/>
      <c r="G402" s="69"/>
      <c r="H402" s="69"/>
      <c r="I402" s="69"/>
      <c r="J402" s="69"/>
      <c r="L402" s="219"/>
    </row>
    <row r="403" spans="1:13" x14ac:dyDescent="0.25">
      <c r="B403" s="72"/>
      <c r="C403" s="72"/>
      <c r="D403" s="72"/>
      <c r="F403" s="223">
        <v>1</v>
      </c>
      <c r="G403" t="str">
        <f>VLOOKUP(F403,Liste!$B$179:$C$189,2)</f>
        <v xml:space="preserve">Charges générales   </v>
      </c>
      <c r="H403" s="73"/>
      <c r="I403" s="124" t="s">
        <v>334</v>
      </c>
      <c r="J403" s="72"/>
      <c r="L403" s="219">
        <f>E361</f>
        <v>7</v>
      </c>
      <c r="M403" s="72">
        <f>VLOOKUP(L403,F.MERE!$A$14:$AA$163,16+F403)</f>
        <v>371</v>
      </c>
    </row>
    <row r="404" spans="1:13" ht="13" thickBot="1" x14ac:dyDescent="0.3">
      <c r="F404" s="89"/>
      <c r="L404" s="219"/>
    </row>
    <row r="405" spans="1:13" ht="13" thickBot="1" x14ac:dyDescent="0.3">
      <c r="B405" s="72" t="str">
        <f>IF($M403&gt;0,"","NE PARTICIPE PAS                   XXXXXXXXXXXXX")</f>
        <v/>
      </c>
      <c r="E405" s="149" t="s">
        <v>1</v>
      </c>
      <c r="F405" s="221"/>
      <c r="G405" s="150" t="s">
        <v>2</v>
      </c>
      <c r="H405" s="148"/>
      <c r="I405" s="151" t="s">
        <v>167</v>
      </c>
      <c r="L405" s="219"/>
      <c r="M405" s="72" t="str">
        <f>VLOOKUP($E$12,F.MERE!$A$14:$AA$163,16+F404)</f>
        <v/>
      </c>
    </row>
    <row r="406" spans="1:13" x14ac:dyDescent="0.25">
      <c r="A406" s="69"/>
      <c r="B406" s="69"/>
      <c r="C406" s="69"/>
      <c r="D406" s="69"/>
      <c r="E406" s="69"/>
      <c r="F406" s="222"/>
      <c r="G406" s="69"/>
      <c r="H406" s="69"/>
      <c r="I406" s="69"/>
      <c r="J406" s="69"/>
      <c r="L406" s="219"/>
    </row>
    <row r="407" spans="1:13" x14ac:dyDescent="0.25">
      <c r="A407" t="s">
        <v>24</v>
      </c>
      <c r="F407" s="89"/>
      <c r="L407" s="219"/>
    </row>
    <row r="408" spans="1:13" ht="18" x14ac:dyDescent="0.4">
      <c r="A408" s="160" t="str">
        <f>Liste!$A$1</f>
        <v>Résid.LA JOIE</v>
      </c>
      <c r="B408" s="160"/>
      <c r="F408" s="89"/>
      <c r="I408" s="200" t="s">
        <v>168</v>
      </c>
      <c r="L408" s="219"/>
    </row>
    <row r="409" spans="1:13" x14ac:dyDescent="0.25">
      <c r="A409" t="str">
        <f>Liste!$A$2</f>
        <v>120 rue de l' Espérance</v>
      </c>
      <c r="B409" t="str">
        <f>Liste!$A$2</f>
        <v>120 rue de l' Espérance</v>
      </c>
      <c r="F409" s="89"/>
      <c r="J409" s="72" t="s">
        <v>186</v>
      </c>
      <c r="L409" s="219"/>
    </row>
    <row r="410" spans="1:13" x14ac:dyDescent="0.25">
      <c r="A410">
        <f>Liste!$A$3</f>
        <v>75016</v>
      </c>
      <c r="B410" s="220" t="str">
        <f>Liste!$A$3  &amp; " " &amp;Liste!$B$3</f>
        <v>75016 PARIS</v>
      </c>
      <c r="F410" s="89"/>
      <c r="L410" s="219"/>
    </row>
    <row r="411" spans="1:13" ht="15.5" x14ac:dyDescent="0.35">
      <c r="A411" s="72"/>
      <c r="E411" s="72"/>
      <c r="F411" s="89"/>
      <c r="H411" s="154" t="s">
        <v>170</v>
      </c>
      <c r="I411" s="191">
        <f>Liste!$E$3</f>
        <v>44870</v>
      </c>
      <c r="L411" s="219"/>
    </row>
    <row r="412" spans="1:13" ht="15.5" x14ac:dyDescent="0.35">
      <c r="A412" s="72" t="s">
        <v>171</v>
      </c>
      <c r="B412" s="191">
        <f>Liste!$E$3</f>
        <v>44870</v>
      </c>
      <c r="C412" s="72"/>
      <c r="D412" s="72" t="s">
        <v>183</v>
      </c>
      <c r="E412" s="72" t="str">
        <f>Liste!$E$4</f>
        <v>10 Heures</v>
      </c>
      <c r="F412" s="72" t="str">
        <f>Liste!$E$2</f>
        <v>15 rue du Bois d'Amour 75016 PARIS</v>
      </c>
      <c r="L412" s="219"/>
    </row>
    <row r="413" spans="1:13" x14ac:dyDescent="0.25">
      <c r="F413" s="89"/>
      <c r="L413" s="219"/>
    </row>
    <row r="414" spans="1:13" x14ac:dyDescent="0.25">
      <c r="F414" s="89"/>
      <c r="G414" s="156" t="s">
        <v>174</v>
      </c>
      <c r="I414" s="72" t="str">
        <f>Liste!$G$3</f>
        <v>Cabinet LEBON</v>
      </c>
      <c r="L414" s="219"/>
    </row>
    <row r="415" spans="1:13" x14ac:dyDescent="0.25">
      <c r="F415" s="89"/>
      <c r="I415" s="72" t="str">
        <f>Liste!$G$4</f>
        <v>120 rue du Devoir</v>
      </c>
      <c r="L415" s="219"/>
    </row>
    <row r="416" spans="1:13" x14ac:dyDescent="0.25">
      <c r="F416" s="89"/>
      <c r="I416" s="72" t="str">
        <f>Liste!$G$5</f>
        <v>75016 Paris</v>
      </c>
      <c r="L416" s="219"/>
    </row>
    <row r="417" spans="1:13" x14ac:dyDescent="0.25">
      <c r="F417" s="111" t="s">
        <v>176</v>
      </c>
      <c r="G417" s="153" t="str">
        <f>Liste!$E$5</f>
        <v>1 Novemvbre 2022</v>
      </c>
      <c r="L417" s="219"/>
    </row>
    <row r="418" spans="1:13" x14ac:dyDescent="0.25">
      <c r="F418" s="89"/>
      <c r="L418" s="219"/>
    </row>
    <row r="419" spans="1:13" ht="17.5" x14ac:dyDescent="0.35">
      <c r="A419" s="72" t="s">
        <v>178</v>
      </c>
      <c r="B419" s="193" t="str">
        <f>Liste!$C$17&amp;" "&amp;Liste!$D$17</f>
        <v>Mr  et Mme BARDOUILLE Jean Yves</v>
      </c>
      <c r="E419" s="196">
        <f>Liste!A17</f>
        <v>8</v>
      </c>
      <c r="F419" s="89"/>
      <c r="L419" s="219"/>
    </row>
    <row r="420" spans="1:13" x14ac:dyDescent="0.25">
      <c r="A420" s="72" t="s">
        <v>177</v>
      </c>
      <c r="B420" s="98" t="str">
        <f>Liste!$E$17&amp;" "&amp;Liste!$F$17&amp;" "&amp;Liste!$G$17</f>
        <v xml:space="preserve">13 rue de l' espoir 75016 Paris </v>
      </c>
      <c r="F420" s="89"/>
      <c r="L420" s="219"/>
    </row>
    <row r="421" spans="1:13" x14ac:dyDescent="0.25">
      <c r="F421" s="89"/>
      <c r="L421" s="219"/>
    </row>
    <row r="422" spans="1:13" x14ac:dyDescent="0.25">
      <c r="A422" s="72" t="s">
        <v>180</v>
      </c>
      <c r="F422" s="89"/>
      <c r="L422" s="219"/>
    </row>
    <row r="423" spans="1:13" x14ac:dyDescent="0.25">
      <c r="A423" s="72" t="s">
        <v>179</v>
      </c>
      <c r="B423" s="72"/>
      <c r="F423" s="89"/>
      <c r="L423" s="219"/>
    </row>
    <row r="424" spans="1:13" x14ac:dyDescent="0.25">
      <c r="A424" s="72" t="s">
        <v>181</v>
      </c>
      <c r="B424" s="72"/>
      <c r="F424" s="89"/>
      <c r="L424" s="219"/>
    </row>
    <row r="425" spans="1:13" x14ac:dyDescent="0.25">
      <c r="A425" s="72" t="s">
        <v>182</v>
      </c>
      <c r="B425" s="72"/>
      <c r="E425" s="157">
        <f>Liste!C408</f>
        <v>0</v>
      </c>
      <c r="F425" s="111" t="s">
        <v>183</v>
      </c>
      <c r="G425" t="str">
        <f>E412&amp;" "&amp;F412</f>
        <v>10 Heures 15 rue du Bois d'Amour 75016 PARIS</v>
      </c>
      <c r="L425" s="219"/>
    </row>
    <row r="426" spans="1:13" x14ac:dyDescent="0.25">
      <c r="A426" s="159" t="s">
        <v>185</v>
      </c>
      <c r="F426" s="89"/>
      <c r="L426" s="219"/>
    </row>
    <row r="427" spans="1:13" ht="13" x14ac:dyDescent="0.3">
      <c r="B427" s="72"/>
      <c r="F427" s="89"/>
      <c r="G427" s="158" t="s">
        <v>184</v>
      </c>
      <c r="L427" s="219"/>
    </row>
    <row r="428" spans="1:13" ht="13" thickBot="1" x14ac:dyDescent="0.3">
      <c r="A428" s="83"/>
      <c r="B428" s="83"/>
      <c r="C428" s="83"/>
      <c r="D428" s="83"/>
      <c r="E428" s="83"/>
      <c r="F428" s="224"/>
      <c r="G428" s="83"/>
      <c r="H428" s="83"/>
      <c r="I428" s="83"/>
      <c r="L428" s="219"/>
    </row>
    <row r="429" spans="1:13" x14ac:dyDescent="0.25">
      <c r="A429">
        <v>1.01</v>
      </c>
      <c r="B429" t="s">
        <v>166</v>
      </c>
      <c r="C429" s="72" t="s">
        <v>335</v>
      </c>
      <c r="D429" s="72"/>
      <c r="F429" s="111">
        <v>1</v>
      </c>
      <c r="G429" t="str">
        <f>VLOOKUP(F429,Liste!$B$179:$C$189,2)</f>
        <v xml:space="preserve">Charges générales   </v>
      </c>
      <c r="I429" s="72" t="s">
        <v>334</v>
      </c>
      <c r="J429" s="124"/>
      <c r="L429" s="219">
        <f>E419</f>
        <v>8</v>
      </c>
      <c r="M429" s="72">
        <f>VLOOKUP(L429,F.MERE!$A$14:$AA$163,16+F429)</f>
        <v>569</v>
      </c>
    </row>
    <row r="430" spans="1:13" ht="13" thickBot="1" x14ac:dyDescent="0.3">
      <c r="F430" s="89"/>
      <c r="L430" s="219"/>
    </row>
    <row r="431" spans="1:13" ht="13" thickBot="1" x14ac:dyDescent="0.3">
      <c r="B431" s="72" t="str">
        <f>IF($M429&gt;0,"","NE PARTICIPE PAS                   XXXXXXXXXXXXX")</f>
        <v/>
      </c>
      <c r="D431" s="218"/>
      <c r="E431" s="149" t="s">
        <v>1</v>
      </c>
      <c r="F431" s="221"/>
      <c r="G431" s="150" t="s">
        <v>2</v>
      </c>
      <c r="H431" s="148"/>
      <c r="I431" s="151" t="s">
        <v>167</v>
      </c>
      <c r="L431" s="219"/>
      <c r="M431" s="72" t="str">
        <f>VLOOKUP($E$12,F.MERE!$A$14:$AA$163,16+F430)</f>
        <v/>
      </c>
    </row>
    <row r="432" spans="1:13" x14ac:dyDescent="0.25">
      <c r="A432" s="69"/>
      <c r="B432" s="69"/>
      <c r="C432" s="69"/>
      <c r="D432" s="69"/>
      <c r="E432" s="69"/>
      <c r="F432" s="222"/>
      <c r="G432" s="69"/>
      <c r="H432" s="69"/>
      <c r="I432" s="69"/>
      <c r="J432" s="69"/>
      <c r="L432" s="219"/>
    </row>
    <row r="433" spans="1:13" x14ac:dyDescent="0.25">
      <c r="A433">
        <v>2.0099999999999998</v>
      </c>
      <c r="B433" s="72" t="s">
        <v>337</v>
      </c>
      <c r="C433" s="72" t="s">
        <v>336</v>
      </c>
      <c r="D433" s="72"/>
      <c r="F433" s="223">
        <v>1</v>
      </c>
      <c r="G433" t="str">
        <f>VLOOKUP(F433,Liste!$B$179:$C$189,2)</f>
        <v xml:space="preserve">Charges générales   </v>
      </c>
      <c r="H433" s="73"/>
      <c r="I433" s="124" t="s">
        <v>334</v>
      </c>
      <c r="J433" s="72"/>
      <c r="L433" s="219">
        <f>E419</f>
        <v>8</v>
      </c>
      <c r="M433" s="72">
        <f>VLOOKUP(L433,F.MERE!$A$14:$AA$163,16+F429)</f>
        <v>569</v>
      </c>
    </row>
    <row r="434" spans="1:13" ht="13" thickBot="1" x14ac:dyDescent="0.3">
      <c r="F434" s="89"/>
      <c r="L434" s="219"/>
    </row>
    <row r="435" spans="1:13" ht="13" thickBot="1" x14ac:dyDescent="0.3">
      <c r="D435" s="148"/>
      <c r="E435" s="149" t="s">
        <v>1</v>
      </c>
      <c r="F435" s="221"/>
      <c r="G435" s="150" t="s">
        <v>2</v>
      </c>
      <c r="H435" s="148"/>
      <c r="I435" s="151" t="s">
        <v>167</v>
      </c>
      <c r="L435" s="219"/>
    </row>
    <row r="436" spans="1:13" x14ac:dyDescent="0.25">
      <c r="A436" s="69"/>
      <c r="B436" s="69"/>
      <c r="C436" s="69"/>
      <c r="D436" s="69"/>
      <c r="E436" s="69"/>
      <c r="F436" s="222"/>
      <c r="G436" s="69"/>
      <c r="H436" s="69"/>
      <c r="I436" s="69"/>
      <c r="J436" s="69"/>
      <c r="L436" s="219"/>
    </row>
    <row r="437" spans="1:13" x14ac:dyDescent="0.25">
      <c r="A437">
        <v>3.01</v>
      </c>
      <c r="B437" s="72" t="s">
        <v>338</v>
      </c>
      <c r="C437" s="72" t="s">
        <v>339</v>
      </c>
      <c r="D437" s="72"/>
      <c r="F437" s="223">
        <v>1</v>
      </c>
      <c r="G437" t="str">
        <f>VLOOKUP(F437,Liste!$B$179:$C$189,2)</f>
        <v xml:space="preserve">Charges générales   </v>
      </c>
      <c r="H437" s="73"/>
      <c r="I437" s="124" t="s">
        <v>334</v>
      </c>
      <c r="J437" s="72"/>
      <c r="L437" s="219">
        <f>E419</f>
        <v>8</v>
      </c>
      <c r="M437" s="72">
        <f>VLOOKUP(L437,F.MERE!$A$14:$AA$163,16+F437)</f>
        <v>569</v>
      </c>
    </row>
    <row r="438" spans="1:13" ht="13" thickBot="1" x14ac:dyDescent="0.3">
      <c r="F438" s="89"/>
      <c r="L438" s="219"/>
    </row>
    <row r="439" spans="1:13" ht="13" thickBot="1" x14ac:dyDescent="0.3">
      <c r="D439" s="148"/>
      <c r="E439" s="149" t="s">
        <v>1</v>
      </c>
      <c r="F439" s="221"/>
      <c r="G439" s="150" t="s">
        <v>2</v>
      </c>
      <c r="H439" s="148"/>
      <c r="I439" s="151" t="s">
        <v>167</v>
      </c>
      <c r="L439" s="219"/>
    </row>
    <row r="440" spans="1:13" x14ac:dyDescent="0.25">
      <c r="A440" s="69"/>
      <c r="B440" s="69"/>
      <c r="C440" s="69"/>
      <c r="D440" s="69"/>
      <c r="E440" s="69"/>
      <c r="F440" s="222"/>
      <c r="G440" s="69"/>
      <c r="H440" s="69"/>
      <c r="I440" s="69"/>
      <c r="J440" s="69"/>
      <c r="L440" s="219"/>
    </row>
    <row r="441" spans="1:13" x14ac:dyDescent="0.25">
      <c r="A441">
        <v>4.01</v>
      </c>
      <c r="B441" s="72" t="s">
        <v>340</v>
      </c>
      <c r="C441" s="72" t="s">
        <v>341</v>
      </c>
      <c r="D441" s="72"/>
      <c r="F441" s="223">
        <v>1</v>
      </c>
      <c r="G441" t="str">
        <f>VLOOKUP(F441,Liste!$B$179:$C$189,2)</f>
        <v xml:space="preserve">Charges générales   </v>
      </c>
      <c r="H441" s="73"/>
      <c r="I441" s="124" t="s">
        <v>334</v>
      </c>
      <c r="J441" s="72"/>
      <c r="L441" s="219">
        <f>E419</f>
        <v>8</v>
      </c>
      <c r="M441" s="72">
        <f>VLOOKUP(L441,F.MERE!$A$14:$AA$163,16+F441)</f>
        <v>569</v>
      </c>
    </row>
    <row r="442" spans="1:13" ht="13" thickBot="1" x14ac:dyDescent="0.3">
      <c r="F442" s="89"/>
      <c r="L442" s="219"/>
    </row>
    <row r="443" spans="1:13" ht="13" thickBot="1" x14ac:dyDescent="0.3">
      <c r="B443" s="72" t="str">
        <f>IF($M441&gt;0,"","NE PARTICIPE PAS                   XXXXXXXXXXXXX")</f>
        <v/>
      </c>
      <c r="D443" s="148"/>
      <c r="E443" s="149" t="s">
        <v>1</v>
      </c>
      <c r="F443" s="221"/>
      <c r="G443" s="150" t="s">
        <v>2</v>
      </c>
      <c r="H443" s="148"/>
      <c r="I443" s="151" t="s">
        <v>167</v>
      </c>
      <c r="L443" s="219"/>
    </row>
    <row r="444" spans="1:13" x14ac:dyDescent="0.25">
      <c r="A444" s="69"/>
      <c r="B444" s="69"/>
      <c r="C444" s="69"/>
      <c r="D444" s="69"/>
      <c r="E444" s="69"/>
      <c r="F444" s="222"/>
      <c r="G444" s="69"/>
      <c r="H444" s="69"/>
      <c r="I444" s="69"/>
      <c r="J444" s="69"/>
      <c r="L444" s="219"/>
    </row>
    <row r="445" spans="1:13" x14ac:dyDescent="0.25">
      <c r="A445">
        <v>5.01</v>
      </c>
      <c r="B445" s="72" t="s">
        <v>342</v>
      </c>
      <c r="C445" s="72" t="s">
        <v>343</v>
      </c>
      <c r="D445" s="72"/>
      <c r="F445" s="223">
        <v>1</v>
      </c>
      <c r="G445" t="str">
        <f>VLOOKUP(F445,Liste!$B$179:$C$189,2)</f>
        <v xml:space="preserve">Charges générales   </v>
      </c>
      <c r="H445" s="73"/>
      <c r="I445" s="124" t="s">
        <v>345</v>
      </c>
      <c r="J445" s="72"/>
      <c r="L445" s="219">
        <f>E419</f>
        <v>8</v>
      </c>
      <c r="M445" s="72">
        <f>VLOOKUP(L445,F.MERE!$A$14:$AA$163,16+F445)</f>
        <v>569</v>
      </c>
    </row>
    <row r="446" spans="1:13" ht="13" thickBot="1" x14ac:dyDescent="0.3">
      <c r="F446" s="223"/>
      <c r="H446" s="73"/>
      <c r="I446" s="124"/>
      <c r="L446" s="219"/>
    </row>
    <row r="447" spans="1:13" ht="13" thickBot="1" x14ac:dyDescent="0.3">
      <c r="B447" s="72" t="str">
        <f>IF($M445&gt;0,"","NE PARTICIPE PAS                   XXXXXXXXXXXXX")</f>
        <v/>
      </c>
      <c r="D447" s="148"/>
      <c r="E447" s="149" t="s">
        <v>1</v>
      </c>
      <c r="F447" s="221"/>
      <c r="G447" s="150" t="s">
        <v>2</v>
      </c>
      <c r="H447" s="148"/>
      <c r="I447" s="151" t="s">
        <v>167</v>
      </c>
      <c r="L447" s="219"/>
    </row>
    <row r="448" spans="1:13" x14ac:dyDescent="0.25">
      <c r="A448" s="69"/>
      <c r="B448" s="69"/>
      <c r="C448" s="69"/>
      <c r="D448" s="69"/>
      <c r="E448" s="69"/>
      <c r="F448" s="222"/>
      <c r="G448" s="69"/>
      <c r="H448" s="69"/>
      <c r="I448" s="69"/>
      <c r="J448" s="69"/>
      <c r="L448" s="219"/>
    </row>
    <row r="449" spans="1:13" x14ac:dyDescent="0.25">
      <c r="A449">
        <v>5.0199999999999996</v>
      </c>
      <c r="B449" s="72" t="s">
        <v>344</v>
      </c>
      <c r="C449" t="s">
        <v>381</v>
      </c>
      <c r="D449" s="72"/>
      <c r="F449" s="223">
        <v>1</v>
      </c>
      <c r="G449" t="str">
        <f>VLOOKUP(F449,Liste!$B$179:$C$189,2)</f>
        <v xml:space="preserve">Charges générales   </v>
      </c>
      <c r="H449" s="73"/>
      <c r="I449" s="124" t="s">
        <v>334</v>
      </c>
      <c r="J449" s="72"/>
      <c r="L449" s="219">
        <f>E419</f>
        <v>8</v>
      </c>
      <c r="M449" s="72">
        <f>VLOOKUP(L449,F.MERE!$A$14:$AA$163,16+F449)</f>
        <v>569</v>
      </c>
    </row>
    <row r="450" spans="1:13" ht="13" thickBot="1" x14ac:dyDescent="0.3">
      <c r="F450" s="89"/>
      <c r="L450" s="219"/>
    </row>
    <row r="451" spans="1:13" ht="13" thickBot="1" x14ac:dyDescent="0.3">
      <c r="B451" s="72" t="str">
        <f>IF($M449&gt;0,"","NE PARTICIPE PAS                   XXXXXXXXXXXXX")</f>
        <v/>
      </c>
      <c r="D451" s="148"/>
      <c r="E451" s="149" t="s">
        <v>1</v>
      </c>
      <c r="F451" s="221"/>
      <c r="G451" s="150" t="s">
        <v>2</v>
      </c>
      <c r="H451" s="148"/>
      <c r="I451" s="151" t="s">
        <v>167</v>
      </c>
      <c r="L451" s="219"/>
    </row>
    <row r="452" spans="1:13" x14ac:dyDescent="0.25">
      <c r="A452" s="69"/>
      <c r="B452" s="69"/>
      <c r="C452" s="69"/>
      <c r="D452" s="69"/>
      <c r="E452" s="69"/>
      <c r="F452" s="222"/>
      <c r="G452" s="69"/>
      <c r="H452" s="69"/>
      <c r="I452" s="69"/>
      <c r="J452" s="69"/>
      <c r="L452" s="219"/>
    </row>
    <row r="453" spans="1:13" x14ac:dyDescent="0.25">
      <c r="A453">
        <v>6.01</v>
      </c>
      <c r="B453" s="72" t="s">
        <v>386</v>
      </c>
      <c r="C453" s="72" t="s">
        <v>383</v>
      </c>
      <c r="D453" s="72"/>
      <c r="F453" s="223">
        <v>3</v>
      </c>
      <c r="G453" s="72" t="str">
        <f>VLOOKUP(F453,Liste!$B$179:$C$189,2)</f>
        <v>Chardes Bât,B</v>
      </c>
      <c r="H453" s="73"/>
      <c r="I453" s="124" t="s">
        <v>382</v>
      </c>
      <c r="J453" s="72"/>
      <c r="L453" s="219">
        <f>E419</f>
        <v>8</v>
      </c>
      <c r="M453" s="72">
        <f>VLOOKUP(L453,F.MERE!$A$14:$AA$163,16+F453)</f>
        <v>0</v>
      </c>
    </row>
    <row r="454" spans="1:13" ht="13" thickBot="1" x14ac:dyDescent="0.3">
      <c r="F454" s="89"/>
      <c r="L454" s="219"/>
    </row>
    <row r="455" spans="1:13" ht="13" thickBot="1" x14ac:dyDescent="0.3">
      <c r="B455" s="72" t="str">
        <f>IF($M453&gt;0,"","NE PARTICIPE PAS                   XXXXXXXXXXXXX")</f>
        <v>NE PARTICIPE PAS                   XXXXXXXXXXXXX</v>
      </c>
      <c r="C455" s="72" t="s">
        <v>384</v>
      </c>
      <c r="D455" s="148"/>
      <c r="E455" s="149" t="s">
        <v>1</v>
      </c>
      <c r="F455" s="221"/>
      <c r="G455" s="150" t="s">
        <v>2</v>
      </c>
      <c r="H455" s="148"/>
      <c r="I455" s="151" t="s">
        <v>167</v>
      </c>
      <c r="L455" s="219"/>
    </row>
    <row r="456" spans="1:13" x14ac:dyDescent="0.25">
      <c r="A456" s="69"/>
      <c r="B456" s="69"/>
      <c r="C456" s="69"/>
      <c r="D456" s="69"/>
      <c r="E456" s="69"/>
      <c r="F456" s="222"/>
      <c r="G456" s="69"/>
      <c r="H456" s="69"/>
      <c r="I456" s="69"/>
      <c r="J456" s="69"/>
      <c r="L456" s="219"/>
    </row>
    <row r="457" spans="1:13" x14ac:dyDescent="0.25">
      <c r="B457" s="72"/>
      <c r="C457" s="72"/>
      <c r="D457" s="72"/>
      <c r="F457" s="223">
        <v>1</v>
      </c>
      <c r="G457" t="str">
        <f>VLOOKUP(F457,Liste!$B$179:$C$189,2)</f>
        <v xml:space="preserve">Charges générales   </v>
      </c>
      <c r="H457" s="73"/>
      <c r="I457" s="124" t="s">
        <v>334</v>
      </c>
      <c r="J457" s="72"/>
      <c r="L457" s="219">
        <f>E419</f>
        <v>8</v>
      </c>
      <c r="M457" s="72">
        <f>VLOOKUP(L457,F.MERE!$A$14:$AA$163,16+F457)</f>
        <v>569</v>
      </c>
    </row>
    <row r="458" spans="1:13" ht="13" thickBot="1" x14ac:dyDescent="0.3">
      <c r="F458" s="89"/>
      <c r="L458" s="219"/>
    </row>
    <row r="459" spans="1:13" ht="13" thickBot="1" x14ac:dyDescent="0.3">
      <c r="B459" s="72" t="str">
        <f>IF($M457&gt;0,"","NE PARTICIPE PAS                   XXXXXXXXXXXXX")</f>
        <v/>
      </c>
      <c r="D459" s="148"/>
      <c r="E459" s="149" t="s">
        <v>1</v>
      </c>
      <c r="F459" s="221"/>
      <c r="G459" s="150" t="s">
        <v>2</v>
      </c>
      <c r="H459" s="148"/>
      <c r="I459" s="151" t="s">
        <v>167</v>
      </c>
      <c r="L459" s="219"/>
    </row>
    <row r="460" spans="1:13" x14ac:dyDescent="0.25">
      <c r="A460" s="69"/>
      <c r="B460" s="69"/>
      <c r="C460" s="69"/>
      <c r="D460" s="69"/>
      <c r="E460" s="69"/>
      <c r="F460" s="222"/>
      <c r="G460" s="69"/>
      <c r="H460" s="69"/>
      <c r="I460" s="69"/>
      <c r="J460" s="69"/>
      <c r="L460" s="219"/>
    </row>
    <row r="461" spans="1:13" x14ac:dyDescent="0.25">
      <c r="B461" s="72"/>
      <c r="C461" s="72"/>
      <c r="D461" s="72"/>
      <c r="F461" s="223">
        <v>1</v>
      </c>
      <c r="G461" t="str">
        <f>VLOOKUP(F461,Liste!$B$179:$C$189,2)</f>
        <v xml:space="preserve">Charges générales   </v>
      </c>
      <c r="H461" s="73"/>
      <c r="I461" s="124" t="s">
        <v>334</v>
      </c>
      <c r="J461" s="72"/>
      <c r="L461" s="219">
        <f>E419</f>
        <v>8</v>
      </c>
      <c r="M461" s="72">
        <f>VLOOKUP(L461,F.MERE!$A$14:$AA$163,16+F461)</f>
        <v>569</v>
      </c>
    </row>
    <row r="462" spans="1:13" ht="13" thickBot="1" x14ac:dyDescent="0.3">
      <c r="F462" s="89"/>
      <c r="L462" s="219"/>
    </row>
    <row r="463" spans="1:13" ht="13" thickBot="1" x14ac:dyDescent="0.3">
      <c r="B463" s="72" t="str">
        <f>IF($M461&gt;0,"","NE PARTICIPE PAS                   XXXXXXXXXXXXX")</f>
        <v/>
      </c>
      <c r="E463" s="149" t="s">
        <v>1</v>
      </c>
      <c r="F463" s="221"/>
      <c r="G463" s="150" t="s">
        <v>2</v>
      </c>
      <c r="H463" s="148"/>
      <c r="I463" s="151" t="s">
        <v>167</v>
      </c>
      <c r="L463" s="219"/>
      <c r="M463" s="72" t="str">
        <f>VLOOKUP($E$12,F.MERE!$A$14:$AA$163,16+F462)</f>
        <v/>
      </c>
    </row>
    <row r="464" spans="1:13" x14ac:dyDescent="0.25">
      <c r="A464" s="69"/>
      <c r="B464" s="69"/>
      <c r="C464" s="69"/>
      <c r="D464" s="69"/>
      <c r="E464" s="69"/>
      <c r="F464" s="222"/>
      <c r="G464" s="69"/>
      <c r="H464" s="69"/>
      <c r="I464" s="69"/>
      <c r="J464" s="69"/>
      <c r="L464" s="219"/>
    </row>
    <row r="465" spans="1:12" x14ac:dyDescent="0.25">
      <c r="A465" t="s">
        <v>24</v>
      </c>
      <c r="F465" s="89"/>
      <c r="L465" s="219"/>
    </row>
    <row r="466" spans="1:12" ht="18" x14ac:dyDescent="0.4">
      <c r="A466" s="160" t="str">
        <f>Liste!$A$1</f>
        <v>Résid.LA JOIE</v>
      </c>
      <c r="B466" s="160"/>
      <c r="F466" s="89"/>
      <c r="I466" s="200" t="s">
        <v>168</v>
      </c>
      <c r="L466" s="219"/>
    </row>
    <row r="467" spans="1:12" x14ac:dyDescent="0.25">
      <c r="A467" t="str">
        <f>Liste!$A$2</f>
        <v>120 rue de l' Espérance</v>
      </c>
      <c r="B467" t="str">
        <f>Liste!$A$2</f>
        <v>120 rue de l' Espérance</v>
      </c>
      <c r="F467" s="89"/>
      <c r="J467" s="72" t="s">
        <v>186</v>
      </c>
      <c r="L467" s="219"/>
    </row>
    <row r="468" spans="1:12" x14ac:dyDescent="0.25">
      <c r="A468">
        <f>Liste!$A$3</f>
        <v>75016</v>
      </c>
      <c r="B468" s="220" t="str">
        <f>Liste!$A$3  &amp; " " &amp;Liste!$B$3</f>
        <v>75016 PARIS</v>
      </c>
      <c r="F468" s="89"/>
      <c r="L468" s="219"/>
    </row>
    <row r="469" spans="1:12" ht="15.5" x14ac:dyDescent="0.35">
      <c r="A469" s="72"/>
      <c r="E469" s="72"/>
      <c r="F469" s="89"/>
      <c r="H469" s="154" t="s">
        <v>170</v>
      </c>
      <c r="I469" s="191">
        <f>Liste!$E$3</f>
        <v>44870</v>
      </c>
      <c r="L469" s="219"/>
    </row>
    <row r="470" spans="1:12" ht="15.5" x14ac:dyDescent="0.35">
      <c r="A470" s="72" t="s">
        <v>171</v>
      </c>
      <c r="B470" s="191">
        <f>Liste!$E$3</f>
        <v>44870</v>
      </c>
      <c r="C470" s="72"/>
      <c r="D470" s="72" t="s">
        <v>183</v>
      </c>
      <c r="E470" s="72" t="str">
        <f>Liste!$E$4</f>
        <v>10 Heures</v>
      </c>
      <c r="F470" s="72" t="str">
        <f>Liste!$E$2</f>
        <v>15 rue du Bois d'Amour 75016 PARIS</v>
      </c>
      <c r="L470" s="219"/>
    </row>
    <row r="471" spans="1:12" x14ac:dyDescent="0.25">
      <c r="F471" s="89"/>
      <c r="L471" s="219"/>
    </row>
    <row r="472" spans="1:12" x14ac:dyDescent="0.25">
      <c r="F472" s="89"/>
      <c r="G472" s="156" t="s">
        <v>174</v>
      </c>
      <c r="I472" s="72" t="str">
        <f>Liste!$G$3</f>
        <v>Cabinet LEBON</v>
      </c>
      <c r="L472" s="219"/>
    </row>
    <row r="473" spans="1:12" x14ac:dyDescent="0.25">
      <c r="F473" s="89"/>
      <c r="I473" s="72" t="str">
        <f>Liste!$G$4</f>
        <v>120 rue du Devoir</v>
      </c>
      <c r="L473" s="219"/>
    </row>
    <row r="474" spans="1:12" x14ac:dyDescent="0.25">
      <c r="F474" s="89"/>
      <c r="I474" s="72" t="str">
        <f>Liste!$G$5</f>
        <v>75016 Paris</v>
      </c>
      <c r="L474" s="219"/>
    </row>
    <row r="475" spans="1:12" x14ac:dyDescent="0.25">
      <c r="F475" s="111" t="s">
        <v>176</v>
      </c>
      <c r="G475" s="153" t="str">
        <f>Liste!$E$5</f>
        <v>1 Novemvbre 2022</v>
      </c>
      <c r="L475" s="219"/>
    </row>
    <row r="476" spans="1:12" x14ac:dyDescent="0.25">
      <c r="F476" s="89"/>
      <c r="L476" s="219"/>
    </row>
    <row r="477" spans="1:12" ht="17.5" x14ac:dyDescent="0.35">
      <c r="A477" s="72" t="s">
        <v>178</v>
      </c>
      <c r="B477" s="193" t="str">
        <f>Liste!$C$18&amp;" "&amp;Liste!$D$18</f>
        <v>Mr  et Mme BAUDINO</v>
      </c>
      <c r="E477" s="196">
        <f>Liste!A18</f>
        <v>9</v>
      </c>
      <c r="F477" s="89"/>
      <c r="L477" s="219"/>
    </row>
    <row r="478" spans="1:12" x14ac:dyDescent="0.25">
      <c r="A478" s="72" t="s">
        <v>177</v>
      </c>
      <c r="B478" s="98" t="str">
        <f>Liste!$E$18&amp;" "&amp;Liste!$F$18&amp;" "&amp;Liste!$G$18</f>
        <v xml:space="preserve">13 rue de l' espoir 75016 Paris </v>
      </c>
      <c r="F478" s="89"/>
      <c r="L478" s="219"/>
    </row>
    <row r="479" spans="1:12" x14ac:dyDescent="0.25">
      <c r="F479" s="89"/>
      <c r="L479" s="219" t="s">
        <v>407</v>
      </c>
    </row>
    <row r="480" spans="1:12" x14ac:dyDescent="0.25">
      <c r="A480" s="72" t="s">
        <v>180</v>
      </c>
      <c r="F480" s="89"/>
      <c r="L480" s="219"/>
    </row>
    <row r="481" spans="1:13" x14ac:dyDescent="0.25">
      <c r="A481" s="72" t="s">
        <v>179</v>
      </c>
      <c r="B481" s="72"/>
      <c r="F481" s="89"/>
      <c r="L481" s="219"/>
    </row>
    <row r="482" spans="1:13" x14ac:dyDescent="0.25">
      <c r="A482" s="72" t="s">
        <v>181</v>
      </c>
      <c r="B482" s="72"/>
      <c r="F482" s="89"/>
      <c r="L482" s="219"/>
    </row>
    <row r="483" spans="1:13" x14ac:dyDescent="0.25">
      <c r="A483" s="72" t="s">
        <v>182</v>
      </c>
      <c r="B483" s="72"/>
      <c r="E483" s="198">
        <f>Liste!$E$3</f>
        <v>44870</v>
      </c>
      <c r="F483" s="111" t="s">
        <v>183</v>
      </c>
      <c r="G483" t="str">
        <f>E470&amp;" "&amp;F470</f>
        <v>10 Heures 15 rue du Bois d'Amour 75016 PARIS</v>
      </c>
      <c r="L483" s="219"/>
    </row>
    <row r="484" spans="1:13" x14ac:dyDescent="0.25">
      <c r="A484" s="159" t="s">
        <v>185</v>
      </c>
      <c r="F484" s="89"/>
      <c r="L484" s="219"/>
    </row>
    <row r="485" spans="1:13" ht="13" x14ac:dyDescent="0.3">
      <c r="B485" s="72"/>
      <c r="F485" s="89"/>
      <c r="G485" s="158" t="s">
        <v>184</v>
      </c>
      <c r="L485" s="219"/>
    </row>
    <row r="486" spans="1:13" ht="13" thickBot="1" x14ac:dyDescent="0.3">
      <c r="A486" s="83"/>
      <c r="B486" s="83"/>
      <c r="C486" s="83"/>
      <c r="D486" s="83"/>
      <c r="E486" s="83"/>
      <c r="F486" s="224"/>
      <c r="G486" s="83"/>
      <c r="H486" s="83"/>
      <c r="I486" s="83"/>
      <c r="L486" s="219"/>
    </row>
    <row r="487" spans="1:13" x14ac:dyDescent="0.25">
      <c r="A487">
        <v>1.01</v>
      </c>
      <c r="B487" t="s">
        <v>166</v>
      </c>
      <c r="C487" s="72" t="s">
        <v>335</v>
      </c>
      <c r="D487" s="72"/>
      <c r="F487" s="111">
        <v>1</v>
      </c>
      <c r="G487" t="str">
        <f>VLOOKUP(F487,Liste!$B$179:$C$189,2)</f>
        <v xml:space="preserve">Charges générales   </v>
      </c>
      <c r="I487" s="72" t="s">
        <v>334</v>
      </c>
      <c r="J487" s="124"/>
      <c r="L487" s="219">
        <f>E477</f>
        <v>9</v>
      </c>
      <c r="M487" s="72">
        <f>VLOOKUP(L487,F.MERE!$A$14:$AA$163,16+F487)</f>
        <v>431</v>
      </c>
    </row>
    <row r="488" spans="1:13" ht="13" thickBot="1" x14ac:dyDescent="0.3">
      <c r="F488" s="89"/>
      <c r="L488" s="219"/>
    </row>
    <row r="489" spans="1:13" ht="13" thickBot="1" x14ac:dyDescent="0.3">
      <c r="B489" s="72" t="str">
        <f>IF($M487&gt;0,"","NE PARTICIPE PAS                   XXXXXXXXXXXXX")</f>
        <v/>
      </c>
      <c r="D489" s="218"/>
      <c r="E489" s="149" t="s">
        <v>1</v>
      </c>
      <c r="F489" s="221"/>
      <c r="G489" s="150" t="s">
        <v>2</v>
      </c>
      <c r="H489" s="148"/>
      <c r="I489" s="151" t="s">
        <v>167</v>
      </c>
      <c r="L489" s="219"/>
      <c r="M489" s="72" t="str">
        <f>VLOOKUP($E$12,F.MERE!$A$14:$AA$163,16+F488)</f>
        <v/>
      </c>
    </row>
    <row r="490" spans="1:13" x14ac:dyDescent="0.25">
      <c r="A490" s="69"/>
      <c r="B490" s="69"/>
      <c r="C490" s="69"/>
      <c r="D490" s="69"/>
      <c r="E490" s="69"/>
      <c r="F490" s="222"/>
      <c r="G490" s="69"/>
      <c r="H490" s="69"/>
      <c r="I490" s="69"/>
      <c r="J490" s="69"/>
      <c r="L490" s="219"/>
    </row>
    <row r="491" spans="1:13" x14ac:dyDescent="0.25">
      <c r="A491">
        <v>2.0099999999999998</v>
      </c>
      <c r="B491" s="72" t="s">
        <v>337</v>
      </c>
      <c r="C491" s="72" t="s">
        <v>336</v>
      </c>
      <c r="D491" s="72"/>
      <c r="F491" s="223">
        <v>1</v>
      </c>
      <c r="G491" t="str">
        <f>VLOOKUP(F491,Liste!$B$179:$C$189,2)</f>
        <v xml:space="preserve">Charges générales   </v>
      </c>
      <c r="H491" s="73"/>
      <c r="I491" s="124" t="s">
        <v>334</v>
      </c>
      <c r="J491" s="72"/>
      <c r="L491" s="219">
        <f>E477</f>
        <v>9</v>
      </c>
      <c r="M491" s="72">
        <f>VLOOKUP(L491,F.MERE!$A$14:$AA$163,16+F487)</f>
        <v>431</v>
      </c>
    </row>
    <row r="492" spans="1:13" ht="13" thickBot="1" x14ac:dyDescent="0.3">
      <c r="F492" s="89"/>
      <c r="L492" s="219"/>
    </row>
    <row r="493" spans="1:13" ht="13" thickBot="1" x14ac:dyDescent="0.3">
      <c r="D493" s="148"/>
      <c r="E493" s="149" t="s">
        <v>1</v>
      </c>
      <c r="F493" s="221"/>
      <c r="G493" s="150" t="s">
        <v>2</v>
      </c>
      <c r="H493" s="148"/>
      <c r="I493" s="151" t="s">
        <v>167</v>
      </c>
      <c r="L493" s="219"/>
    </row>
    <row r="494" spans="1:13" x14ac:dyDescent="0.25">
      <c r="A494" s="69"/>
      <c r="B494" s="69"/>
      <c r="C494" s="69"/>
      <c r="D494" s="69"/>
      <c r="E494" s="69"/>
      <c r="F494" s="222"/>
      <c r="G494" s="69"/>
      <c r="H494" s="69"/>
      <c r="I494" s="69"/>
      <c r="J494" s="69"/>
      <c r="L494" s="219"/>
    </row>
    <row r="495" spans="1:13" x14ac:dyDescent="0.25">
      <c r="A495">
        <v>3.01</v>
      </c>
      <c r="B495" s="72" t="s">
        <v>338</v>
      </c>
      <c r="C495" s="72" t="s">
        <v>339</v>
      </c>
      <c r="D495" s="72"/>
      <c r="F495" s="223">
        <v>1</v>
      </c>
      <c r="G495" t="str">
        <f>VLOOKUP(F495,Liste!$B$179:$C$189,2)</f>
        <v xml:space="preserve">Charges générales   </v>
      </c>
      <c r="H495" s="73"/>
      <c r="I495" s="124" t="s">
        <v>334</v>
      </c>
      <c r="J495" s="72"/>
      <c r="L495" s="219">
        <f>E477</f>
        <v>9</v>
      </c>
      <c r="M495" s="72">
        <f>VLOOKUP(L495,F.MERE!$A$14:$AA$163,16+F495)</f>
        <v>431</v>
      </c>
    </row>
    <row r="496" spans="1:13" ht="13" thickBot="1" x14ac:dyDescent="0.3">
      <c r="F496" s="89"/>
      <c r="L496" s="219"/>
    </row>
    <row r="497" spans="1:13" ht="13" thickBot="1" x14ac:dyDescent="0.3">
      <c r="D497" s="148"/>
      <c r="E497" s="149" t="s">
        <v>1</v>
      </c>
      <c r="F497" s="221"/>
      <c r="G497" s="150" t="s">
        <v>2</v>
      </c>
      <c r="H497" s="148"/>
      <c r="I497" s="151" t="s">
        <v>167</v>
      </c>
      <c r="L497" s="219"/>
    </row>
    <row r="498" spans="1:13" x14ac:dyDescent="0.25">
      <c r="A498" s="69"/>
      <c r="B498" s="69"/>
      <c r="C498" s="69"/>
      <c r="D498" s="69"/>
      <c r="E498" s="69"/>
      <c r="F498" s="222"/>
      <c r="G498" s="69"/>
      <c r="H498" s="69"/>
      <c r="I498" s="69"/>
      <c r="J498" s="69"/>
      <c r="L498" s="219"/>
    </row>
    <row r="499" spans="1:13" x14ac:dyDescent="0.25">
      <c r="A499">
        <v>4.01</v>
      </c>
      <c r="B499" s="72" t="s">
        <v>340</v>
      </c>
      <c r="C499" s="72" t="s">
        <v>341</v>
      </c>
      <c r="D499" s="72"/>
      <c r="F499" s="223">
        <v>1</v>
      </c>
      <c r="G499" t="str">
        <f>VLOOKUP(F499,Liste!$B$179:$C$189,2)</f>
        <v xml:space="preserve">Charges générales   </v>
      </c>
      <c r="H499" s="73"/>
      <c r="I499" s="124" t="s">
        <v>334</v>
      </c>
      <c r="J499" s="72"/>
      <c r="L499" s="219">
        <f>E477</f>
        <v>9</v>
      </c>
      <c r="M499" s="72">
        <f>VLOOKUP(L499,F.MERE!$A$14:$AA$163,16+F499)</f>
        <v>431</v>
      </c>
    </row>
    <row r="500" spans="1:13" ht="13" thickBot="1" x14ac:dyDescent="0.3">
      <c r="F500" s="89"/>
      <c r="L500" s="219"/>
    </row>
    <row r="501" spans="1:13" ht="13" thickBot="1" x14ac:dyDescent="0.3">
      <c r="B501" s="72" t="str">
        <f>IF($M499&gt;0,"","NE PARTICIPE PAS                   XXXXXXXXXXXXX")</f>
        <v/>
      </c>
      <c r="D501" s="148"/>
      <c r="E501" s="149" t="s">
        <v>1</v>
      </c>
      <c r="F501" s="221"/>
      <c r="G501" s="150" t="s">
        <v>2</v>
      </c>
      <c r="H501" s="148"/>
      <c r="I501" s="151" t="s">
        <v>167</v>
      </c>
      <c r="L501" s="219"/>
    </row>
    <row r="502" spans="1:13" x14ac:dyDescent="0.25">
      <c r="A502" s="69"/>
      <c r="B502" s="69"/>
      <c r="C502" s="69"/>
      <c r="D502" s="69"/>
      <c r="E502" s="69"/>
      <c r="F502" s="222"/>
      <c r="G502" s="69"/>
      <c r="H502" s="69"/>
      <c r="I502" s="69"/>
      <c r="J502" s="69"/>
      <c r="L502" s="219"/>
    </row>
    <row r="503" spans="1:13" x14ac:dyDescent="0.25">
      <c r="A503">
        <v>5.01</v>
      </c>
      <c r="B503" s="72" t="s">
        <v>342</v>
      </c>
      <c r="C503" s="72" t="s">
        <v>343</v>
      </c>
      <c r="D503" s="72"/>
      <c r="F503" s="223">
        <v>1</v>
      </c>
      <c r="G503" t="str">
        <f>VLOOKUP(F503,Liste!$B$179:$C$189,2)</f>
        <v xml:space="preserve">Charges générales   </v>
      </c>
      <c r="H503" s="73"/>
      <c r="I503" s="124" t="s">
        <v>345</v>
      </c>
      <c r="J503" s="72"/>
      <c r="L503" s="219">
        <f>E477</f>
        <v>9</v>
      </c>
      <c r="M503" s="72">
        <f>VLOOKUP(L503,F.MERE!$A$14:$AA$163,16+F503)</f>
        <v>431</v>
      </c>
    </row>
    <row r="504" spans="1:13" ht="13" thickBot="1" x14ac:dyDescent="0.3">
      <c r="F504" s="223"/>
      <c r="H504" s="73"/>
      <c r="I504" s="124"/>
      <c r="L504" s="219"/>
    </row>
    <row r="505" spans="1:13" ht="13" thickBot="1" x14ac:dyDescent="0.3">
      <c r="B505" s="72" t="str">
        <f>IF($M503&gt;0,"","NE PARTICIPE PAS                   XXXXXXXXXXXXX")</f>
        <v/>
      </c>
      <c r="D505" s="148"/>
      <c r="E505" s="149" t="s">
        <v>1</v>
      </c>
      <c r="F505" s="221"/>
      <c r="G505" s="150" t="s">
        <v>2</v>
      </c>
      <c r="H505" s="148"/>
      <c r="I505" s="151" t="s">
        <v>167</v>
      </c>
      <c r="L505" s="219"/>
    </row>
    <row r="506" spans="1:13" x14ac:dyDescent="0.25">
      <c r="A506" s="69"/>
      <c r="B506" s="69"/>
      <c r="C506" s="69"/>
      <c r="D506" s="69"/>
      <c r="E506" s="69"/>
      <c r="F506" s="222"/>
      <c r="G506" s="69"/>
      <c r="H506" s="69"/>
      <c r="I506" s="69"/>
      <c r="J506" s="69"/>
      <c r="L506" s="219"/>
    </row>
    <row r="507" spans="1:13" x14ac:dyDescent="0.25">
      <c r="A507">
        <v>5.0199999999999996</v>
      </c>
      <c r="B507" s="72" t="s">
        <v>344</v>
      </c>
      <c r="C507" t="s">
        <v>381</v>
      </c>
      <c r="D507" s="72"/>
      <c r="F507" s="223">
        <v>1</v>
      </c>
      <c r="G507" t="str">
        <f>VLOOKUP(F507,Liste!$B$179:$C$189,2)</f>
        <v xml:space="preserve">Charges générales   </v>
      </c>
      <c r="H507" s="73"/>
      <c r="I507" s="124" t="s">
        <v>334</v>
      </c>
      <c r="J507" s="72"/>
      <c r="L507" s="219">
        <f>E477</f>
        <v>9</v>
      </c>
      <c r="M507" s="72">
        <f>VLOOKUP(L507,F.MERE!$A$14:$AA$163,16+F507)</f>
        <v>431</v>
      </c>
    </row>
    <row r="508" spans="1:13" ht="13" thickBot="1" x14ac:dyDescent="0.3">
      <c r="F508" s="89"/>
      <c r="L508" s="219"/>
    </row>
    <row r="509" spans="1:13" ht="13" thickBot="1" x14ac:dyDescent="0.3">
      <c r="B509" s="72" t="str">
        <f>IF($M507&gt;0,"","NE PARTICIPE PAS                   XXXXXXXXXXXXX")</f>
        <v/>
      </c>
      <c r="D509" s="148"/>
      <c r="E509" s="149" t="s">
        <v>1</v>
      </c>
      <c r="F509" s="221"/>
      <c r="G509" s="150" t="s">
        <v>2</v>
      </c>
      <c r="H509" s="148"/>
      <c r="I509" s="151" t="s">
        <v>167</v>
      </c>
      <c r="L509" s="219"/>
    </row>
    <row r="510" spans="1:13" x14ac:dyDescent="0.25">
      <c r="A510" s="69"/>
      <c r="B510" s="69"/>
      <c r="C510" s="69"/>
      <c r="D510" s="69"/>
      <c r="E510" s="69"/>
      <c r="F510" s="222"/>
      <c r="G510" s="69"/>
      <c r="H510" s="69"/>
      <c r="I510" s="69"/>
      <c r="J510" s="69"/>
      <c r="L510" s="219"/>
    </row>
    <row r="511" spans="1:13" x14ac:dyDescent="0.25">
      <c r="A511">
        <v>6.01</v>
      </c>
      <c r="B511" s="72" t="s">
        <v>386</v>
      </c>
      <c r="C511" s="72" t="s">
        <v>383</v>
      </c>
      <c r="D511" s="72"/>
      <c r="F511" s="223">
        <v>3</v>
      </c>
      <c r="G511" s="72" t="str">
        <f>VLOOKUP(F511,Liste!$B$179:$C$189,2)</f>
        <v>Chardes Bât,B</v>
      </c>
      <c r="H511" s="73"/>
      <c r="I511" s="124" t="s">
        <v>382</v>
      </c>
      <c r="J511" s="72"/>
      <c r="L511" s="219">
        <f>E477</f>
        <v>9</v>
      </c>
      <c r="M511" s="72">
        <f>VLOOKUP(L511,F.MERE!$A$14:$AA$163,16+F511)</f>
        <v>0</v>
      </c>
    </row>
    <row r="512" spans="1:13" ht="13" thickBot="1" x14ac:dyDescent="0.3">
      <c r="F512" s="89"/>
      <c r="L512" s="219"/>
    </row>
    <row r="513" spans="1:13" ht="13" thickBot="1" x14ac:dyDescent="0.3">
      <c r="B513" s="72" t="str">
        <f>IF($M511&gt;0,"","NE PARTICIPE PAS                   XXXXXXXXXXXXX")</f>
        <v>NE PARTICIPE PAS                   XXXXXXXXXXXXX</v>
      </c>
      <c r="C513" s="72"/>
      <c r="D513" s="148"/>
      <c r="E513" s="149" t="s">
        <v>1</v>
      </c>
      <c r="F513" s="221"/>
      <c r="G513" s="150" t="s">
        <v>2</v>
      </c>
      <c r="H513" s="148"/>
      <c r="I513" s="151" t="s">
        <v>167</v>
      </c>
      <c r="L513" s="219"/>
    </row>
    <row r="514" spans="1:13" x14ac:dyDescent="0.25">
      <c r="A514" s="69"/>
      <c r="B514" s="69"/>
      <c r="C514" s="69"/>
      <c r="D514" s="69"/>
      <c r="E514" s="69"/>
      <c r="F514" s="222"/>
      <c r="G514" s="69"/>
      <c r="H514" s="69"/>
      <c r="I514" s="69"/>
      <c r="J514" s="69"/>
      <c r="L514" s="219"/>
    </row>
    <row r="515" spans="1:13" x14ac:dyDescent="0.25">
      <c r="B515" s="72"/>
      <c r="C515" s="72"/>
      <c r="D515" s="72"/>
      <c r="F515" s="223">
        <v>1</v>
      </c>
      <c r="G515" t="str">
        <f>VLOOKUP(F515,Liste!$B$179:$C$189,2)</f>
        <v xml:space="preserve">Charges générales   </v>
      </c>
      <c r="H515" s="73"/>
      <c r="I515" s="124" t="s">
        <v>334</v>
      </c>
      <c r="J515" s="72"/>
      <c r="L515" s="219">
        <f>E477</f>
        <v>9</v>
      </c>
      <c r="M515" s="72">
        <f>VLOOKUP(L515,F.MERE!$A$14:$AA$163,16+F515)</f>
        <v>431</v>
      </c>
    </row>
    <row r="516" spans="1:13" ht="13" thickBot="1" x14ac:dyDescent="0.3">
      <c r="F516" s="89"/>
      <c r="L516" s="219"/>
    </row>
    <row r="517" spans="1:13" ht="13" thickBot="1" x14ac:dyDescent="0.3">
      <c r="B517" s="72" t="str">
        <f>IF($M515&gt;0,"","NE PARTICIPE PAS                   XXXXXXXXXXXXX")</f>
        <v/>
      </c>
      <c r="D517" s="148"/>
      <c r="E517" s="149" t="s">
        <v>1</v>
      </c>
      <c r="F517" s="221"/>
      <c r="G517" s="150" t="s">
        <v>2</v>
      </c>
      <c r="H517" s="148"/>
      <c r="I517" s="151" t="s">
        <v>167</v>
      </c>
      <c r="L517" s="219"/>
    </row>
    <row r="518" spans="1:13" x14ac:dyDescent="0.25">
      <c r="A518" s="69"/>
      <c r="B518" s="69"/>
      <c r="C518" s="69"/>
      <c r="D518" s="69"/>
      <c r="E518" s="69"/>
      <c r="F518" s="222"/>
      <c r="G518" s="69"/>
      <c r="H518" s="69"/>
      <c r="I518" s="69"/>
      <c r="J518" s="69"/>
      <c r="L518" s="219"/>
    </row>
    <row r="519" spans="1:13" x14ac:dyDescent="0.25">
      <c r="B519" s="72"/>
      <c r="C519" s="72"/>
      <c r="D519" s="72"/>
      <c r="F519" s="223">
        <v>1</v>
      </c>
      <c r="G519" t="str">
        <f>VLOOKUP(F519,Liste!$B$179:$C$189,2)</f>
        <v xml:space="preserve">Charges générales   </v>
      </c>
      <c r="H519" s="73"/>
      <c r="I519" s="124" t="s">
        <v>334</v>
      </c>
      <c r="J519" s="72"/>
      <c r="L519" s="219">
        <f>E477</f>
        <v>9</v>
      </c>
      <c r="M519" s="72">
        <f>VLOOKUP(L519,F.MERE!$A$14:$AA$163,16+F519)</f>
        <v>431</v>
      </c>
    </row>
    <row r="520" spans="1:13" ht="13" thickBot="1" x14ac:dyDescent="0.3">
      <c r="F520" s="89"/>
      <c r="L520" s="219"/>
    </row>
    <row r="521" spans="1:13" ht="13" thickBot="1" x14ac:dyDescent="0.3">
      <c r="B521" s="72" t="str">
        <f>IF($M519&gt;0,"","NE PARTICIPE PAS                   XXXXXXXXXXXXX")</f>
        <v/>
      </c>
      <c r="E521" s="149" t="s">
        <v>1</v>
      </c>
      <c r="F521" s="221"/>
      <c r="G521" s="150" t="s">
        <v>2</v>
      </c>
      <c r="H521" s="148"/>
      <c r="I521" s="151" t="s">
        <v>167</v>
      </c>
      <c r="L521" s="219"/>
      <c r="M521" s="72" t="str">
        <f>VLOOKUP($E$12,F.MERE!$A$14:$AA$163,16+F520)</f>
        <v/>
      </c>
    </row>
    <row r="522" spans="1:13" x14ac:dyDescent="0.25">
      <c r="A522" s="69"/>
      <c r="B522" s="69"/>
      <c r="C522" s="69"/>
      <c r="D522" s="69"/>
      <c r="E522" s="69"/>
      <c r="F522" s="222"/>
      <c r="G522" s="69"/>
      <c r="H522" s="69"/>
      <c r="I522" s="69"/>
      <c r="J522" s="69"/>
      <c r="L522" s="219"/>
    </row>
    <row r="523" spans="1:13" x14ac:dyDescent="0.25">
      <c r="A523" t="s">
        <v>24</v>
      </c>
      <c r="F523" s="89"/>
      <c r="L523" s="219"/>
    </row>
    <row r="524" spans="1:13" ht="18" x14ac:dyDescent="0.4">
      <c r="A524" s="160" t="str">
        <f>Liste!$A$1</f>
        <v>Résid.LA JOIE</v>
      </c>
      <c r="B524" s="160"/>
      <c r="F524" s="89"/>
      <c r="I524" s="200" t="s">
        <v>168</v>
      </c>
      <c r="L524" s="219"/>
    </row>
    <row r="525" spans="1:13" x14ac:dyDescent="0.25">
      <c r="A525" t="str">
        <f>Liste!$A$2</f>
        <v>120 rue de l' Espérance</v>
      </c>
      <c r="B525" t="str">
        <f>Liste!$A$2</f>
        <v>120 rue de l' Espérance</v>
      </c>
      <c r="F525" s="89"/>
      <c r="J525" s="72" t="s">
        <v>186</v>
      </c>
      <c r="L525" s="219"/>
    </row>
    <row r="526" spans="1:13" x14ac:dyDescent="0.25">
      <c r="A526">
        <f>Liste!$A$3</f>
        <v>75016</v>
      </c>
      <c r="B526" s="220" t="str">
        <f>Liste!$A$3  &amp; " " &amp;Liste!$B$3</f>
        <v>75016 PARIS</v>
      </c>
      <c r="F526" s="89"/>
      <c r="L526" s="219"/>
    </row>
    <row r="527" spans="1:13" ht="15.5" x14ac:dyDescent="0.35">
      <c r="A527" s="72"/>
      <c r="E527" s="72"/>
      <c r="F527" s="89"/>
      <c r="H527" s="154" t="s">
        <v>170</v>
      </c>
      <c r="I527" s="191">
        <f>Liste!$E$3</f>
        <v>44870</v>
      </c>
      <c r="L527" s="219"/>
    </row>
    <row r="528" spans="1:13" ht="15.5" x14ac:dyDescent="0.35">
      <c r="A528" s="72" t="s">
        <v>171</v>
      </c>
      <c r="B528" s="191">
        <f>Liste!$E$3</f>
        <v>44870</v>
      </c>
      <c r="C528" s="72"/>
      <c r="D528" s="72" t="s">
        <v>183</v>
      </c>
      <c r="E528" s="72" t="str">
        <f>Liste!$E$4</f>
        <v>10 Heures</v>
      </c>
      <c r="F528" s="72" t="str">
        <f>Liste!$E$2</f>
        <v>15 rue du Bois d'Amour 75016 PARIS</v>
      </c>
      <c r="L528" s="219"/>
    </row>
    <row r="529" spans="1:12" x14ac:dyDescent="0.25">
      <c r="F529" s="89"/>
      <c r="L529" s="219"/>
    </row>
    <row r="530" spans="1:12" x14ac:dyDescent="0.25">
      <c r="F530" s="89"/>
      <c r="G530" s="156" t="s">
        <v>174</v>
      </c>
      <c r="I530" s="72" t="s">
        <v>191</v>
      </c>
      <c r="L530" s="219"/>
    </row>
    <row r="531" spans="1:12" x14ac:dyDescent="0.25">
      <c r="F531" s="89"/>
      <c r="I531" s="72" t="s">
        <v>192</v>
      </c>
      <c r="L531" s="219"/>
    </row>
    <row r="532" spans="1:12" x14ac:dyDescent="0.25">
      <c r="F532" s="89"/>
      <c r="I532" s="72" t="s">
        <v>175</v>
      </c>
      <c r="L532" s="219"/>
    </row>
    <row r="533" spans="1:12" x14ac:dyDescent="0.25">
      <c r="F533" s="111" t="s">
        <v>176</v>
      </c>
      <c r="G533" s="153" t="str">
        <f>Liste!$E$5</f>
        <v>1 Novemvbre 2022</v>
      </c>
      <c r="L533" s="219"/>
    </row>
    <row r="534" spans="1:12" x14ac:dyDescent="0.25">
      <c r="F534" s="89"/>
      <c r="L534" s="219"/>
    </row>
    <row r="535" spans="1:12" ht="17.5" x14ac:dyDescent="0.35">
      <c r="A535" s="72" t="s">
        <v>178</v>
      </c>
      <c r="B535" s="193" t="str">
        <f>Liste!$C$19&amp;" "&amp;Liste!$D$19</f>
        <v>Mr  et Mme BAUGUIL André</v>
      </c>
      <c r="E535" s="196">
        <f>Liste!A19</f>
        <v>10</v>
      </c>
      <c r="F535" s="89"/>
      <c r="L535" s="219"/>
    </row>
    <row r="536" spans="1:12" x14ac:dyDescent="0.25">
      <c r="A536" s="72" t="s">
        <v>177</v>
      </c>
      <c r="B536" s="98" t="str">
        <f>Liste!$E$19&amp;" "&amp;Liste!$F$19&amp;" "&amp;Liste!$G$19</f>
        <v xml:space="preserve">13 rue de l' espoir 75016 Paris </v>
      </c>
      <c r="F536" s="89"/>
      <c r="L536" s="219"/>
    </row>
    <row r="537" spans="1:12" x14ac:dyDescent="0.25">
      <c r="F537" s="89"/>
      <c r="L537" s="219"/>
    </row>
    <row r="538" spans="1:12" x14ac:dyDescent="0.25">
      <c r="A538" s="72" t="s">
        <v>180</v>
      </c>
      <c r="F538" s="89"/>
      <c r="L538" s="219"/>
    </row>
    <row r="539" spans="1:12" x14ac:dyDescent="0.25">
      <c r="A539" s="72" t="s">
        <v>179</v>
      </c>
      <c r="B539" s="72"/>
      <c r="F539" s="89"/>
      <c r="L539" s="219"/>
    </row>
    <row r="540" spans="1:12" x14ac:dyDescent="0.25">
      <c r="A540" s="72" t="s">
        <v>181</v>
      </c>
      <c r="B540" s="72"/>
      <c r="F540" s="89"/>
      <c r="L540" s="219"/>
    </row>
    <row r="541" spans="1:12" x14ac:dyDescent="0.25">
      <c r="A541" s="72" t="s">
        <v>182</v>
      </c>
      <c r="B541" s="72"/>
      <c r="E541" s="198">
        <f>Liste!$E$3</f>
        <v>44870</v>
      </c>
      <c r="F541" s="111" t="s">
        <v>183</v>
      </c>
      <c r="G541" s="72" t="str">
        <f>Liste!$E$2</f>
        <v>15 rue du Bois d'Amour 75016 PARIS</v>
      </c>
      <c r="L541" s="219"/>
    </row>
    <row r="542" spans="1:12" x14ac:dyDescent="0.25">
      <c r="A542" s="159" t="s">
        <v>185</v>
      </c>
      <c r="F542" s="89"/>
      <c r="L542" s="219"/>
    </row>
    <row r="543" spans="1:12" ht="13" x14ac:dyDescent="0.3">
      <c r="B543" s="72"/>
      <c r="F543" s="89"/>
      <c r="G543" s="158" t="s">
        <v>184</v>
      </c>
      <c r="L543" s="219"/>
    </row>
    <row r="544" spans="1:12" ht="13" thickBot="1" x14ac:dyDescent="0.3">
      <c r="A544" s="83"/>
      <c r="B544" s="83"/>
      <c r="C544" s="83"/>
      <c r="D544" s="83"/>
      <c r="E544" s="83"/>
      <c r="F544" s="224"/>
      <c r="G544" s="83"/>
      <c r="H544" s="83"/>
      <c r="I544" s="83"/>
      <c r="L544" s="219"/>
    </row>
    <row r="545" spans="1:13" x14ac:dyDescent="0.25">
      <c r="A545">
        <v>1.01</v>
      </c>
      <c r="B545" t="s">
        <v>166</v>
      </c>
      <c r="C545" s="72" t="s">
        <v>335</v>
      </c>
      <c r="D545" s="72"/>
      <c r="F545" s="111">
        <v>1</v>
      </c>
      <c r="G545" t="str">
        <f>VLOOKUP(F545,Liste!$B$179:$C$189,2)</f>
        <v xml:space="preserve">Charges générales   </v>
      </c>
      <c r="I545" s="72" t="s">
        <v>334</v>
      </c>
      <c r="J545" s="124"/>
      <c r="L545" s="219">
        <f>E535</f>
        <v>10</v>
      </c>
      <c r="M545" s="72">
        <f>VLOOKUP(L545,F.MERE!$A$14:$AA$163,16+F545)</f>
        <v>360</v>
      </c>
    </row>
    <row r="546" spans="1:13" ht="13" thickBot="1" x14ac:dyDescent="0.3">
      <c r="F546" s="89"/>
      <c r="L546" s="219"/>
    </row>
    <row r="547" spans="1:13" ht="13" thickBot="1" x14ac:dyDescent="0.3">
      <c r="B547" s="72" t="str">
        <f>IF($M545&gt;0,"","NE PARTICIPE PAS                   XXXXXXXXXXXXX")</f>
        <v/>
      </c>
      <c r="D547" s="218"/>
      <c r="E547" s="149" t="s">
        <v>1</v>
      </c>
      <c r="F547" s="221"/>
      <c r="G547" s="150" t="s">
        <v>2</v>
      </c>
      <c r="H547" s="148"/>
      <c r="I547" s="151" t="s">
        <v>167</v>
      </c>
      <c r="L547" s="219"/>
      <c r="M547" s="72" t="str">
        <f>VLOOKUP($E$12,F.MERE!$A$14:$AA$163,16+F546)</f>
        <v/>
      </c>
    </row>
    <row r="548" spans="1:13" x14ac:dyDescent="0.25">
      <c r="A548" s="69"/>
      <c r="B548" s="69"/>
      <c r="C548" s="69"/>
      <c r="D548" s="69"/>
      <c r="E548" s="69"/>
      <c r="F548" s="222"/>
      <c r="G548" s="69"/>
      <c r="H548" s="69"/>
      <c r="I548" s="69"/>
      <c r="J548" s="69"/>
      <c r="L548" s="219"/>
    </row>
    <row r="549" spans="1:13" x14ac:dyDescent="0.25">
      <c r="A549">
        <v>2.0099999999999998</v>
      </c>
      <c r="B549" s="72" t="s">
        <v>337</v>
      </c>
      <c r="C549" s="72" t="s">
        <v>336</v>
      </c>
      <c r="D549" s="72"/>
      <c r="F549" s="223">
        <v>1</v>
      </c>
      <c r="G549" t="str">
        <f>VLOOKUP(F549,Liste!$B$179:$C$189,2)</f>
        <v xml:space="preserve">Charges générales   </v>
      </c>
      <c r="H549" s="73"/>
      <c r="I549" s="124" t="s">
        <v>334</v>
      </c>
      <c r="J549" s="72"/>
      <c r="L549" s="219">
        <f>E535</f>
        <v>10</v>
      </c>
      <c r="M549" s="72">
        <f>VLOOKUP(L549,F.MERE!$A$14:$AA$163,16+F545)</f>
        <v>360</v>
      </c>
    </row>
    <row r="550" spans="1:13" ht="13" thickBot="1" x14ac:dyDescent="0.3">
      <c r="F550" s="89"/>
      <c r="L550" s="219"/>
    </row>
    <row r="551" spans="1:13" ht="13" thickBot="1" x14ac:dyDescent="0.3">
      <c r="D551" s="148"/>
      <c r="E551" s="149" t="s">
        <v>1</v>
      </c>
      <c r="F551" s="221"/>
      <c r="G551" s="150" t="s">
        <v>2</v>
      </c>
      <c r="H551" s="148"/>
      <c r="I551" s="151" t="s">
        <v>167</v>
      </c>
      <c r="L551" s="219"/>
    </row>
    <row r="552" spans="1:13" x14ac:dyDescent="0.25">
      <c r="A552" s="69"/>
      <c r="B552" s="69"/>
      <c r="C552" s="69"/>
      <c r="D552" s="69"/>
      <c r="E552" s="69"/>
      <c r="F552" s="222"/>
      <c r="G552" s="69"/>
      <c r="H552" s="69"/>
      <c r="I552" s="69"/>
      <c r="J552" s="69"/>
      <c r="L552" s="219"/>
    </row>
    <row r="553" spans="1:13" x14ac:dyDescent="0.25">
      <c r="A553">
        <v>3.01</v>
      </c>
      <c r="B553" s="72" t="s">
        <v>338</v>
      </c>
      <c r="C553" s="72" t="s">
        <v>339</v>
      </c>
      <c r="D553" s="72"/>
      <c r="F553" s="223">
        <v>1</v>
      </c>
      <c r="G553" t="str">
        <f>VLOOKUP(F553,Liste!$B$179:$C$189,2)</f>
        <v xml:space="preserve">Charges générales   </v>
      </c>
      <c r="H553" s="73"/>
      <c r="I553" s="124" t="s">
        <v>334</v>
      </c>
      <c r="J553" s="72"/>
      <c r="L553" s="219">
        <f>E535</f>
        <v>10</v>
      </c>
      <c r="M553" s="72">
        <f>VLOOKUP(L553,F.MERE!$A$14:$AA$163,16+F553)</f>
        <v>360</v>
      </c>
    </row>
    <row r="554" spans="1:13" ht="13" thickBot="1" x14ac:dyDescent="0.3">
      <c r="F554" s="89"/>
      <c r="L554" s="219"/>
    </row>
    <row r="555" spans="1:13" ht="13" thickBot="1" x14ac:dyDescent="0.3">
      <c r="D555" s="148"/>
      <c r="E555" s="149" t="s">
        <v>1</v>
      </c>
      <c r="F555" s="221"/>
      <c r="G555" s="150" t="s">
        <v>2</v>
      </c>
      <c r="H555" s="148"/>
      <c r="I555" s="151" t="s">
        <v>167</v>
      </c>
      <c r="L555" s="219"/>
    </row>
    <row r="556" spans="1:13" x14ac:dyDescent="0.25">
      <c r="A556" s="69"/>
      <c r="B556" s="69"/>
      <c r="C556" s="69"/>
      <c r="D556" s="69"/>
      <c r="E556" s="69"/>
      <c r="F556" s="222"/>
      <c r="G556" s="69"/>
      <c r="H556" s="69"/>
      <c r="I556" s="69"/>
      <c r="J556" s="69"/>
      <c r="L556" s="219"/>
    </row>
    <row r="557" spans="1:13" x14ac:dyDescent="0.25">
      <c r="A557">
        <v>4.01</v>
      </c>
      <c r="B557" s="72" t="s">
        <v>340</v>
      </c>
      <c r="C557" s="72" t="s">
        <v>341</v>
      </c>
      <c r="D557" s="72"/>
      <c r="F557" s="223">
        <v>1</v>
      </c>
      <c r="G557" t="str">
        <f>VLOOKUP(F557,Liste!$B$179:$C$189,2)</f>
        <v xml:space="preserve">Charges générales   </v>
      </c>
      <c r="H557" s="73"/>
      <c r="I557" s="124" t="s">
        <v>334</v>
      </c>
      <c r="J557" s="72"/>
      <c r="L557" s="219">
        <f>E535</f>
        <v>10</v>
      </c>
      <c r="M557" s="72">
        <f>VLOOKUP(L557,F.MERE!$A$14:$AA$163,16+F557)</f>
        <v>360</v>
      </c>
    </row>
    <row r="558" spans="1:13" ht="13" thickBot="1" x14ac:dyDescent="0.3">
      <c r="F558" s="89"/>
      <c r="L558" s="219"/>
    </row>
    <row r="559" spans="1:13" ht="13" thickBot="1" x14ac:dyDescent="0.3">
      <c r="B559" s="72" t="str">
        <f>IF($M557&gt;0,"","NE PARTICIPE PAS                   XXXXXXXXXXXXX")</f>
        <v/>
      </c>
      <c r="D559" s="148"/>
      <c r="E559" s="149" t="s">
        <v>1</v>
      </c>
      <c r="F559" s="221"/>
      <c r="G559" s="150" t="s">
        <v>2</v>
      </c>
      <c r="H559" s="148"/>
      <c r="I559" s="151" t="s">
        <v>167</v>
      </c>
      <c r="L559" s="219"/>
    </row>
    <row r="560" spans="1:13" x14ac:dyDescent="0.25">
      <c r="A560" s="69"/>
      <c r="B560" s="69"/>
      <c r="C560" s="69"/>
      <c r="D560" s="69"/>
      <c r="E560" s="69"/>
      <c r="F560" s="222"/>
      <c r="G560" s="69"/>
      <c r="H560" s="69"/>
      <c r="I560" s="69"/>
      <c r="J560" s="69"/>
      <c r="L560" s="219"/>
    </row>
    <row r="561" spans="1:13" x14ac:dyDescent="0.25">
      <c r="A561">
        <v>5.01</v>
      </c>
      <c r="B561" s="72" t="s">
        <v>342</v>
      </c>
      <c r="C561" s="72" t="s">
        <v>343</v>
      </c>
      <c r="D561" s="72"/>
      <c r="F561" s="223">
        <v>1</v>
      </c>
      <c r="G561" t="str">
        <f>VLOOKUP(F561,Liste!$B$179:$C$189,2)</f>
        <v xml:space="preserve">Charges générales   </v>
      </c>
      <c r="H561" s="73"/>
      <c r="I561" s="124" t="s">
        <v>345</v>
      </c>
      <c r="J561" s="72"/>
      <c r="L561" s="219">
        <f>E535</f>
        <v>10</v>
      </c>
      <c r="M561" s="72">
        <f>VLOOKUP(L561,F.MERE!$A$14:$AA$163,16+F561)</f>
        <v>360</v>
      </c>
    </row>
    <row r="562" spans="1:13" ht="13" thickBot="1" x14ac:dyDescent="0.3">
      <c r="F562" s="223"/>
      <c r="H562" s="73"/>
      <c r="I562" s="124"/>
      <c r="L562" s="219"/>
    </row>
    <row r="563" spans="1:13" ht="13" thickBot="1" x14ac:dyDescent="0.3">
      <c r="B563" s="72" t="str">
        <f>IF($M561&gt;0,"","NE PARTICIPE PAS                   XXXXXXXXXXXXX")</f>
        <v/>
      </c>
      <c r="D563" s="148"/>
      <c r="E563" s="149" t="s">
        <v>1</v>
      </c>
      <c r="F563" s="221"/>
      <c r="G563" s="150" t="s">
        <v>2</v>
      </c>
      <c r="H563" s="148"/>
      <c r="I563" s="151" t="s">
        <v>167</v>
      </c>
      <c r="L563" s="219"/>
    </row>
    <row r="564" spans="1:13" x14ac:dyDescent="0.25">
      <c r="A564" s="69"/>
      <c r="B564" s="69"/>
      <c r="C564" s="69"/>
      <c r="D564" s="69"/>
      <c r="E564" s="69"/>
      <c r="F564" s="222"/>
      <c r="G564" s="69"/>
      <c r="H564" s="69"/>
      <c r="I564" s="69"/>
      <c r="J564" s="69"/>
      <c r="L564" s="219"/>
    </row>
    <row r="565" spans="1:13" x14ac:dyDescent="0.25">
      <c r="A565">
        <v>5.0199999999999996</v>
      </c>
      <c r="B565" s="72" t="s">
        <v>344</v>
      </c>
      <c r="C565" t="s">
        <v>381</v>
      </c>
      <c r="D565" s="72"/>
      <c r="F565" s="223">
        <v>1</v>
      </c>
      <c r="G565" t="str">
        <f>VLOOKUP(F565,Liste!$B$179:$C$189,2)</f>
        <v xml:space="preserve">Charges générales   </v>
      </c>
      <c r="H565" s="73"/>
      <c r="I565" s="124" t="s">
        <v>334</v>
      </c>
      <c r="J565" s="72"/>
      <c r="L565" s="219">
        <f>E535</f>
        <v>10</v>
      </c>
      <c r="M565" s="72">
        <f>VLOOKUP(L565,F.MERE!$A$14:$AA$163,16+F565)</f>
        <v>360</v>
      </c>
    </row>
    <row r="566" spans="1:13" ht="13" thickBot="1" x14ac:dyDescent="0.3">
      <c r="F566" s="89"/>
      <c r="L566" s="219"/>
    </row>
    <row r="567" spans="1:13" ht="13" thickBot="1" x14ac:dyDescent="0.3">
      <c r="B567" s="72" t="str">
        <f>IF($M565&gt;0,"","NE PARTICIPE PAS                   XXXXXXXXXXXXX")</f>
        <v/>
      </c>
      <c r="D567" s="148"/>
      <c r="E567" s="149" t="s">
        <v>1</v>
      </c>
      <c r="F567" s="221"/>
      <c r="G567" s="150" t="s">
        <v>2</v>
      </c>
      <c r="H567" s="148"/>
      <c r="I567" s="151" t="s">
        <v>167</v>
      </c>
      <c r="L567" s="219"/>
    </row>
    <row r="568" spans="1:13" x14ac:dyDescent="0.25">
      <c r="A568" s="69"/>
      <c r="B568" s="69"/>
      <c r="C568" s="69"/>
      <c r="D568" s="69"/>
      <c r="E568" s="69"/>
      <c r="F568" s="222"/>
      <c r="G568" s="69"/>
      <c r="H568" s="69"/>
      <c r="I568" s="69"/>
      <c r="J568" s="69"/>
      <c r="L568" s="219"/>
    </row>
    <row r="569" spans="1:13" x14ac:dyDescent="0.25">
      <c r="A569">
        <v>6.01</v>
      </c>
      <c r="B569" s="72" t="s">
        <v>386</v>
      </c>
      <c r="C569" s="72" t="s">
        <v>383</v>
      </c>
      <c r="D569" s="72"/>
      <c r="F569" s="223">
        <v>3</v>
      </c>
      <c r="G569" s="72" t="str">
        <f>VLOOKUP(F569,Liste!$B$179:$C$189,2)</f>
        <v>Chardes Bât,B</v>
      </c>
      <c r="H569" s="73"/>
      <c r="I569" s="124" t="s">
        <v>382</v>
      </c>
      <c r="J569" s="72"/>
      <c r="L569" s="219">
        <f>E535</f>
        <v>10</v>
      </c>
      <c r="M569" s="72">
        <f>VLOOKUP(L569,F.MERE!$A$14:$AA$163,16+F569)</f>
        <v>0</v>
      </c>
    </row>
    <row r="570" spans="1:13" ht="13" thickBot="1" x14ac:dyDescent="0.3">
      <c r="F570" s="89"/>
      <c r="L570" s="219"/>
    </row>
    <row r="571" spans="1:13" ht="13" thickBot="1" x14ac:dyDescent="0.3">
      <c r="B571" s="72" t="str">
        <f>IF($M569&gt;0,"","NE PARTICIPE PAS                   XXXXXXXXXXXXX")</f>
        <v>NE PARTICIPE PAS                   XXXXXXXXXXXXX</v>
      </c>
      <c r="C571" s="72"/>
      <c r="D571" s="148"/>
      <c r="E571" s="149" t="s">
        <v>1</v>
      </c>
      <c r="F571" s="221"/>
      <c r="G571" s="150" t="s">
        <v>2</v>
      </c>
      <c r="H571" s="148"/>
      <c r="I571" s="151" t="s">
        <v>167</v>
      </c>
      <c r="L571" s="219"/>
    </row>
    <row r="572" spans="1:13" x14ac:dyDescent="0.25">
      <c r="A572" s="69"/>
      <c r="B572" s="69"/>
      <c r="C572" s="69"/>
      <c r="D572" s="69"/>
      <c r="E572" s="69"/>
      <c r="F572" s="222"/>
      <c r="G572" s="69"/>
      <c r="H572" s="69"/>
      <c r="I572" s="69"/>
      <c r="J572" s="69"/>
      <c r="L572" s="219"/>
    </row>
    <row r="573" spans="1:13" x14ac:dyDescent="0.25">
      <c r="B573" s="72"/>
      <c r="C573" s="72"/>
      <c r="D573" s="72"/>
      <c r="F573" s="223">
        <v>1</v>
      </c>
      <c r="G573" t="str">
        <f>VLOOKUP(F573,Liste!$B$179:$C$189,2)</f>
        <v xml:space="preserve">Charges générales   </v>
      </c>
      <c r="H573" s="73"/>
      <c r="I573" s="124" t="s">
        <v>334</v>
      </c>
      <c r="J573" s="72"/>
      <c r="L573" s="219">
        <f>E535</f>
        <v>10</v>
      </c>
      <c r="M573" s="72">
        <f>VLOOKUP(L573,F.MERE!$A$14:$AA$163,16+F573)</f>
        <v>360</v>
      </c>
    </row>
    <row r="574" spans="1:13" ht="13" thickBot="1" x14ac:dyDescent="0.3">
      <c r="F574" s="89"/>
      <c r="L574" s="219"/>
    </row>
    <row r="575" spans="1:13" ht="13" thickBot="1" x14ac:dyDescent="0.3">
      <c r="B575" s="72" t="str">
        <f>IF($M573&gt;0,"","NE PARTICIPE PAS                   XXXXXXXXXXXXX")</f>
        <v/>
      </c>
      <c r="D575" s="148"/>
      <c r="E575" s="149" t="s">
        <v>1</v>
      </c>
      <c r="F575" s="221"/>
      <c r="G575" s="150" t="s">
        <v>2</v>
      </c>
      <c r="H575" s="148"/>
      <c r="I575" s="151" t="s">
        <v>167</v>
      </c>
      <c r="L575" s="219"/>
    </row>
    <row r="576" spans="1:13" x14ac:dyDescent="0.25">
      <c r="A576" s="69"/>
      <c r="B576" s="69"/>
      <c r="C576" s="69"/>
      <c r="D576" s="69"/>
      <c r="E576" s="69"/>
      <c r="F576" s="222"/>
      <c r="G576" s="69"/>
      <c r="H576" s="69"/>
      <c r="I576" s="69"/>
      <c r="J576" s="69"/>
      <c r="L576" s="219"/>
    </row>
    <row r="577" spans="1:13" x14ac:dyDescent="0.25">
      <c r="B577" s="72"/>
      <c r="C577" s="72"/>
      <c r="D577" s="72"/>
      <c r="F577" s="223">
        <v>1</v>
      </c>
      <c r="G577" t="str">
        <f>VLOOKUP(F577,Liste!$B$179:$C$189,2)</f>
        <v xml:space="preserve">Charges générales   </v>
      </c>
      <c r="H577" s="73"/>
      <c r="I577" s="124" t="s">
        <v>334</v>
      </c>
      <c r="J577" s="72"/>
      <c r="L577" s="219">
        <f>E535</f>
        <v>10</v>
      </c>
      <c r="M577" s="72">
        <f>VLOOKUP(L577,F.MERE!$A$14:$AA$163,16+F577)</f>
        <v>360</v>
      </c>
    </row>
    <row r="578" spans="1:13" ht="13" thickBot="1" x14ac:dyDescent="0.3">
      <c r="F578" s="89"/>
      <c r="L578" s="219"/>
    </row>
    <row r="579" spans="1:13" ht="13" thickBot="1" x14ac:dyDescent="0.3">
      <c r="B579" s="72" t="str">
        <f>IF($M577&gt;0,"","NE PARTICIPE PAS                   XXXXXXXXXXXXX")</f>
        <v/>
      </c>
      <c r="E579" s="149" t="s">
        <v>1</v>
      </c>
      <c r="F579" s="221"/>
      <c r="G579" s="150" t="s">
        <v>2</v>
      </c>
      <c r="H579" s="148"/>
      <c r="I579" s="151" t="s">
        <v>167</v>
      </c>
      <c r="L579" s="219"/>
      <c r="M579" s="72" t="str">
        <f>VLOOKUP($E$12,F.MERE!$A$14:$AA$163,16+F578)</f>
        <v/>
      </c>
    </row>
    <row r="580" spans="1:13" x14ac:dyDescent="0.25">
      <c r="A580" s="69"/>
      <c r="B580" s="69"/>
      <c r="C580" s="69"/>
      <c r="D580" s="69"/>
      <c r="E580" s="69"/>
      <c r="F580" s="222"/>
      <c r="G580" s="69"/>
      <c r="H580" s="69"/>
      <c r="I580" s="69"/>
      <c r="J580" s="69"/>
      <c r="L580" s="219"/>
    </row>
    <row r="581" spans="1:13" x14ac:dyDescent="0.25">
      <c r="A581" t="s">
        <v>24</v>
      </c>
      <c r="F581" s="89"/>
      <c r="L581" s="219"/>
    </row>
    <row r="582" spans="1:13" ht="18" x14ac:dyDescent="0.4">
      <c r="A582" s="160" t="str">
        <f>Liste!$A$1</f>
        <v>Résid.LA JOIE</v>
      </c>
      <c r="B582" s="160"/>
      <c r="F582" s="89"/>
      <c r="I582" s="200" t="s">
        <v>168</v>
      </c>
      <c r="L582" s="219"/>
    </row>
    <row r="583" spans="1:13" x14ac:dyDescent="0.25">
      <c r="A583" t="str">
        <f>Liste!$A$2</f>
        <v>120 rue de l' Espérance</v>
      </c>
      <c r="B583" t="str">
        <f>Liste!$A$2</f>
        <v>120 rue de l' Espérance</v>
      </c>
      <c r="F583" s="89"/>
      <c r="J583" s="72" t="s">
        <v>186</v>
      </c>
      <c r="L583" s="219"/>
    </row>
    <row r="584" spans="1:13" x14ac:dyDescent="0.25">
      <c r="A584">
        <f>Liste!$A$3</f>
        <v>75016</v>
      </c>
      <c r="B584" s="220" t="str">
        <f>Liste!$A$3  &amp; " " &amp;Liste!$B$3</f>
        <v>75016 PARIS</v>
      </c>
      <c r="F584" s="89"/>
      <c r="L584" s="219"/>
    </row>
    <row r="585" spans="1:13" ht="15.5" x14ac:dyDescent="0.35">
      <c r="A585" s="72"/>
      <c r="E585" s="72"/>
      <c r="F585" s="89"/>
      <c r="H585" s="154" t="s">
        <v>170</v>
      </c>
      <c r="I585" s="191">
        <f>Liste!$E$3</f>
        <v>44870</v>
      </c>
      <c r="L585" s="219"/>
    </row>
    <row r="586" spans="1:13" ht="15.5" x14ac:dyDescent="0.35">
      <c r="A586" s="72" t="s">
        <v>171</v>
      </c>
      <c r="B586" s="191">
        <f>Liste!$E$3</f>
        <v>44870</v>
      </c>
      <c r="C586" s="72"/>
      <c r="D586" s="72" t="s">
        <v>183</v>
      </c>
      <c r="E586" s="72" t="str">
        <f>Liste!$E$4</f>
        <v>10 Heures</v>
      </c>
      <c r="F586" s="72" t="str">
        <f>Liste!$E$2</f>
        <v>15 rue du Bois d'Amour 75016 PARIS</v>
      </c>
      <c r="L586" s="219"/>
    </row>
    <row r="587" spans="1:13" x14ac:dyDescent="0.25">
      <c r="F587" s="89"/>
      <c r="L587" s="219"/>
    </row>
    <row r="588" spans="1:13" x14ac:dyDescent="0.25">
      <c r="F588" s="89"/>
      <c r="G588" s="156" t="s">
        <v>174</v>
      </c>
      <c r="I588" s="72" t="str">
        <f>Liste!$G$3</f>
        <v>Cabinet LEBON</v>
      </c>
      <c r="L588" s="219"/>
    </row>
    <row r="589" spans="1:13" x14ac:dyDescent="0.25">
      <c r="F589" s="89"/>
      <c r="I589" s="72" t="str">
        <f>Liste!$G$4</f>
        <v>120 rue du Devoir</v>
      </c>
      <c r="L589" s="219"/>
    </row>
    <row r="590" spans="1:13" x14ac:dyDescent="0.25">
      <c r="F590" s="89"/>
      <c r="I590" s="72" t="str">
        <f>Liste!$G$5</f>
        <v>75016 Paris</v>
      </c>
      <c r="L590" s="219"/>
    </row>
    <row r="591" spans="1:13" x14ac:dyDescent="0.25">
      <c r="F591" s="111" t="s">
        <v>176</v>
      </c>
      <c r="G591" s="153" t="str">
        <f>Liste!$E$5</f>
        <v>1 Novemvbre 2022</v>
      </c>
      <c r="L591" s="219"/>
    </row>
    <row r="592" spans="1:13" x14ac:dyDescent="0.25">
      <c r="F592" s="89"/>
      <c r="L592" s="219"/>
    </row>
    <row r="593" spans="1:13" ht="17.5" x14ac:dyDescent="0.35">
      <c r="A593" s="72" t="s">
        <v>178</v>
      </c>
      <c r="B593" s="193" t="str">
        <f>Liste!$C$20&amp;" "&amp;Liste!$D$20</f>
        <v>Mr  et Mme BAUMGARTNER Peter</v>
      </c>
      <c r="E593" s="196">
        <f>Liste!A20</f>
        <v>11</v>
      </c>
      <c r="F593" s="89"/>
      <c r="L593" s="219"/>
    </row>
    <row r="594" spans="1:13" x14ac:dyDescent="0.25">
      <c r="A594" s="72" t="s">
        <v>177</v>
      </c>
      <c r="B594" s="98" t="str">
        <f>Liste!$E$20&amp;" "&amp;Liste!$F$20&amp;" "&amp;Liste!$G$20</f>
        <v xml:space="preserve">13 rue de l' espoir 75016 Paris </v>
      </c>
      <c r="F594" s="89"/>
      <c r="L594" s="219"/>
    </row>
    <row r="595" spans="1:13" x14ac:dyDescent="0.25">
      <c r="F595" s="89"/>
      <c r="L595" s="219"/>
    </row>
    <row r="596" spans="1:13" x14ac:dyDescent="0.25">
      <c r="A596" s="72" t="s">
        <v>180</v>
      </c>
      <c r="F596" s="89"/>
      <c r="L596" s="219"/>
    </row>
    <row r="597" spans="1:13" x14ac:dyDescent="0.25">
      <c r="A597" s="72" t="s">
        <v>179</v>
      </c>
      <c r="B597" s="72"/>
      <c r="F597" s="89"/>
      <c r="L597" s="219"/>
    </row>
    <row r="598" spans="1:13" x14ac:dyDescent="0.25">
      <c r="A598" s="72" t="s">
        <v>181</v>
      </c>
      <c r="B598" s="72"/>
      <c r="F598" s="89"/>
      <c r="L598" s="219"/>
    </row>
    <row r="599" spans="1:13" x14ac:dyDescent="0.25">
      <c r="A599" s="72" t="s">
        <v>182</v>
      </c>
      <c r="B599" s="72"/>
      <c r="E599" s="198">
        <f>Liste!$E$3</f>
        <v>44870</v>
      </c>
      <c r="F599" s="111" t="s">
        <v>183</v>
      </c>
      <c r="G599" t="str">
        <f>E586&amp;" "&amp;F586</f>
        <v>10 Heures 15 rue du Bois d'Amour 75016 PARIS</v>
      </c>
      <c r="L599" s="219"/>
    </row>
    <row r="600" spans="1:13" x14ac:dyDescent="0.25">
      <c r="A600" s="159" t="s">
        <v>185</v>
      </c>
      <c r="F600" s="89"/>
      <c r="L600" s="219"/>
    </row>
    <row r="601" spans="1:13" ht="13" x14ac:dyDescent="0.3">
      <c r="B601" s="72"/>
      <c r="F601" s="89"/>
      <c r="G601" s="158" t="s">
        <v>184</v>
      </c>
      <c r="L601" s="219"/>
    </row>
    <row r="602" spans="1:13" ht="13" thickBot="1" x14ac:dyDescent="0.3">
      <c r="A602" s="83"/>
      <c r="B602" s="83"/>
      <c r="C602" s="83"/>
      <c r="D602" s="83"/>
      <c r="E602" s="83"/>
      <c r="F602" s="224"/>
      <c r="G602" s="83"/>
      <c r="H602" s="83"/>
      <c r="I602" s="83"/>
      <c r="L602" s="219"/>
    </row>
    <row r="603" spans="1:13" x14ac:dyDescent="0.25">
      <c r="A603">
        <v>1.01</v>
      </c>
      <c r="B603" t="s">
        <v>166</v>
      </c>
      <c r="C603" s="72" t="s">
        <v>335</v>
      </c>
      <c r="D603" s="72"/>
      <c r="F603" s="111">
        <v>1</v>
      </c>
      <c r="G603" t="str">
        <f>VLOOKUP(F603,Liste!$B$179:$C$189,2)</f>
        <v xml:space="preserve">Charges générales   </v>
      </c>
      <c r="I603" s="72" t="s">
        <v>334</v>
      </c>
      <c r="J603" s="124"/>
      <c r="L603" s="219">
        <f>E593</f>
        <v>11</v>
      </c>
      <c r="M603" s="72">
        <f>VLOOKUP(L603,F.MERE!$A$14:$AA$163,16+F603)</f>
        <v>380</v>
      </c>
    </row>
    <row r="604" spans="1:13" ht="13" thickBot="1" x14ac:dyDescent="0.3">
      <c r="F604" s="89"/>
      <c r="L604" s="219"/>
    </row>
    <row r="605" spans="1:13" ht="13" thickBot="1" x14ac:dyDescent="0.3">
      <c r="B605" s="72" t="str">
        <f>IF($M603&gt;0,"","NE PARTICIPE PAS                   XXXXXXXXXXXXX")</f>
        <v/>
      </c>
      <c r="D605" s="218"/>
      <c r="E605" s="149" t="s">
        <v>1</v>
      </c>
      <c r="F605" s="221"/>
      <c r="G605" s="150" t="s">
        <v>2</v>
      </c>
      <c r="H605" s="148"/>
      <c r="I605" s="151" t="s">
        <v>167</v>
      </c>
      <c r="L605" s="219"/>
      <c r="M605" s="72" t="str">
        <f>VLOOKUP($E$12,F.MERE!$A$14:$AA$163,16+F604)</f>
        <v/>
      </c>
    </row>
    <row r="606" spans="1:13" x14ac:dyDescent="0.25">
      <c r="A606" s="69"/>
      <c r="B606" s="69"/>
      <c r="C606" s="69"/>
      <c r="D606" s="69"/>
      <c r="E606" s="69"/>
      <c r="F606" s="222"/>
      <c r="G606" s="69"/>
      <c r="H606" s="69"/>
      <c r="I606" s="69"/>
      <c r="J606" s="69"/>
      <c r="L606" s="219"/>
    </row>
    <row r="607" spans="1:13" x14ac:dyDescent="0.25">
      <c r="A607">
        <v>2.0099999999999998</v>
      </c>
      <c r="B607" s="72" t="s">
        <v>337</v>
      </c>
      <c r="C607" s="72" t="s">
        <v>336</v>
      </c>
      <c r="D607" s="72"/>
      <c r="F607" s="223">
        <v>1</v>
      </c>
      <c r="G607" t="str">
        <f>VLOOKUP(F607,Liste!$B$179:$C$189,2)</f>
        <v xml:space="preserve">Charges générales   </v>
      </c>
      <c r="H607" s="73"/>
      <c r="I607" s="124" t="s">
        <v>334</v>
      </c>
      <c r="J607" s="72"/>
      <c r="L607" s="219">
        <f>E593</f>
        <v>11</v>
      </c>
      <c r="M607" s="72">
        <f>VLOOKUP(L607,F.MERE!$A$14:$AA$163,16+F603)</f>
        <v>380</v>
      </c>
    </row>
    <row r="608" spans="1:13" ht="13" thickBot="1" x14ac:dyDescent="0.3">
      <c r="F608" s="89"/>
      <c r="L608" s="219"/>
    </row>
    <row r="609" spans="1:13" ht="13" thickBot="1" x14ac:dyDescent="0.3">
      <c r="D609" s="148"/>
      <c r="E609" s="149" t="s">
        <v>1</v>
      </c>
      <c r="F609" s="221"/>
      <c r="G609" s="150" t="s">
        <v>2</v>
      </c>
      <c r="H609" s="148"/>
      <c r="I609" s="151" t="s">
        <v>167</v>
      </c>
      <c r="L609" s="219"/>
    </row>
    <row r="610" spans="1:13" x14ac:dyDescent="0.25">
      <c r="A610" s="69"/>
      <c r="B610" s="69"/>
      <c r="C610" s="69"/>
      <c r="D610" s="69"/>
      <c r="E610" s="69"/>
      <c r="F610" s="222"/>
      <c r="G610" s="69"/>
      <c r="H610" s="69"/>
      <c r="I610" s="69"/>
      <c r="J610" s="69"/>
      <c r="L610" s="219"/>
    </row>
    <row r="611" spans="1:13" x14ac:dyDescent="0.25">
      <c r="A611">
        <v>3.01</v>
      </c>
      <c r="B611" s="72" t="s">
        <v>338</v>
      </c>
      <c r="C611" s="72" t="s">
        <v>339</v>
      </c>
      <c r="D611" s="72"/>
      <c r="F611" s="223">
        <v>1</v>
      </c>
      <c r="G611" t="str">
        <f>VLOOKUP(F611,Liste!$B$179:$C$189,2)</f>
        <v xml:space="preserve">Charges générales   </v>
      </c>
      <c r="H611" s="73"/>
      <c r="I611" s="124" t="s">
        <v>334</v>
      </c>
      <c r="J611" s="72"/>
      <c r="L611" s="219">
        <f>E593</f>
        <v>11</v>
      </c>
      <c r="M611" s="72">
        <f>VLOOKUP(L611,F.MERE!$A$14:$AA$163,16+F611)</f>
        <v>380</v>
      </c>
    </row>
    <row r="612" spans="1:13" ht="13" thickBot="1" x14ac:dyDescent="0.3">
      <c r="F612" s="89"/>
      <c r="L612" s="219"/>
    </row>
    <row r="613" spans="1:13" ht="13" thickBot="1" x14ac:dyDescent="0.3">
      <c r="D613" s="148"/>
      <c r="E613" s="149" t="s">
        <v>1</v>
      </c>
      <c r="F613" s="221"/>
      <c r="G613" s="150" t="s">
        <v>2</v>
      </c>
      <c r="H613" s="148"/>
      <c r="I613" s="151" t="s">
        <v>167</v>
      </c>
      <c r="L613" s="219"/>
    </row>
    <row r="614" spans="1:13" x14ac:dyDescent="0.25">
      <c r="A614" s="69"/>
      <c r="B614" s="69"/>
      <c r="C614" s="69"/>
      <c r="D614" s="69"/>
      <c r="E614" s="69"/>
      <c r="F614" s="222"/>
      <c r="G614" s="69"/>
      <c r="H614" s="69"/>
      <c r="I614" s="69"/>
      <c r="J614" s="69"/>
      <c r="L614" s="219"/>
    </row>
    <row r="615" spans="1:13" x14ac:dyDescent="0.25">
      <c r="A615">
        <v>4.01</v>
      </c>
      <c r="B615" s="72" t="s">
        <v>340</v>
      </c>
      <c r="C615" s="72" t="s">
        <v>341</v>
      </c>
      <c r="D615" s="72"/>
      <c r="F615" s="223">
        <v>1</v>
      </c>
      <c r="G615" t="str">
        <f>VLOOKUP(F615,Liste!$B$179:$C$189,2)</f>
        <v xml:space="preserve">Charges générales   </v>
      </c>
      <c r="H615" s="73"/>
      <c r="I615" s="124" t="s">
        <v>334</v>
      </c>
      <c r="J615" s="72"/>
      <c r="L615" s="219">
        <f>E593</f>
        <v>11</v>
      </c>
      <c r="M615" s="72">
        <f>VLOOKUP(L615,F.MERE!$A$14:$AA$163,16+F615)</f>
        <v>380</v>
      </c>
    </row>
    <row r="616" spans="1:13" ht="13" thickBot="1" x14ac:dyDescent="0.3">
      <c r="F616" s="89"/>
      <c r="L616" s="219"/>
    </row>
    <row r="617" spans="1:13" ht="13" thickBot="1" x14ac:dyDescent="0.3">
      <c r="B617" s="72" t="str">
        <f>IF($M615&gt;0,"","NE PARTICIPE PAS                   XXXXXXXXXXXXX")</f>
        <v/>
      </c>
      <c r="D617" s="148"/>
      <c r="E617" s="149" t="s">
        <v>1</v>
      </c>
      <c r="F617" s="221"/>
      <c r="G617" s="150" t="s">
        <v>2</v>
      </c>
      <c r="H617" s="148"/>
      <c r="I617" s="151" t="s">
        <v>167</v>
      </c>
      <c r="L617" s="219"/>
    </row>
    <row r="618" spans="1:13" x14ac:dyDescent="0.25">
      <c r="A618" s="69"/>
      <c r="B618" s="69"/>
      <c r="C618" s="69"/>
      <c r="D618" s="69"/>
      <c r="E618" s="69"/>
      <c r="F618" s="222"/>
      <c r="G618" s="69"/>
      <c r="H618" s="69"/>
      <c r="I618" s="69"/>
      <c r="J618" s="69"/>
      <c r="L618" s="219"/>
    </row>
    <row r="619" spans="1:13" x14ac:dyDescent="0.25">
      <c r="A619">
        <v>5.01</v>
      </c>
      <c r="B619" s="72" t="s">
        <v>342</v>
      </c>
      <c r="C619" s="72" t="s">
        <v>343</v>
      </c>
      <c r="D619" s="72"/>
      <c r="F619" s="223">
        <v>1</v>
      </c>
      <c r="G619" t="str">
        <f>VLOOKUP(F619,Liste!$B$179:$C$189,2)</f>
        <v xml:space="preserve">Charges générales   </v>
      </c>
      <c r="H619" s="73"/>
      <c r="I619" s="124" t="s">
        <v>345</v>
      </c>
      <c r="J619" s="72"/>
      <c r="L619" s="219">
        <f>E593</f>
        <v>11</v>
      </c>
      <c r="M619" s="72">
        <f>VLOOKUP(L619,F.MERE!$A$14:$AA$163,16+F619)</f>
        <v>380</v>
      </c>
    </row>
    <row r="620" spans="1:13" ht="13" thickBot="1" x14ac:dyDescent="0.3">
      <c r="F620" s="223"/>
      <c r="H620" s="73"/>
      <c r="I620" s="124"/>
      <c r="L620" s="219"/>
    </row>
    <row r="621" spans="1:13" ht="13" thickBot="1" x14ac:dyDescent="0.3">
      <c r="B621" s="72" t="str">
        <f>IF($M619&gt;0,"","NE PARTICIPE PAS                   XXXXXXXXXXXXX")</f>
        <v/>
      </c>
      <c r="D621" s="148"/>
      <c r="E621" s="149" t="s">
        <v>1</v>
      </c>
      <c r="F621" s="221"/>
      <c r="G621" s="150" t="s">
        <v>2</v>
      </c>
      <c r="H621" s="148"/>
      <c r="I621" s="151" t="s">
        <v>167</v>
      </c>
      <c r="L621" s="219"/>
    </row>
    <row r="622" spans="1:13" x14ac:dyDescent="0.25">
      <c r="A622" s="69"/>
      <c r="B622" s="69"/>
      <c r="C622" s="69"/>
      <c r="D622" s="69"/>
      <c r="E622" s="69"/>
      <c r="F622" s="222"/>
      <c r="G622" s="69"/>
      <c r="H622" s="69"/>
      <c r="I622" s="69"/>
      <c r="J622" s="69"/>
      <c r="L622" s="219"/>
    </row>
    <row r="623" spans="1:13" x14ac:dyDescent="0.25">
      <c r="A623">
        <v>5.0199999999999996</v>
      </c>
      <c r="B623" s="72" t="s">
        <v>344</v>
      </c>
      <c r="C623" t="s">
        <v>381</v>
      </c>
      <c r="D623" s="72"/>
      <c r="F623" s="223">
        <v>1</v>
      </c>
      <c r="G623" t="str">
        <f>VLOOKUP(F623,Liste!$B$179:$C$189,2)</f>
        <v xml:space="preserve">Charges générales   </v>
      </c>
      <c r="H623" s="73"/>
      <c r="I623" s="124" t="s">
        <v>334</v>
      </c>
      <c r="J623" s="72"/>
      <c r="L623" s="219">
        <f>E593</f>
        <v>11</v>
      </c>
      <c r="M623" s="72">
        <f>VLOOKUP(L623,F.MERE!$A$14:$AA$163,16+F623)</f>
        <v>380</v>
      </c>
    </row>
    <row r="624" spans="1:13" ht="13" thickBot="1" x14ac:dyDescent="0.3">
      <c r="F624" s="89"/>
      <c r="L624" s="219"/>
    </row>
    <row r="625" spans="1:13" ht="13" thickBot="1" x14ac:dyDescent="0.3">
      <c r="B625" s="72" t="str">
        <f>IF($M623&gt;0,"","NE PARTICIPE PAS                   XXXXXXXXXXXXX")</f>
        <v/>
      </c>
      <c r="D625" s="148"/>
      <c r="E625" s="149" t="s">
        <v>1</v>
      </c>
      <c r="F625" s="221"/>
      <c r="G625" s="150" t="s">
        <v>2</v>
      </c>
      <c r="H625" s="148"/>
      <c r="I625" s="151" t="s">
        <v>167</v>
      </c>
      <c r="L625" s="219"/>
    </row>
    <row r="626" spans="1:13" x14ac:dyDescent="0.25">
      <c r="A626" s="69"/>
      <c r="B626" s="69"/>
      <c r="C626" s="69"/>
      <c r="D626" s="69"/>
      <c r="E626" s="69"/>
      <c r="F626" s="222"/>
      <c r="G626" s="69"/>
      <c r="H626" s="69"/>
      <c r="I626" s="69"/>
      <c r="J626" s="69"/>
      <c r="L626" s="219"/>
    </row>
    <row r="627" spans="1:13" x14ac:dyDescent="0.25">
      <c r="A627">
        <v>6.01</v>
      </c>
      <c r="B627" s="72" t="s">
        <v>386</v>
      </c>
      <c r="C627" s="72" t="s">
        <v>383</v>
      </c>
      <c r="D627" s="72"/>
      <c r="F627" s="223">
        <v>3</v>
      </c>
      <c r="G627" s="72" t="str">
        <f>VLOOKUP(F627,Liste!$B$179:$C$189,2)</f>
        <v>Chardes Bât,B</v>
      </c>
      <c r="H627" s="73"/>
      <c r="I627" s="124" t="s">
        <v>382</v>
      </c>
      <c r="J627" s="72"/>
      <c r="L627" s="219">
        <f>E593</f>
        <v>11</v>
      </c>
      <c r="M627" s="72">
        <f>VLOOKUP(L627,F.MERE!$A$14:$AA$163,16+F627)</f>
        <v>0</v>
      </c>
    </row>
    <row r="628" spans="1:13" ht="13" thickBot="1" x14ac:dyDescent="0.3">
      <c r="F628" s="89"/>
      <c r="L628" s="219"/>
    </row>
    <row r="629" spans="1:13" ht="13" thickBot="1" x14ac:dyDescent="0.3">
      <c r="B629" s="72" t="str">
        <f>IF($M627&gt;0,"","NE PARTICIPE PAS                   XXXXXXXXXXXXX")</f>
        <v>NE PARTICIPE PAS                   XXXXXXXXXXXXX</v>
      </c>
      <c r="C629" s="72"/>
      <c r="D629" s="148"/>
      <c r="E629" s="149" t="s">
        <v>1</v>
      </c>
      <c r="F629" s="221"/>
      <c r="G629" s="150" t="s">
        <v>2</v>
      </c>
      <c r="H629" s="148"/>
      <c r="I629" s="151" t="s">
        <v>167</v>
      </c>
      <c r="L629" s="219"/>
    </row>
    <row r="630" spans="1:13" x14ac:dyDescent="0.25">
      <c r="A630" s="69"/>
      <c r="B630" s="69"/>
      <c r="C630" s="69"/>
      <c r="D630" s="69"/>
      <c r="E630" s="69"/>
      <c r="F630" s="222"/>
      <c r="G630" s="69"/>
      <c r="H630" s="69"/>
      <c r="I630" s="69"/>
      <c r="J630" s="69"/>
      <c r="L630" s="219"/>
    </row>
    <row r="631" spans="1:13" x14ac:dyDescent="0.25">
      <c r="B631" s="72"/>
      <c r="C631" s="72"/>
      <c r="D631" s="72"/>
      <c r="F631" s="223">
        <v>1</v>
      </c>
      <c r="G631" t="str">
        <f>VLOOKUP(F631,Liste!$B$179:$C$189,2)</f>
        <v xml:space="preserve">Charges générales   </v>
      </c>
      <c r="H631" s="73"/>
      <c r="I631" s="124" t="s">
        <v>334</v>
      </c>
      <c r="J631" s="72"/>
      <c r="L631" s="219">
        <f>E593</f>
        <v>11</v>
      </c>
      <c r="M631" s="72">
        <f>VLOOKUP(L631,F.MERE!$A$14:$AA$163,16+F631)</f>
        <v>380</v>
      </c>
    </row>
    <row r="632" spans="1:13" ht="13" thickBot="1" x14ac:dyDescent="0.3">
      <c r="F632" s="89"/>
      <c r="L632" s="219"/>
    </row>
    <row r="633" spans="1:13" ht="13" thickBot="1" x14ac:dyDescent="0.3">
      <c r="B633" s="72" t="str">
        <f>IF($M631&gt;0,"","NE PARTICIPE PAS                   XXXXXXXXXXXXX")</f>
        <v/>
      </c>
      <c r="D633" s="148"/>
      <c r="E633" s="149" t="s">
        <v>1</v>
      </c>
      <c r="F633" s="221"/>
      <c r="G633" s="150" t="s">
        <v>2</v>
      </c>
      <c r="H633" s="148"/>
      <c r="I633" s="151" t="s">
        <v>167</v>
      </c>
      <c r="L633" s="219"/>
    </row>
    <row r="634" spans="1:13" x14ac:dyDescent="0.25">
      <c r="A634" s="69"/>
      <c r="B634" s="69"/>
      <c r="C634" s="69"/>
      <c r="D634" s="69"/>
      <c r="E634" s="69"/>
      <c r="F634" s="222"/>
      <c r="G634" s="69"/>
      <c r="H634" s="69"/>
      <c r="I634" s="69"/>
      <c r="J634" s="69"/>
      <c r="L634" s="219"/>
    </row>
    <row r="635" spans="1:13" x14ac:dyDescent="0.25">
      <c r="B635" s="72"/>
      <c r="C635" s="72"/>
      <c r="D635" s="72"/>
      <c r="F635" s="223">
        <v>1</v>
      </c>
      <c r="G635" t="str">
        <f>VLOOKUP(F635,Liste!$B$179:$C$189,2)</f>
        <v xml:space="preserve">Charges générales   </v>
      </c>
      <c r="H635" s="73"/>
      <c r="I635" s="124" t="s">
        <v>334</v>
      </c>
      <c r="J635" s="72"/>
      <c r="L635" s="219">
        <f>E593</f>
        <v>11</v>
      </c>
      <c r="M635" s="72">
        <f>VLOOKUP(L635,F.MERE!$A$14:$AA$163,16+F635)</f>
        <v>380</v>
      </c>
    </row>
    <row r="636" spans="1:13" ht="13" thickBot="1" x14ac:dyDescent="0.3">
      <c r="F636" s="89"/>
      <c r="L636" s="219"/>
    </row>
    <row r="637" spans="1:13" ht="13" thickBot="1" x14ac:dyDescent="0.3">
      <c r="B637" s="72" t="str">
        <f>IF($M635&gt;0,"","NE PARTICIPE PAS                   XXXXXXXXXXXXX")</f>
        <v/>
      </c>
      <c r="E637" s="149" t="s">
        <v>1</v>
      </c>
      <c r="F637" s="221"/>
      <c r="G637" s="150" t="s">
        <v>2</v>
      </c>
      <c r="H637" s="148"/>
      <c r="I637" s="151" t="s">
        <v>167</v>
      </c>
      <c r="L637" s="219"/>
      <c r="M637" s="72" t="str">
        <f>VLOOKUP($E$12,F.MERE!$A$14:$AA$163,16+F636)</f>
        <v/>
      </c>
    </row>
    <row r="638" spans="1:13" x14ac:dyDescent="0.25">
      <c r="A638" s="69"/>
      <c r="B638" s="69"/>
      <c r="C638" s="69"/>
      <c r="D638" s="69"/>
      <c r="E638" s="69"/>
      <c r="F638" s="222"/>
      <c r="G638" s="69"/>
      <c r="H638" s="69"/>
      <c r="I638" s="69"/>
      <c r="J638" s="69"/>
      <c r="L638" s="219"/>
      <c r="M638" t="str">
        <f>VLOOKUP($E$593,F.MERE!$A$14:$AA$163,16+F636)</f>
        <v/>
      </c>
    </row>
    <row r="639" spans="1:13" x14ac:dyDescent="0.25">
      <c r="A639" t="s">
        <v>24</v>
      </c>
      <c r="F639" s="89"/>
      <c r="L639" s="219"/>
    </row>
    <row r="640" spans="1:13" ht="18" x14ac:dyDescent="0.4">
      <c r="A640" s="160" t="str">
        <f>Liste!$A$1</f>
        <v>Résid.LA JOIE</v>
      </c>
      <c r="B640" s="160"/>
      <c r="F640" s="89"/>
      <c r="I640" s="200" t="s">
        <v>168</v>
      </c>
      <c r="L640" s="219"/>
    </row>
    <row r="641" spans="1:12" x14ac:dyDescent="0.25">
      <c r="A641" t="str">
        <f>Liste!$A$2</f>
        <v>120 rue de l' Espérance</v>
      </c>
      <c r="B641" t="str">
        <f>Liste!$A$2</f>
        <v>120 rue de l' Espérance</v>
      </c>
      <c r="F641" s="89"/>
      <c r="J641" s="72" t="s">
        <v>186</v>
      </c>
      <c r="L641" s="219"/>
    </row>
    <row r="642" spans="1:12" x14ac:dyDescent="0.25">
      <c r="A642">
        <f>Liste!$A$3</f>
        <v>75016</v>
      </c>
      <c r="B642" s="220" t="str">
        <f>Liste!$A$3  &amp; " " &amp;Liste!$B$3</f>
        <v>75016 PARIS</v>
      </c>
      <c r="F642" s="89"/>
      <c r="L642" s="219"/>
    </row>
    <row r="643" spans="1:12" ht="15.5" x14ac:dyDescent="0.35">
      <c r="A643" s="72"/>
      <c r="E643" s="72"/>
      <c r="F643" s="89"/>
      <c r="H643" s="154" t="s">
        <v>170</v>
      </c>
      <c r="I643" s="191">
        <f>Liste!$E$3</f>
        <v>44870</v>
      </c>
      <c r="L643" s="219"/>
    </row>
    <row r="644" spans="1:12" ht="15.5" x14ac:dyDescent="0.35">
      <c r="A644" s="72" t="s">
        <v>171</v>
      </c>
      <c r="B644" s="191">
        <f>Liste!$E$3</f>
        <v>44870</v>
      </c>
      <c r="C644" s="72"/>
      <c r="D644" s="72" t="s">
        <v>183</v>
      </c>
      <c r="E644" s="72" t="s">
        <v>172</v>
      </c>
      <c r="F644" s="72" t="str">
        <f>Liste!$E$2</f>
        <v>15 rue du Bois d'Amour 75016 PARIS</v>
      </c>
      <c r="L644" s="219"/>
    </row>
    <row r="645" spans="1:12" x14ac:dyDescent="0.25">
      <c r="F645" s="89"/>
      <c r="L645" s="219"/>
    </row>
    <row r="646" spans="1:12" x14ac:dyDescent="0.25">
      <c r="F646" s="89"/>
      <c r="G646" s="156" t="s">
        <v>174</v>
      </c>
      <c r="I646" s="72" t="str">
        <f>Liste!$G$3</f>
        <v>Cabinet LEBON</v>
      </c>
      <c r="L646" s="219"/>
    </row>
    <row r="647" spans="1:12" x14ac:dyDescent="0.25">
      <c r="F647" s="89"/>
      <c r="I647" s="72" t="str">
        <f>Liste!$G$4</f>
        <v>120 rue du Devoir</v>
      </c>
      <c r="L647" s="219"/>
    </row>
    <row r="648" spans="1:12" x14ac:dyDescent="0.25">
      <c r="F648" s="89"/>
      <c r="I648" s="72" t="str">
        <f>Liste!$G$5</f>
        <v>75016 Paris</v>
      </c>
      <c r="L648" s="219"/>
    </row>
    <row r="649" spans="1:12" x14ac:dyDescent="0.25">
      <c r="F649" s="111" t="s">
        <v>176</v>
      </c>
      <c r="G649" s="153" t="str">
        <f>Liste!$E$5</f>
        <v>1 Novemvbre 2022</v>
      </c>
      <c r="L649" s="219"/>
    </row>
    <row r="650" spans="1:12" x14ac:dyDescent="0.25">
      <c r="F650" s="89"/>
      <c r="L650" s="219"/>
    </row>
    <row r="651" spans="1:12" ht="17.5" x14ac:dyDescent="0.35">
      <c r="A651" s="72" t="s">
        <v>178</v>
      </c>
      <c r="B651" s="192" t="str">
        <f>Liste!$C$21&amp;" "&amp;Liste!$D$21</f>
        <v>Mr  et Mme BECH Monique</v>
      </c>
      <c r="E651" s="196">
        <f>Liste!A21</f>
        <v>12</v>
      </c>
      <c r="F651" s="89"/>
      <c r="L651" s="219"/>
    </row>
    <row r="652" spans="1:12" x14ac:dyDescent="0.25">
      <c r="A652" s="72" t="s">
        <v>177</v>
      </c>
      <c r="B652" s="98" t="str">
        <f>Liste!$E$21&amp;" "&amp;Liste!$F$21&amp;" "&amp;Liste!$G$21</f>
        <v>22 Rue des Amoureux 33200 Bordeaux</v>
      </c>
      <c r="F652" s="89"/>
      <c r="L652" s="219"/>
    </row>
    <row r="653" spans="1:12" x14ac:dyDescent="0.25">
      <c r="F653" s="89"/>
      <c r="L653" s="219"/>
    </row>
    <row r="654" spans="1:12" x14ac:dyDescent="0.25">
      <c r="A654" s="72" t="s">
        <v>180</v>
      </c>
      <c r="F654" s="89"/>
      <c r="L654" s="219"/>
    </row>
    <row r="655" spans="1:12" x14ac:dyDescent="0.25">
      <c r="A655" s="72" t="s">
        <v>179</v>
      </c>
      <c r="B655" s="72"/>
      <c r="F655" s="89"/>
      <c r="L655" s="219"/>
    </row>
    <row r="656" spans="1:12" x14ac:dyDescent="0.25">
      <c r="A656" s="72" t="s">
        <v>181</v>
      </c>
      <c r="B656" s="72"/>
      <c r="F656" s="89"/>
      <c r="L656" s="219"/>
    </row>
    <row r="657" spans="1:13" x14ac:dyDescent="0.25">
      <c r="A657" s="72" t="s">
        <v>182</v>
      </c>
      <c r="B657" s="72"/>
      <c r="E657" s="198">
        <f>Liste!$E$3</f>
        <v>44870</v>
      </c>
      <c r="F657" s="111" t="s">
        <v>183</v>
      </c>
      <c r="G657" t="str">
        <f>E644&amp;" "&amp;F644</f>
        <v>17 Heures 15 rue du Bois d'Amour 75016 PARIS</v>
      </c>
      <c r="L657" s="219"/>
    </row>
    <row r="658" spans="1:13" x14ac:dyDescent="0.25">
      <c r="A658" s="159" t="s">
        <v>185</v>
      </c>
      <c r="F658" s="89"/>
      <c r="L658" s="219"/>
    </row>
    <row r="659" spans="1:13" ht="13" x14ac:dyDescent="0.3">
      <c r="B659" s="72"/>
      <c r="F659" s="89"/>
      <c r="G659" s="158" t="s">
        <v>184</v>
      </c>
      <c r="L659" s="219"/>
    </row>
    <row r="660" spans="1:13" x14ac:dyDescent="0.25">
      <c r="F660" s="89"/>
      <c r="L660" s="219"/>
    </row>
    <row r="661" spans="1:13" x14ac:dyDescent="0.25">
      <c r="A661" s="73">
        <v>1.01</v>
      </c>
      <c r="B661" t="s">
        <v>166</v>
      </c>
      <c r="C661" s="124" t="s">
        <v>335</v>
      </c>
      <c r="D661" s="124"/>
      <c r="E661" s="73"/>
      <c r="F661" s="111">
        <v>1</v>
      </c>
      <c r="G661" t="str">
        <f>VLOOKUP(F661,Liste!$B$179:$C$189,2)</f>
        <v xml:space="preserve">Charges générales   </v>
      </c>
      <c r="H661" s="73"/>
      <c r="I661" s="124" t="s">
        <v>334</v>
      </c>
      <c r="J661" s="124"/>
      <c r="L661" s="219">
        <f>E651</f>
        <v>12</v>
      </c>
      <c r="M661" s="72">
        <f>VLOOKUP(L661,F.MERE!$A$14:$AA$163,16+F661)</f>
        <v>519</v>
      </c>
    </row>
    <row r="662" spans="1:13" ht="13" thickBot="1" x14ac:dyDescent="0.3">
      <c r="F662" s="89"/>
      <c r="L662" s="219"/>
    </row>
    <row r="663" spans="1:13" ht="13" thickBot="1" x14ac:dyDescent="0.3">
      <c r="B663" s="72" t="str">
        <f>IF($M661&gt;0,"","NE PARTICIPE PAS                   XXXXXXXXXXXXX")</f>
        <v/>
      </c>
      <c r="D663" s="148"/>
      <c r="E663" s="149" t="s">
        <v>1</v>
      </c>
      <c r="F663" s="221"/>
      <c r="G663" s="150" t="s">
        <v>2</v>
      </c>
      <c r="H663" s="148"/>
      <c r="I663" s="151" t="s">
        <v>167</v>
      </c>
      <c r="L663" s="219"/>
      <c r="M663" s="72" t="str">
        <f>VLOOKUP($E$12,F.MERE!$A$14:$AA$163,16+F662)</f>
        <v/>
      </c>
    </row>
    <row r="664" spans="1:13" x14ac:dyDescent="0.25">
      <c r="A664" s="69"/>
      <c r="B664" s="69"/>
      <c r="C664" s="69"/>
      <c r="D664" s="69"/>
      <c r="E664" s="69"/>
      <c r="F664" s="222"/>
      <c r="G664" s="69"/>
      <c r="H664" s="69"/>
      <c r="I664" s="69"/>
      <c r="J664" s="69"/>
      <c r="L664" s="219"/>
    </row>
    <row r="665" spans="1:13" x14ac:dyDescent="0.25">
      <c r="A665">
        <v>2.0099999999999998</v>
      </c>
      <c r="B665" s="72" t="s">
        <v>337</v>
      </c>
      <c r="C665" s="72" t="s">
        <v>336</v>
      </c>
      <c r="D665" s="72"/>
      <c r="F665" s="223">
        <v>1</v>
      </c>
      <c r="G665" t="str">
        <f>VLOOKUP(F665,Liste!$B$179:$C$189,2)</f>
        <v xml:space="preserve">Charges générales   </v>
      </c>
      <c r="H665" s="73"/>
      <c r="I665" s="124" t="s">
        <v>334</v>
      </c>
      <c r="J665" s="72"/>
      <c r="L665" s="219">
        <f>E651</f>
        <v>12</v>
      </c>
      <c r="M665" s="72">
        <f>VLOOKUP(L665,F.MERE!$A$14:$AA$163,16+F661)</f>
        <v>519</v>
      </c>
    </row>
    <row r="666" spans="1:13" ht="13" thickBot="1" x14ac:dyDescent="0.3">
      <c r="F666" s="89"/>
      <c r="L666" s="219"/>
    </row>
    <row r="667" spans="1:13" ht="13" thickBot="1" x14ac:dyDescent="0.3">
      <c r="D667" s="148"/>
      <c r="E667" s="149" t="s">
        <v>1</v>
      </c>
      <c r="F667" s="221"/>
      <c r="G667" s="150" t="s">
        <v>2</v>
      </c>
      <c r="H667" s="148"/>
      <c r="I667" s="151" t="s">
        <v>167</v>
      </c>
      <c r="L667" s="219"/>
    </row>
    <row r="668" spans="1:13" x14ac:dyDescent="0.25">
      <c r="A668" s="69"/>
      <c r="B668" s="69"/>
      <c r="C668" s="69"/>
      <c r="D668" s="69"/>
      <c r="E668" s="69"/>
      <c r="F668" s="222"/>
      <c r="G668" s="69"/>
      <c r="H668" s="69"/>
      <c r="I668" s="69"/>
      <c r="J668" s="69"/>
      <c r="L668" s="219"/>
    </row>
    <row r="669" spans="1:13" x14ac:dyDescent="0.25">
      <c r="A669">
        <v>3.01</v>
      </c>
      <c r="B669" s="72" t="s">
        <v>338</v>
      </c>
      <c r="C669" s="72" t="s">
        <v>339</v>
      </c>
      <c r="D669" s="72"/>
      <c r="F669" s="223">
        <v>1</v>
      </c>
      <c r="G669" t="str">
        <f>VLOOKUP(F669,Liste!$B$179:$C$189,2)</f>
        <v xml:space="preserve">Charges générales   </v>
      </c>
      <c r="H669" s="73"/>
      <c r="I669" s="124" t="s">
        <v>334</v>
      </c>
      <c r="J669" s="72"/>
      <c r="L669" s="219">
        <f>E651</f>
        <v>12</v>
      </c>
      <c r="M669" s="72">
        <f>VLOOKUP(L669,F.MERE!$A$14:$AA$163,16+F669)</f>
        <v>519</v>
      </c>
    </row>
    <row r="670" spans="1:13" ht="13" thickBot="1" x14ac:dyDescent="0.3">
      <c r="F670" s="89"/>
      <c r="L670" s="219"/>
    </row>
    <row r="671" spans="1:13" ht="13" thickBot="1" x14ac:dyDescent="0.3">
      <c r="D671" s="148"/>
      <c r="E671" s="149" t="s">
        <v>1</v>
      </c>
      <c r="F671" s="221"/>
      <c r="G671" s="150" t="s">
        <v>2</v>
      </c>
      <c r="H671" s="148"/>
      <c r="I671" s="151" t="s">
        <v>167</v>
      </c>
      <c r="L671" s="219"/>
    </row>
    <row r="672" spans="1:13" x14ac:dyDescent="0.25">
      <c r="A672" s="69"/>
      <c r="B672" s="69"/>
      <c r="C672" s="69"/>
      <c r="D672" s="69"/>
      <c r="E672" s="69"/>
      <c r="F672" s="222"/>
      <c r="G672" s="69"/>
      <c r="H672" s="69"/>
      <c r="I672" s="69"/>
      <c r="J672" s="69"/>
      <c r="L672" s="219"/>
    </row>
    <row r="673" spans="1:13" x14ac:dyDescent="0.25">
      <c r="A673">
        <v>4.01</v>
      </c>
      <c r="B673" s="72" t="s">
        <v>340</v>
      </c>
      <c r="C673" s="72" t="s">
        <v>341</v>
      </c>
      <c r="D673" s="72"/>
      <c r="F673" s="223">
        <v>1</v>
      </c>
      <c r="G673" t="str">
        <f>VLOOKUP(F673,Liste!$B$179:$C$189,2)</f>
        <v xml:space="preserve">Charges générales   </v>
      </c>
      <c r="H673" s="73"/>
      <c r="I673" s="124" t="s">
        <v>334</v>
      </c>
      <c r="J673" s="72"/>
      <c r="L673" s="219">
        <f>E651</f>
        <v>12</v>
      </c>
      <c r="M673" s="72">
        <f>VLOOKUP(L673,F.MERE!$A$14:$AA$163,16+F673)</f>
        <v>519</v>
      </c>
    </row>
    <row r="674" spans="1:13" ht="13" thickBot="1" x14ac:dyDescent="0.3">
      <c r="F674" s="89"/>
      <c r="L674" s="219"/>
    </row>
    <row r="675" spans="1:13" ht="13" thickBot="1" x14ac:dyDescent="0.3">
      <c r="B675" s="72" t="str">
        <f>IF($M673&gt;0,"","NE PARTICIPE PAS                   XXXXXXXXXXXXX")</f>
        <v/>
      </c>
      <c r="D675" s="148"/>
      <c r="E675" s="149" t="s">
        <v>1</v>
      </c>
      <c r="F675" s="221"/>
      <c r="G675" s="150" t="s">
        <v>2</v>
      </c>
      <c r="H675" s="148"/>
      <c r="I675" s="151" t="s">
        <v>167</v>
      </c>
      <c r="L675" s="219"/>
    </row>
    <row r="676" spans="1:13" x14ac:dyDescent="0.25">
      <c r="A676" s="69"/>
      <c r="B676" s="69"/>
      <c r="C676" s="69"/>
      <c r="D676" s="69"/>
      <c r="E676" s="69"/>
      <c r="F676" s="222"/>
      <c r="G676" s="69"/>
      <c r="H676" s="69"/>
      <c r="I676" s="69"/>
      <c r="J676" s="69"/>
      <c r="L676" s="219"/>
    </row>
    <row r="677" spans="1:13" x14ac:dyDescent="0.25">
      <c r="A677">
        <v>5.01</v>
      </c>
      <c r="B677" s="72" t="s">
        <v>342</v>
      </c>
      <c r="C677" s="72" t="s">
        <v>343</v>
      </c>
      <c r="D677" s="72"/>
      <c r="F677" s="223">
        <v>1</v>
      </c>
      <c r="G677" t="str">
        <f>VLOOKUP(F677,Liste!$B$179:$C$189,2)</f>
        <v xml:space="preserve">Charges générales   </v>
      </c>
      <c r="H677" s="73"/>
      <c r="I677" s="124" t="s">
        <v>345</v>
      </c>
      <c r="J677" s="72"/>
      <c r="L677" s="219">
        <f>E651</f>
        <v>12</v>
      </c>
      <c r="M677" s="72">
        <f>VLOOKUP(L677,F.MERE!$A$14:$AA$163,16+F677)</f>
        <v>519</v>
      </c>
    </row>
    <row r="678" spans="1:13" ht="13" thickBot="1" x14ac:dyDescent="0.3">
      <c r="F678" s="223"/>
      <c r="H678" s="73"/>
      <c r="I678" s="124"/>
      <c r="L678" s="219"/>
    </row>
    <row r="679" spans="1:13" ht="13" thickBot="1" x14ac:dyDescent="0.3">
      <c r="B679" s="72" t="str">
        <f>IF($M677&gt;0,"","NE PARTICIPE PAS                   XXXXXXXXXXXXX")</f>
        <v/>
      </c>
      <c r="D679" s="148"/>
      <c r="E679" s="149" t="s">
        <v>1</v>
      </c>
      <c r="F679" s="221"/>
      <c r="G679" s="150" t="s">
        <v>2</v>
      </c>
      <c r="H679" s="148"/>
      <c r="I679" s="151" t="s">
        <v>167</v>
      </c>
      <c r="L679" s="219"/>
    </row>
    <row r="680" spans="1:13" x14ac:dyDescent="0.25">
      <c r="A680" s="69"/>
      <c r="B680" s="69"/>
      <c r="C680" s="69"/>
      <c r="D680" s="69"/>
      <c r="E680" s="69"/>
      <c r="F680" s="222"/>
      <c r="G680" s="69"/>
      <c r="H680" s="69"/>
      <c r="I680" s="69"/>
      <c r="J680" s="69"/>
      <c r="L680" s="219"/>
    </row>
    <row r="681" spans="1:13" x14ac:dyDescent="0.25">
      <c r="A681">
        <v>5.0199999999999996</v>
      </c>
      <c r="B681" s="72" t="s">
        <v>344</v>
      </c>
      <c r="C681" s="72" t="s">
        <v>343</v>
      </c>
      <c r="D681" s="72"/>
      <c r="F681" s="223">
        <v>1</v>
      </c>
      <c r="G681" t="str">
        <f>VLOOKUP(F681,Liste!$B$179:$C$189,2)</f>
        <v xml:space="preserve">Charges générales   </v>
      </c>
      <c r="H681" s="73"/>
      <c r="I681" s="124" t="s">
        <v>334</v>
      </c>
      <c r="J681" s="72"/>
      <c r="L681" s="219">
        <f>E651</f>
        <v>12</v>
      </c>
      <c r="M681" s="72">
        <f>VLOOKUP(L681,F.MERE!$A$14:$AA$163,16+F681)</f>
        <v>519</v>
      </c>
    </row>
    <row r="682" spans="1:13" ht="13" thickBot="1" x14ac:dyDescent="0.3">
      <c r="F682" s="89"/>
      <c r="L682" s="219"/>
    </row>
    <row r="683" spans="1:13" ht="13" thickBot="1" x14ac:dyDescent="0.3">
      <c r="B683" s="72" t="str">
        <f>IF($M681&gt;0,"","NE PARTICIPE PAS                   XXXXXXXXXXXXX")</f>
        <v/>
      </c>
      <c r="D683" s="148"/>
      <c r="E683" s="149" t="s">
        <v>1</v>
      </c>
      <c r="F683" s="221"/>
      <c r="G683" s="150" t="s">
        <v>2</v>
      </c>
      <c r="H683" s="148"/>
      <c r="I683" s="151" t="s">
        <v>167</v>
      </c>
      <c r="L683" s="219"/>
    </row>
    <row r="684" spans="1:13" x14ac:dyDescent="0.25">
      <c r="A684" s="69"/>
      <c r="B684" s="69"/>
      <c r="C684" s="69"/>
      <c r="D684" s="69"/>
      <c r="E684" s="69"/>
      <c r="F684" s="222"/>
      <c r="G684" s="69"/>
      <c r="H684" s="69"/>
      <c r="I684" s="69"/>
      <c r="J684" s="69"/>
      <c r="L684" s="219"/>
    </row>
    <row r="685" spans="1:13" x14ac:dyDescent="0.25">
      <c r="A685">
        <v>6.01</v>
      </c>
      <c r="B685" s="72" t="s">
        <v>386</v>
      </c>
      <c r="C685" s="72" t="s">
        <v>383</v>
      </c>
      <c r="D685" s="72"/>
      <c r="F685" s="223">
        <v>3</v>
      </c>
      <c r="G685" s="72" t="str">
        <f>VLOOKUP(F685,Liste!$B$179:$C$189,2)</f>
        <v>Chardes Bât,B</v>
      </c>
      <c r="H685" s="73"/>
      <c r="I685" s="124" t="s">
        <v>382</v>
      </c>
      <c r="J685" s="72"/>
      <c r="L685" s="219">
        <f>E651</f>
        <v>12</v>
      </c>
      <c r="M685" s="72">
        <f>VLOOKUP(L685,F.MERE!$A$14:$AA$163,16+F685)</f>
        <v>0</v>
      </c>
    </row>
    <row r="686" spans="1:13" ht="13" thickBot="1" x14ac:dyDescent="0.3">
      <c r="F686" s="89"/>
      <c r="L686" s="219"/>
    </row>
    <row r="687" spans="1:13" ht="13" thickBot="1" x14ac:dyDescent="0.3">
      <c r="B687" s="72" t="str">
        <f>IF($M685&gt;0,"","NE PARTICIPE PAS                   XXXXXXXXXXXXX")</f>
        <v>NE PARTICIPE PAS                   XXXXXXXXXXXXX</v>
      </c>
      <c r="C687" s="72"/>
      <c r="D687" s="148"/>
      <c r="E687" s="149" t="s">
        <v>1</v>
      </c>
      <c r="F687" s="221"/>
      <c r="G687" s="150" t="s">
        <v>2</v>
      </c>
      <c r="H687" s="148"/>
      <c r="I687" s="151" t="s">
        <v>167</v>
      </c>
      <c r="L687" s="219"/>
    </row>
    <row r="688" spans="1:13" x14ac:dyDescent="0.25">
      <c r="A688" s="69"/>
      <c r="B688" s="69"/>
      <c r="C688" s="69"/>
      <c r="D688" s="69"/>
      <c r="E688" s="69"/>
      <c r="F688" s="222"/>
      <c r="G688" s="69"/>
      <c r="H688" s="69"/>
      <c r="I688" s="69"/>
      <c r="J688" s="69"/>
      <c r="L688" s="219"/>
    </row>
    <row r="689" spans="1:13" x14ac:dyDescent="0.25">
      <c r="B689" s="72"/>
      <c r="C689" s="72"/>
      <c r="D689" s="72"/>
      <c r="F689" s="223">
        <v>1</v>
      </c>
      <c r="G689" t="str">
        <f>VLOOKUP(F689,Liste!$B$179:$C$189,2)</f>
        <v xml:space="preserve">Charges générales   </v>
      </c>
      <c r="H689" s="73"/>
      <c r="I689" s="124" t="s">
        <v>334</v>
      </c>
      <c r="J689" s="72"/>
      <c r="L689" s="219">
        <f>E651</f>
        <v>12</v>
      </c>
      <c r="M689" s="72">
        <f>VLOOKUP(L689,F.MERE!$A$14:$AA$163,16+F689)</f>
        <v>519</v>
      </c>
    </row>
    <row r="690" spans="1:13" ht="13" thickBot="1" x14ac:dyDescent="0.3">
      <c r="F690" s="89"/>
      <c r="L690" s="219"/>
    </row>
    <row r="691" spans="1:13" ht="13" thickBot="1" x14ac:dyDescent="0.3">
      <c r="B691" s="72" t="str">
        <f>IF($M689&gt;0,"","NE PARTICIPE PAS                   XXXXXXXXXXXXX")</f>
        <v/>
      </c>
      <c r="D691" s="148"/>
      <c r="E691" s="149" t="s">
        <v>1</v>
      </c>
      <c r="F691" s="221"/>
      <c r="G691" s="150" t="s">
        <v>2</v>
      </c>
      <c r="H691" s="148"/>
      <c r="I691" s="151" t="s">
        <v>167</v>
      </c>
      <c r="L691" s="219"/>
    </row>
    <row r="692" spans="1:13" x14ac:dyDescent="0.25">
      <c r="A692" s="69"/>
      <c r="B692" s="69"/>
      <c r="C692" s="69"/>
      <c r="D692" s="69"/>
      <c r="E692" s="69"/>
      <c r="F692" s="222"/>
      <c r="G692" s="69"/>
      <c r="H692" s="69"/>
      <c r="I692" s="69"/>
      <c r="J692" s="69"/>
      <c r="L692" s="219"/>
    </row>
    <row r="693" spans="1:13" x14ac:dyDescent="0.25">
      <c r="B693" s="72"/>
      <c r="C693" s="72"/>
      <c r="D693" s="72"/>
      <c r="F693" s="223">
        <v>1</v>
      </c>
      <c r="G693" t="str">
        <f>VLOOKUP(F693,Liste!$B$179:$C$189,2)</f>
        <v xml:space="preserve">Charges générales   </v>
      </c>
      <c r="H693" s="73"/>
      <c r="I693" s="124" t="s">
        <v>334</v>
      </c>
      <c r="J693" s="72"/>
      <c r="L693" s="219">
        <f>E651</f>
        <v>12</v>
      </c>
      <c r="M693" s="72">
        <f>VLOOKUP(L693,F.MERE!$A$14:$AA$163,16+F693)</f>
        <v>519</v>
      </c>
    </row>
    <row r="694" spans="1:13" ht="13" thickBot="1" x14ac:dyDescent="0.3">
      <c r="F694" s="89"/>
      <c r="L694" s="219"/>
    </row>
    <row r="695" spans="1:13" ht="13" thickBot="1" x14ac:dyDescent="0.3">
      <c r="B695" s="72" t="str">
        <f>IF($M693&gt;0,"","NE PARTICIPE PAS                   XXXXXXXXXXXXX")</f>
        <v/>
      </c>
      <c r="E695" s="149" t="s">
        <v>1</v>
      </c>
      <c r="F695" s="221"/>
      <c r="G695" s="150" t="s">
        <v>2</v>
      </c>
      <c r="H695" s="148"/>
      <c r="I695" s="151" t="s">
        <v>167</v>
      </c>
      <c r="L695" s="219"/>
      <c r="M695" s="72" t="str">
        <f>VLOOKUP($E$12,F.MERE!$A$14:$AA$163,16+F694)</f>
        <v/>
      </c>
    </row>
    <row r="696" spans="1:13" x14ac:dyDescent="0.25">
      <c r="A696" s="69"/>
      <c r="B696" s="69"/>
      <c r="C696" s="69"/>
      <c r="D696" s="69"/>
      <c r="E696" s="69"/>
      <c r="F696" s="222"/>
      <c r="G696" s="69"/>
      <c r="H696" s="69"/>
      <c r="I696" s="69"/>
      <c r="J696" s="69"/>
      <c r="L696" s="219"/>
    </row>
    <row r="697" spans="1:13" x14ac:dyDescent="0.25">
      <c r="A697" t="s">
        <v>24</v>
      </c>
      <c r="F697" s="89"/>
      <c r="L697" s="219"/>
    </row>
    <row r="698" spans="1:13" ht="18" x14ac:dyDescent="0.4">
      <c r="A698" s="160" t="str">
        <f>Liste!$A$1</f>
        <v>Résid.LA JOIE</v>
      </c>
      <c r="B698" s="160"/>
      <c r="F698" s="89"/>
      <c r="I698" s="200" t="s">
        <v>168</v>
      </c>
      <c r="L698" s="219"/>
    </row>
    <row r="699" spans="1:13" x14ac:dyDescent="0.25">
      <c r="A699" t="str">
        <f>Liste!$A$2</f>
        <v>120 rue de l' Espérance</v>
      </c>
      <c r="B699" t="str">
        <f>Liste!$A$2</f>
        <v>120 rue de l' Espérance</v>
      </c>
      <c r="F699" s="89"/>
      <c r="J699" s="72" t="s">
        <v>186</v>
      </c>
      <c r="L699" s="219"/>
    </row>
    <row r="700" spans="1:13" x14ac:dyDescent="0.25">
      <c r="A700">
        <f>Liste!$A$3</f>
        <v>75016</v>
      </c>
      <c r="B700" s="220" t="str">
        <f>Liste!$A$3  &amp; " " &amp;Liste!$B$3</f>
        <v>75016 PARIS</v>
      </c>
      <c r="F700" s="89"/>
      <c r="L700" s="219"/>
    </row>
    <row r="701" spans="1:13" ht="15.5" x14ac:dyDescent="0.35">
      <c r="A701" s="72"/>
      <c r="E701" s="72"/>
      <c r="F701" s="89"/>
      <c r="H701" s="154" t="s">
        <v>170</v>
      </c>
      <c r="I701" s="191">
        <f>Liste!$E$3</f>
        <v>44870</v>
      </c>
      <c r="L701" s="219"/>
    </row>
    <row r="702" spans="1:13" ht="15.5" x14ac:dyDescent="0.35">
      <c r="A702" s="72" t="s">
        <v>171</v>
      </c>
      <c r="B702" s="191">
        <f>Liste!$E$3</f>
        <v>44870</v>
      </c>
      <c r="C702" s="72"/>
      <c r="D702" s="72" t="s">
        <v>183</v>
      </c>
      <c r="E702" s="72" t="str">
        <f>Liste!$E$4</f>
        <v>10 Heures</v>
      </c>
      <c r="F702" s="72" t="str">
        <f>Liste!$E$2</f>
        <v>15 rue du Bois d'Amour 75016 PARIS</v>
      </c>
      <c r="L702" s="219"/>
    </row>
    <row r="703" spans="1:13" x14ac:dyDescent="0.25">
      <c r="F703" s="89"/>
      <c r="L703" s="219"/>
    </row>
    <row r="704" spans="1:13" x14ac:dyDescent="0.25">
      <c r="F704" s="89"/>
      <c r="G704" s="156" t="s">
        <v>174</v>
      </c>
      <c r="I704" s="72" t="str">
        <f>Liste!$G$3</f>
        <v>Cabinet LEBON</v>
      </c>
      <c r="L704" s="219"/>
    </row>
    <row r="705" spans="1:13" x14ac:dyDescent="0.25">
      <c r="F705" s="89"/>
      <c r="I705" s="72" t="str">
        <f>Liste!$G$4</f>
        <v>120 rue du Devoir</v>
      </c>
      <c r="L705" s="219"/>
    </row>
    <row r="706" spans="1:13" x14ac:dyDescent="0.25">
      <c r="F706" s="89"/>
      <c r="I706" s="72" t="str">
        <f>Liste!$G$5</f>
        <v>75016 Paris</v>
      </c>
      <c r="L706" s="219"/>
    </row>
    <row r="707" spans="1:13" x14ac:dyDescent="0.25">
      <c r="F707" s="111" t="s">
        <v>176</v>
      </c>
      <c r="G707" s="153" t="str">
        <f>Liste!$E$5</f>
        <v>1 Novemvbre 2022</v>
      </c>
      <c r="L707" s="219"/>
    </row>
    <row r="708" spans="1:13" x14ac:dyDescent="0.25">
      <c r="F708" s="89"/>
      <c r="L708" s="219"/>
    </row>
    <row r="709" spans="1:13" ht="17.5" x14ac:dyDescent="0.35">
      <c r="A709" s="72" t="s">
        <v>178</v>
      </c>
      <c r="B709" s="193" t="str">
        <f>Liste!$C$22&amp;" "&amp;Liste!$D$22</f>
        <v>Monsieur BERGET Jean François</v>
      </c>
      <c r="E709" s="196">
        <f>Liste!A22</f>
        <v>13</v>
      </c>
      <c r="F709" s="89"/>
      <c r="L709" s="219"/>
    </row>
    <row r="710" spans="1:13" x14ac:dyDescent="0.25">
      <c r="A710" s="72" t="s">
        <v>177</v>
      </c>
      <c r="B710" s="98" t="str">
        <f>Liste!$E$22&amp;" "&amp;Liste!$F$22&amp;" "&amp;Liste!$G$22</f>
        <v xml:space="preserve">13 rue de l' espoir 75016 Paris </v>
      </c>
      <c r="F710" s="89"/>
      <c r="L710" s="219"/>
    </row>
    <row r="711" spans="1:13" x14ac:dyDescent="0.25">
      <c r="F711" s="89"/>
      <c r="L711" s="219"/>
    </row>
    <row r="712" spans="1:13" x14ac:dyDescent="0.25">
      <c r="A712" s="72" t="s">
        <v>180</v>
      </c>
      <c r="F712" s="89"/>
      <c r="L712" s="219"/>
    </row>
    <row r="713" spans="1:13" x14ac:dyDescent="0.25">
      <c r="A713" s="72" t="s">
        <v>179</v>
      </c>
      <c r="B713" s="72"/>
      <c r="F713" s="89"/>
      <c r="L713" s="219"/>
    </row>
    <row r="714" spans="1:13" x14ac:dyDescent="0.25">
      <c r="A714" s="72" t="s">
        <v>181</v>
      </c>
      <c r="B714" s="72"/>
      <c r="F714" s="89"/>
      <c r="L714" s="219"/>
    </row>
    <row r="715" spans="1:13" x14ac:dyDescent="0.25">
      <c r="A715" s="72" t="s">
        <v>182</v>
      </c>
      <c r="B715" s="72"/>
      <c r="E715" s="198">
        <f>Liste!$E$3</f>
        <v>44870</v>
      </c>
      <c r="F715" s="111" t="s">
        <v>183</v>
      </c>
      <c r="G715" t="str">
        <f>E702&amp;" "&amp;F702</f>
        <v>10 Heures 15 rue du Bois d'Amour 75016 PARIS</v>
      </c>
      <c r="L715" s="219"/>
    </row>
    <row r="716" spans="1:13" x14ac:dyDescent="0.25">
      <c r="A716" s="159" t="s">
        <v>185</v>
      </c>
      <c r="F716" s="89"/>
      <c r="L716" s="219"/>
    </row>
    <row r="717" spans="1:13" ht="13" x14ac:dyDescent="0.3">
      <c r="B717" s="72"/>
      <c r="F717" s="89"/>
      <c r="G717" s="158" t="s">
        <v>184</v>
      </c>
      <c r="L717" s="219"/>
    </row>
    <row r="718" spans="1:13" x14ac:dyDescent="0.25">
      <c r="F718" s="89"/>
      <c r="L718" s="219"/>
    </row>
    <row r="719" spans="1:13" x14ac:dyDescent="0.25">
      <c r="A719" s="73">
        <v>1.01</v>
      </c>
      <c r="B719" t="s">
        <v>166</v>
      </c>
      <c r="C719" s="124" t="s">
        <v>335</v>
      </c>
      <c r="D719" s="124"/>
      <c r="E719" s="73"/>
      <c r="F719" s="111">
        <v>1</v>
      </c>
      <c r="G719" t="str">
        <f>VLOOKUP(F719,Liste!$B$179:$C$189,2)</f>
        <v xml:space="preserve">Charges générales   </v>
      </c>
      <c r="H719" s="73"/>
      <c r="I719" s="124" t="s">
        <v>334</v>
      </c>
      <c r="J719" s="124"/>
      <c r="L719" s="219">
        <f>E709</f>
        <v>13</v>
      </c>
      <c r="M719" s="72">
        <f>VLOOKUP(L719,F.MERE!$A$14:$AA$163,16+F719)</f>
        <v>381</v>
      </c>
    </row>
    <row r="720" spans="1:13" ht="13" thickBot="1" x14ac:dyDescent="0.3">
      <c r="F720" s="89"/>
      <c r="L720" s="219"/>
    </row>
    <row r="721" spans="1:13" ht="13" thickBot="1" x14ac:dyDescent="0.3">
      <c r="B721" s="72" t="str">
        <f>IF($M719&gt;0,"","NE PARTICIPE PAS                   XXXXXXXXXXXXX")</f>
        <v/>
      </c>
      <c r="D721" s="148"/>
      <c r="E721" s="149" t="s">
        <v>1</v>
      </c>
      <c r="F721" s="221"/>
      <c r="G721" s="150" t="s">
        <v>2</v>
      </c>
      <c r="H721" s="148"/>
      <c r="I721" s="151" t="s">
        <v>167</v>
      </c>
      <c r="L721" s="219"/>
      <c r="M721" s="72" t="str">
        <f>VLOOKUP($E$12,F.MERE!$A$14:$AA$163,16+F720)</f>
        <v/>
      </c>
    </row>
    <row r="722" spans="1:13" x14ac:dyDescent="0.25">
      <c r="A722" s="69"/>
      <c r="B722" s="69"/>
      <c r="C722" s="69"/>
      <c r="D722" s="69"/>
      <c r="E722" s="69"/>
      <c r="F722" s="222"/>
      <c r="G722" s="69"/>
      <c r="H722" s="69"/>
      <c r="I722" s="69"/>
      <c r="J722" s="69"/>
      <c r="L722" s="219"/>
    </row>
    <row r="723" spans="1:13" x14ac:dyDescent="0.25">
      <c r="A723">
        <v>2.0099999999999998</v>
      </c>
      <c r="B723" s="72" t="s">
        <v>337</v>
      </c>
      <c r="C723" s="72" t="s">
        <v>336</v>
      </c>
      <c r="D723" s="72"/>
      <c r="F723" s="223">
        <v>1</v>
      </c>
      <c r="G723" t="str">
        <f>VLOOKUP(F723,Liste!$B$179:$C$189,2)</f>
        <v xml:space="preserve">Charges générales   </v>
      </c>
      <c r="H723" s="73"/>
      <c r="I723" s="124" t="s">
        <v>334</v>
      </c>
      <c r="J723" s="72"/>
      <c r="L723" s="219">
        <f>E709</f>
        <v>13</v>
      </c>
      <c r="M723" s="72">
        <f>VLOOKUP(L723,F.MERE!$A$14:$AA$163,16+F719)</f>
        <v>381</v>
      </c>
    </row>
    <row r="724" spans="1:13" ht="13" thickBot="1" x14ac:dyDescent="0.3">
      <c r="F724" s="89"/>
      <c r="L724" s="219"/>
    </row>
    <row r="725" spans="1:13" ht="13" thickBot="1" x14ac:dyDescent="0.3">
      <c r="D725" s="148"/>
      <c r="E725" s="149" t="s">
        <v>1</v>
      </c>
      <c r="F725" s="221"/>
      <c r="G725" s="150" t="s">
        <v>2</v>
      </c>
      <c r="H725" s="148"/>
      <c r="I725" s="151" t="s">
        <v>167</v>
      </c>
      <c r="L725" s="219"/>
    </row>
    <row r="726" spans="1:13" x14ac:dyDescent="0.25">
      <c r="A726" s="69"/>
      <c r="B726" s="69"/>
      <c r="C726" s="69"/>
      <c r="D726" s="69"/>
      <c r="E726" s="69"/>
      <c r="F726" s="222"/>
      <c r="G726" s="69"/>
      <c r="H726" s="69"/>
      <c r="I726" s="69"/>
      <c r="J726" s="69"/>
      <c r="L726" s="219"/>
    </row>
    <row r="727" spans="1:13" x14ac:dyDescent="0.25">
      <c r="A727">
        <v>3.01</v>
      </c>
      <c r="B727" s="72" t="s">
        <v>338</v>
      </c>
      <c r="C727" s="72" t="s">
        <v>339</v>
      </c>
      <c r="D727" s="72"/>
      <c r="F727" s="223">
        <v>1</v>
      </c>
      <c r="G727" t="str">
        <f>VLOOKUP(F727,Liste!$B$179:$C$189,2)</f>
        <v xml:space="preserve">Charges générales   </v>
      </c>
      <c r="H727" s="73"/>
      <c r="I727" s="124" t="s">
        <v>334</v>
      </c>
      <c r="J727" s="72"/>
      <c r="L727" s="219">
        <f>E709</f>
        <v>13</v>
      </c>
      <c r="M727" s="72">
        <f>VLOOKUP(L727,F.MERE!$A$14:$AA$163,16+F727)</f>
        <v>381</v>
      </c>
    </row>
    <row r="728" spans="1:13" ht="13" thickBot="1" x14ac:dyDescent="0.3">
      <c r="F728" s="89"/>
      <c r="L728" s="219"/>
    </row>
    <row r="729" spans="1:13" ht="13" thickBot="1" x14ac:dyDescent="0.3">
      <c r="D729" s="148"/>
      <c r="E729" s="149" t="s">
        <v>1</v>
      </c>
      <c r="F729" s="221"/>
      <c r="G729" s="150" t="s">
        <v>2</v>
      </c>
      <c r="H729" s="148"/>
      <c r="I729" s="151" t="s">
        <v>167</v>
      </c>
      <c r="L729" s="219"/>
    </row>
    <row r="730" spans="1:13" x14ac:dyDescent="0.25">
      <c r="A730" s="69"/>
      <c r="B730" s="69"/>
      <c r="C730" s="69"/>
      <c r="D730" s="69"/>
      <c r="E730" s="69"/>
      <c r="F730" s="222"/>
      <c r="G730" s="69"/>
      <c r="H730" s="69"/>
      <c r="I730" s="69"/>
      <c r="J730" s="69"/>
      <c r="L730" s="219"/>
    </row>
    <row r="731" spans="1:13" x14ac:dyDescent="0.25">
      <c r="A731">
        <v>4.01</v>
      </c>
      <c r="B731" s="72" t="s">
        <v>340</v>
      </c>
      <c r="C731" s="72" t="s">
        <v>341</v>
      </c>
      <c r="D731" s="72"/>
      <c r="F731" s="223">
        <v>1</v>
      </c>
      <c r="G731" t="str">
        <f>VLOOKUP(F731,Liste!$B$179:$C$189,2)</f>
        <v xml:space="preserve">Charges générales   </v>
      </c>
      <c r="H731" s="73"/>
      <c r="I731" s="124" t="s">
        <v>334</v>
      </c>
      <c r="J731" s="72"/>
      <c r="L731" s="219">
        <f>E709</f>
        <v>13</v>
      </c>
      <c r="M731" s="72">
        <f>VLOOKUP(L731,F.MERE!$A$14:$AA$163,16+F731)</f>
        <v>381</v>
      </c>
    </row>
    <row r="732" spans="1:13" ht="13" thickBot="1" x14ac:dyDescent="0.3">
      <c r="F732" s="89"/>
      <c r="L732" s="219"/>
    </row>
    <row r="733" spans="1:13" ht="13" thickBot="1" x14ac:dyDescent="0.3">
      <c r="B733" s="72" t="str">
        <f>IF($M731&gt;0,"","NE PARTICIPE PAS                   XXXXXXXXXXXXX")</f>
        <v/>
      </c>
      <c r="D733" s="148"/>
      <c r="E733" s="149" t="s">
        <v>1</v>
      </c>
      <c r="F733" s="221"/>
      <c r="G733" s="150" t="s">
        <v>2</v>
      </c>
      <c r="H733" s="148"/>
      <c r="I733" s="151" t="s">
        <v>167</v>
      </c>
      <c r="L733" s="219"/>
    </row>
    <row r="734" spans="1:13" x14ac:dyDescent="0.25">
      <c r="A734" s="69"/>
      <c r="B734" s="69"/>
      <c r="C734" s="69"/>
      <c r="D734" s="69"/>
      <c r="E734" s="69"/>
      <c r="F734" s="222"/>
      <c r="G734" s="69"/>
      <c r="H734" s="69"/>
      <c r="I734" s="69"/>
      <c r="J734" s="69"/>
      <c r="L734" s="219"/>
    </row>
    <row r="735" spans="1:13" x14ac:dyDescent="0.25">
      <c r="A735">
        <v>5.01</v>
      </c>
      <c r="B735" s="72" t="s">
        <v>342</v>
      </c>
      <c r="C735" s="72" t="s">
        <v>343</v>
      </c>
      <c r="D735" s="72"/>
      <c r="F735" s="223">
        <v>1</v>
      </c>
      <c r="G735" t="str">
        <f>VLOOKUP(F735,Liste!$B$179:$C$189,2)</f>
        <v xml:space="preserve">Charges générales   </v>
      </c>
      <c r="H735" s="73"/>
      <c r="I735" s="124" t="s">
        <v>345</v>
      </c>
      <c r="J735" s="72"/>
      <c r="L735" s="219">
        <f>E709</f>
        <v>13</v>
      </c>
      <c r="M735" s="72">
        <f>VLOOKUP(L735,F.MERE!$A$14:$AA$163,16+F735)</f>
        <v>381</v>
      </c>
    </row>
    <row r="736" spans="1:13" ht="13" thickBot="1" x14ac:dyDescent="0.3">
      <c r="F736" s="223"/>
      <c r="H736" s="73"/>
      <c r="I736" s="124"/>
      <c r="L736" s="219"/>
    </row>
    <row r="737" spans="1:13" ht="13" thickBot="1" x14ac:dyDescent="0.3">
      <c r="B737" s="72" t="str">
        <f>IF($M735&gt;0,"","NE PARTICIPE PAS                   XXXXXXXXXXXXX")</f>
        <v/>
      </c>
      <c r="D737" s="148"/>
      <c r="E737" s="149" t="s">
        <v>1</v>
      </c>
      <c r="F737" s="221"/>
      <c r="G737" s="150" t="s">
        <v>2</v>
      </c>
      <c r="H737" s="148"/>
      <c r="I737" s="151" t="s">
        <v>167</v>
      </c>
      <c r="L737" s="219"/>
    </row>
    <row r="738" spans="1:13" x14ac:dyDescent="0.25">
      <c r="A738" s="69"/>
      <c r="B738" s="69"/>
      <c r="C738" s="69"/>
      <c r="D738" s="69"/>
      <c r="E738" s="69"/>
      <c r="F738" s="222"/>
      <c r="G738" s="69"/>
      <c r="H738" s="69"/>
      <c r="I738" s="69"/>
      <c r="J738" s="69"/>
      <c r="L738" s="219"/>
    </row>
    <row r="739" spans="1:13" x14ac:dyDescent="0.25">
      <c r="A739">
        <v>5.0199999999999996</v>
      </c>
      <c r="B739" s="72" t="s">
        <v>344</v>
      </c>
      <c r="C739" s="72" t="s">
        <v>343</v>
      </c>
      <c r="D739" s="72"/>
      <c r="F739" s="223">
        <v>1</v>
      </c>
      <c r="G739" t="str">
        <f>VLOOKUP(F739,Liste!$B$179:$C$189,2)</f>
        <v xml:space="preserve">Charges générales   </v>
      </c>
      <c r="H739" s="73"/>
      <c r="I739" s="124" t="s">
        <v>334</v>
      </c>
      <c r="J739" s="72"/>
      <c r="L739" s="219">
        <f>E709</f>
        <v>13</v>
      </c>
      <c r="M739" s="72">
        <f>VLOOKUP(L739,F.MERE!$A$14:$AA$163,16+F739)</f>
        <v>381</v>
      </c>
    </row>
    <row r="740" spans="1:13" ht="13" thickBot="1" x14ac:dyDescent="0.3">
      <c r="F740" s="89"/>
      <c r="L740" s="219"/>
    </row>
    <row r="741" spans="1:13" ht="13" thickBot="1" x14ac:dyDescent="0.3">
      <c r="B741" s="72" t="str">
        <f>IF($M739&gt;0,"","NE PARTICIPE PAS                   XXXXXXXXXXXXX")</f>
        <v/>
      </c>
      <c r="D741" s="148"/>
      <c r="E741" s="149" t="s">
        <v>1</v>
      </c>
      <c r="F741" s="221"/>
      <c r="G741" s="150" t="s">
        <v>2</v>
      </c>
      <c r="H741" s="148"/>
      <c r="I741" s="151" t="s">
        <v>167</v>
      </c>
      <c r="L741" s="219"/>
    </row>
    <row r="742" spans="1:13" x14ac:dyDescent="0.25">
      <c r="A742" s="69"/>
      <c r="B742" s="69"/>
      <c r="C742" s="69"/>
      <c r="D742" s="69"/>
      <c r="E742" s="69"/>
      <c r="F742" s="222"/>
      <c r="G742" s="69"/>
      <c r="H742" s="69"/>
      <c r="I742" s="69"/>
      <c r="J742" s="69"/>
      <c r="L742" s="219"/>
    </row>
    <row r="743" spans="1:13" x14ac:dyDescent="0.25">
      <c r="A743">
        <v>6.01</v>
      </c>
      <c r="B743" s="72" t="s">
        <v>386</v>
      </c>
      <c r="C743" s="72" t="s">
        <v>383</v>
      </c>
      <c r="D743" s="72"/>
      <c r="F743" s="223">
        <v>3</v>
      </c>
      <c r="G743" s="72" t="str">
        <f>VLOOKUP(F743,Liste!$B$179:$C$189,2)</f>
        <v>Chardes Bât,B</v>
      </c>
      <c r="H743" s="73"/>
      <c r="I743" s="124" t="s">
        <v>382</v>
      </c>
      <c r="J743" s="72"/>
      <c r="L743" s="219">
        <f>E709</f>
        <v>13</v>
      </c>
      <c r="M743" s="72">
        <f>VLOOKUP(L743,F.MERE!$A$14:$AA$163,16+F743)</f>
        <v>0</v>
      </c>
    </row>
    <row r="744" spans="1:13" ht="13" thickBot="1" x14ac:dyDescent="0.3">
      <c r="F744" s="89"/>
      <c r="L744" s="219"/>
    </row>
    <row r="745" spans="1:13" ht="13" thickBot="1" x14ac:dyDescent="0.3">
      <c r="B745" s="72" t="str">
        <f>IF($M743&gt;0,"","NE PARTICIPE PAS                   XXXXXXXXXXXXX")</f>
        <v>NE PARTICIPE PAS                   XXXXXXXXXXXXX</v>
      </c>
      <c r="C745" s="72" t="s">
        <v>384</v>
      </c>
      <c r="D745" s="148"/>
      <c r="E745" s="149" t="s">
        <v>1</v>
      </c>
      <c r="F745" s="221"/>
      <c r="G745" s="150" t="s">
        <v>2</v>
      </c>
      <c r="H745" s="148"/>
      <c r="I745" s="151" t="s">
        <v>167</v>
      </c>
      <c r="L745" s="219"/>
    </row>
    <row r="746" spans="1:13" x14ac:dyDescent="0.25">
      <c r="A746" s="69"/>
      <c r="B746" s="69"/>
      <c r="C746" s="69"/>
      <c r="D746" s="69"/>
      <c r="E746" s="69"/>
      <c r="F746" s="222"/>
      <c r="G746" s="69"/>
      <c r="H746" s="69"/>
      <c r="I746" s="69"/>
      <c r="J746" s="69"/>
      <c r="L746" s="219"/>
    </row>
    <row r="747" spans="1:13" x14ac:dyDescent="0.25">
      <c r="B747" s="72"/>
      <c r="C747" s="72"/>
      <c r="D747" s="72"/>
      <c r="F747" s="223">
        <v>1</v>
      </c>
      <c r="G747" t="str">
        <f>VLOOKUP(F747,Liste!$B$179:$C$189,2)</f>
        <v xml:space="preserve">Charges générales   </v>
      </c>
      <c r="H747" s="73"/>
      <c r="I747" s="124" t="s">
        <v>334</v>
      </c>
      <c r="J747" s="72"/>
      <c r="L747" s="219">
        <f>E709</f>
        <v>13</v>
      </c>
      <c r="M747" s="72">
        <f>VLOOKUP(L747,F.MERE!$A$14:$AA$163,16+F747)</f>
        <v>381</v>
      </c>
    </row>
    <row r="748" spans="1:13" ht="13" thickBot="1" x14ac:dyDescent="0.3">
      <c r="F748" s="89"/>
      <c r="L748" s="219"/>
    </row>
    <row r="749" spans="1:13" ht="13" thickBot="1" x14ac:dyDescent="0.3">
      <c r="B749" s="72" t="str">
        <f>IF($M747&gt;0,"","NE PARTICIPE PAS                   XXXXXXXXXXXXX")</f>
        <v/>
      </c>
      <c r="D749" s="148"/>
      <c r="E749" s="149" t="s">
        <v>1</v>
      </c>
      <c r="F749" s="221"/>
      <c r="G749" s="150" t="s">
        <v>2</v>
      </c>
      <c r="H749" s="148"/>
      <c r="I749" s="151" t="s">
        <v>167</v>
      </c>
      <c r="L749" s="219"/>
    </row>
    <row r="750" spans="1:13" x14ac:dyDescent="0.25">
      <c r="A750" s="69"/>
      <c r="B750" s="69"/>
      <c r="C750" s="69"/>
      <c r="D750" s="69"/>
      <c r="E750" s="69"/>
      <c r="F750" s="222"/>
      <c r="G750" s="69"/>
      <c r="H750" s="69"/>
      <c r="I750" s="69"/>
      <c r="J750" s="69"/>
      <c r="L750" s="219"/>
    </row>
    <row r="751" spans="1:13" x14ac:dyDescent="0.25">
      <c r="B751" s="72"/>
      <c r="C751" s="72"/>
      <c r="D751" s="72"/>
      <c r="F751" s="223">
        <v>1</v>
      </c>
      <c r="G751" t="str">
        <f>VLOOKUP(F751,Liste!$B$179:$C$189,2)</f>
        <v xml:space="preserve">Charges générales   </v>
      </c>
      <c r="H751" s="73"/>
      <c r="I751" s="124" t="s">
        <v>334</v>
      </c>
      <c r="J751" s="72"/>
      <c r="L751" s="219">
        <f>E709</f>
        <v>13</v>
      </c>
      <c r="M751" s="72">
        <f>VLOOKUP(L751,F.MERE!$A$14:$AA$163,16+F751)</f>
        <v>381</v>
      </c>
    </row>
    <row r="752" spans="1:13" ht="13" thickBot="1" x14ac:dyDescent="0.3">
      <c r="F752" s="89"/>
      <c r="L752" s="219"/>
    </row>
    <row r="753" spans="1:13" ht="13" thickBot="1" x14ac:dyDescent="0.3">
      <c r="B753" s="72" t="str">
        <f>IF($M751&gt;0,"","NE PARTICIPE PAS                   XXXXXXXXXXXXX")</f>
        <v/>
      </c>
      <c r="E753" s="149" t="s">
        <v>1</v>
      </c>
      <c r="F753" s="221"/>
      <c r="G753" s="150" t="s">
        <v>2</v>
      </c>
      <c r="H753" s="148"/>
      <c r="I753" s="151" t="s">
        <v>167</v>
      </c>
      <c r="L753" s="219"/>
      <c r="M753" s="72" t="str">
        <f>VLOOKUP($E$12,F.MERE!$A$14:$AA$163,16+F752)</f>
        <v/>
      </c>
    </row>
    <row r="754" spans="1:13" x14ac:dyDescent="0.25">
      <c r="A754" s="69"/>
      <c r="B754" s="69"/>
      <c r="C754" s="69"/>
      <c r="D754" s="69"/>
      <c r="E754" s="69"/>
      <c r="F754" s="222"/>
      <c r="G754" s="69"/>
      <c r="H754" s="69"/>
      <c r="I754" s="69"/>
      <c r="J754" s="69"/>
      <c r="L754" s="219"/>
    </row>
    <row r="755" spans="1:13" x14ac:dyDescent="0.25">
      <c r="A755" t="s">
        <v>24</v>
      </c>
      <c r="F755" s="89"/>
      <c r="L755" s="219"/>
    </row>
    <row r="756" spans="1:13" ht="18" x14ac:dyDescent="0.4">
      <c r="A756" s="160" t="str">
        <f>Liste!$A$1</f>
        <v>Résid.LA JOIE</v>
      </c>
      <c r="B756" s="160"/>
      <c r="F756" s="89"/>
      <c r="I756" s="200" t="s">
        <v>168</v>
      </c>
      <c r="L756" s="219"/>
    </row>
    <row r="757" spans="1:13" x14ac:dyDescent="0.25">
      <c r="A757" t="str">
        <f>Liste!$A$2</f>
        <v>120 rue de l' Espérance</v>
      </c>
      <c r="B757" t="str">
        <f>Liste!$A$2</f>
        <v>120 rue de l' Espérance</v>
      </c>
      <c r="F757" s="89"/>
      <c r="J757" s="72" t="s">
        <v>186</v>
      </c>
      <c r="L757" s="219"/>
    </row>
    <row r="758" spans="1:13" x14ac:dyDescent="0.25">
      <c r="A758">
        <f>Liste!$A$3</f>
        <v>75016</v>
      </c>
      <c r="B758" s="220" t="str">
        <f>Liste!$A$3  &amp; " " &amp;Liste!$B$3</f>
        <v>75016 PARIS</v>
      </c>
      <c r="F758" s="89"/>
      <c r="L758" s="219"/>
    </row>
    <row r="759" spans="1:13" ht="15.5" x14ac:dyDescent="0.35">
      <c r="A759" s="72"/>
      <c r="E759" s="72"/>
      <c r="F759" s="89"/>
      <c r="H759" s="154" t="s">
        <v>170</v>
      </c>
      <c r="I759" s="191">
        <f>Liste!$E$3</f>
        <v>44870</v>
      </c>
      <c r="L759" s="219"/>
    </row>
    <row r="760" spans="1:13" ht="15.5" x14ac:dyDescent="0.35">
      <c r="A760" s="72" t="s">
        <v>171</v>
      </c>
      <c r="B760" s="191">
        <f>Liste!$E$3</f>
        <v>44870</v>
      </c>
      <c r="C760" s="72"/>
      <c r="D760" s="72" t="s">
        <v>183</v>
      </c>
      <c r="E760" s="72" t="str">
        <f>Liste!$E$4</f>
        <v>10 Heures</v>
      </c>
      <c r="F760" s="72" t="str">
        <f>Liste!$E$2</f>
        <v>15 rue du Bois d'Amour 75016 PARIS</v>
      </c>
      <c r="L760" s="219"/>
    </row>
    <row r="761" spans="1:13" x14ac:dyDescent="0.25">
      <c r="F761" s="89"/>
      <c r="L761" s="219"/>
    </row>
    <row r="762" spans="1:13" x14ac:dyDescent="0.25">
      <c r="F762" s="89"/>
      <c r="G762" s="156" t="s">
        <v>174</v>
      </c>
      <c r="I762" s="72" t="str">
        <f>Liste!$G$3</f>
        <v>Cabinet LEBON</v>
      </c>
      <c r="L762" s="219"/>
    </row>
    <row r="763" spans="1:13" x14ac:dyDescent="0.25">
      <c r="F763" s="89"/>
      <c r="I763" s="72" t="str">
        <f>Liste!$G$4</f>
        <v>120 rue du Devoir</v>
      </c>
      <c r="L763" s="219"/>
    </row>
    <row r="764" spans="1:13" x14ac:dyDescent="0.25">
      <c r="F764" s="89"/>
      <c r="I764" s="72" t="str">
        <f>Liste!$G$5</f>
        <v>75016 Paris</v>
      </c>
      <c r="L764" s="219"/>
    </row>
    <row r="765" spans="1:13" x14ac:dyDescent="0.25">
      <c r="F765" s="111" t="s">
        <v>176</v>
      </c>
      <c r="G765" s="153" t="str">
        <f>Liste!$E$5</f>
        <v>1 Novemvbre 2022</v>
      </c>
      <c r="L765" s="219"/>
    </row>
    <row r="766" spans="1:13" x14ac:dyDescent="0.25">
      <c r="F766" s="89"/>
      <c r="L766" s="219"/>
    </row>
    <row r="767" spans="1:13" ht="17.5" x14ac:dyDescent="0.35">
      <c r="A767" s="72" t="s">
        <v>178</v>
      </c>
      <c r="B767" s="193" t="str">
        <f>Liste!$C$23&amp;" "&amp;Liste!$D$23</f>
        <v>Monsieur BERLIER David</v>
      </c>
      <c r="E767" s="196">
        <f>Liste!A23</f>
        <v>14</v>
      </c>
      <c r="F767" s="89"/>
      <c r="L767" s="219"/>
    </row>
    <row r="768" spans="1:13" x14ac:dyDescent="0.25">
      <c r="A768" s="72" t="s">
        <v>177</v>
      </c>
      <c r="B768" s="98" t="str">
        <f>Liste!$E$23&amp;" "&amp;Liste!$F$23&amp;" "&amp;Liste!$G$23</f>
        <v xml:space="preserve">13 rue de l' espoir 75016 Paris </v>
      </c>
      <c r="F768" s="89"/>
      <c r="L768" s="219"/>
    </row>
    <row r="769" spans="1:13" x14ac:dyDescent="0.25">
      <c r="F769" s="89"/>
      <c r="L769" s="219"/>
    </row>
    <row r="770" spans="1:13" x14ac:dyDescent="0.25">
      <c r="A770" s="72" t="s">
        <v>180</v>
      </c>
      <c r="F770" s="89"/>
      <c r="L770" s="219"/>
    </row>
    <row r="771" spans="1:13" x14ac:dyDescent="0.25">
      <c r="A771" s="72" t="s">
        <v>179</v>
      </c>
      <c r="B771" s="72"/>
      <c r="F771" s="89"/>
      <c r="L771" s="219"/>
    </row>
    <row r="772" spans="1:13" x14ac:dyDescent="0.25">
      <c r="A772" s="72" t="s">
        <v>181</v>
      </c>
      <c r="B772" s="72"/>
      <c r="F772" s="89"/>
      <c r="L772" s="219"/>
    </row>
    <row r="773" spans="1:13" x14ac:dyDescent="0.25">
      <c r="A773" s="72" t="s">
        <v>182</v>
      </c>
      <c r="B773" s="72"/>
      <c r="E773" s="198">
        <f>Liste!$E$3</f>
        <v>44870</v>
      </c>
      <c r="F773" s="111" t="s">
        <v>183</v>
      </c>
      <c r="G773" t="str">
        <f>E760&amp;" "&amp;F760</f>
        <v>10 Heures 15 rue du Bois d'Amour 75016 PARIS</v>
      </c>
      <c r="L773" s="219"/>
    </row>
    <row r="774" spans="1:13" x14ac:dyDescent="0.25">
      <c r="A774" s="159" t="s">
        <v>185</v>
      </c>
      <c r="F774" s="89"/>
      <c r="L774" s="219"/>
    </row>
    <row r="775" spans="1:13" ht="13" x14ac:dyDescent="0.3">
      <c r="B775" s="72"/>
      <c r="F775" s="89"/>
      <c r="G775" s="158" t="s">
        <v>184</v>
      </c>
      <c r="L775" s="219"/>
    </row>
    <row r="776" spans="1:13" x14ac:dyDescent="0.25">
      <c r="F776" s="89"/>
      <c r="L776" s="219"/>
    </row>
    <row r="777" spans="1:13" x14ac:dyDescent="0.25">
      <c r="A777" s="73">
        <v>1.01</v>
      </c>
      <c r="B777" t="s">
        <v>166</v>
      </c>
      <c r="C777" s="124" t="s">
        <v>335</v>
      </c>
      <c r="D777" s="124"/>
      <c r="E777" s="73"/>
      <c r="F777" s="111">
        <v>1</v>
      </c>
      <c r="G777" t="str">
        <f>VLOOKUP(F777,Liste!$B$179:$C$189,2)</f>
        <v xml:space="preserve">Charges générales   </v>
      </c>
      <c r="H777" s="73"/>
      <c r="I777" s="124" t="s">
        <v>334</v>
      </c>
      <c r="J777" s="124"/>
      <c r="L777" s="219">
        <f>E767</f>
        <v>14</v>
      </c>
      <c r="M777" s="72">
        <f>VLOOKUP(L777,F.MERE!$A$14:$AA$163,16+F777)</f>
        <v>391</v>
      </c>
    </row>
    <row r="778" spans="1:13" ht="13" thickBot="1" x14ac:dyDescent="0.3">
      <c r="F778" s="89"/>
      <c r="L778" s="219"/>
    </row>
    <row r="779" spans="1:13" ht="13" thickBot="1" x14ac:dyDescent="0.3">
      <c r="B779" s="72" t="str">
        <f>IF($M777&gt;0,"","NE PARTICIPE PAS                   XXXXXXXXXXXXX")</f>
        <v/>
      </c>
      <c r="D779" s="148"/>
      <c r="E779" s="149" t="s">
        <v>1</v>
      </c>
      <c r="F779" s="221"/>
      <c r="G779" s="150" t="s">
        <v>2</v>
      </c>
      <c r="H779" s="148"/>
      <c r="I779" s="151" t="s">
        <v>167</v>
      </c>
      <c r="L779" s="219"/>
      <c r="M779" s="72" t="str">
        <f>VLOOKUP($E$12,F.MERE!$A$14:$AA$163,16+F778)</f>
        <v/>
      </c>
    </row>
    <row r="780" spans="1:13" x14ac:dyDescent="0.25">
      <c r="A780" s="69"/>
      <c r="B780" s="69"/>
      <c r="C780" s="69"/>
      <c r="D780" s="69"/>
      <c r="E780" s="69"/>
      <c r="F780" s="222"/>
      <c r="G780" s="69"/>
      <c r="H780" s="69"/>
      <c r="I780" s="69"/>
      <c r="J780" s="69"/>
      <c r="L780" s="219"/>
    </row>
    <row r="781" spans="1:13" x14ac:dyDescent="0.25">
      <c r="A781">
        <v>2.0099999999999998</v>
      </c>
      <c r="B781" s="72" t="s">
        <v>337</v>
      </c>
      <c r="C781" s="72" t="s">
        <v>336</v>
      </c>
      <c r="D781" s="72"/>
      <c r="F781" s="223">
        <v>1</v>
      </c>
      <c r="G781" t="str">
        <f>VLOOKUP(F781,Liste!$B$179:$C$189,2)</f>
        <v xml:space="preserve">Charges générales   </v>
      </c>
      <c r="H781" s="73"/>
      <c r="I781" s="124" t="s">
        <v>334</v>
      </c>
      <c r="J781" s="72"/>
      <c r="L781" s="219">
        <f>E767</f>
        <v>14</v>
      </c>
      <c r="M781" s="72">
        <f>VLOOKUP(L781,F.MERE!$A$14:$AA$163,16+F777)</f>
        <v>391</v>
      </c>
    </row>
    <row r="782" spans="1:13" ht="13" thickBot="1" x14ac:dyDescent="0.3">
      <c r="F782" s="89"/>
      <c r="L782" s="219"/>
    </row>
    <row r="783" spans="1:13" ht="13" thickBot="1" x14ac:dyDescent="0.3">
      <c r="D783" s="148"/>
      <c r="E783" s="149" t="s">
        <v>1</v>
      </c>
      <c r="F783" s="221"/>
      <c r="G783" s="150" t="s">
        <v>2</v>
      </c>
      <c r="H783" s="148"/>
      <c r="I783" s="151" t="s">
        <v>167</v>
      </c>
      <c r="L783" s="219"/>
    </row>
    <row r="784" spans="1:13" x14ac:dyDescent="0.25">
      <c r="A784" s="69"/>
      <c r="B784" s="69"/>
      <c r="C784" s="69"/>
      <c r="D784" s="69"/>
      <c r="E784" s="69"/>
      <c r="F784" s="222"/>
      <c r="G784" s="69"/>
      <c r="H784" s="69"/>
      <c r="I784" s="69"/>
      <c r="J784" s="69"/>
      <c r="L784" s="219"/>
    </row>
    <row r="785" spans="1:13" x14ac:dyDescent="0.25">
      <c r="A785">
        <v>3.01</v>
      </c>
      <c r="B785" s="72" t="s">
        <v>338</v>
      </c>
      <c r="C785" s="72" t="s">
        <v>339</v>
      </c>
      <c r="D785" s="72"/>
      <c r="F785" s="223">
        <v>1</v>
      </c>
      <c r="G785" t="str">
        <f>VLOOKUP(F785,Liste!$B$179:$C$189,2)</f>
        <v xml:space="preserve">Charges générales   </v>
      </c>
      <c r="H785" s="73"/>
      <c r="I785" s="124" t="s">
        <v>334</v>
      </c>
      <c r="J785" s="72"/>
      <c r="L785" s="219">
        <f>E767</f>
        <v>14</v>
      </c>
      <c r="M785" s="72">
        <f>VLOOKUP(L785,F.MERE!$A$14:$AA$163,16+F785)</f>
        <v>391</v>
      </c>
    </row>
    <row r="786" spans="1:13" ht="13" thickBot="1" x14ac:dyDescent="0.3">
      <c r="F786" s="89"/>
      <c r="L786" s="219"/>
    </row>
    <row r="787" spans="1:13" ht="13" thickBot="1" x14ac:dyDescent="0.3">
      <c r="D787" s="148"/>
      <c r="E787" s="149" t="s">
        <v>1</v>
      </c>
      <c r="F787" s="221"/>
      <c r="G787" s="150" t="s">
        <v>2</v>
      </c>
      <c r="H787" s="148"/>
      <c r="I787" s="151" t="s">
        <v>167</v>
      </c>
      <c r="L787" s="219"/>
    </row>
    <row r="788" spans="1:13" x14ac:dyDescent="0.25">
      <c r="A788" s="69"/>
      <c r="B788" s="69"/>
      <c r="C788" s="69"/>
      <c r="D788" s="69"/>
      <c r="E788" s="69"/>
      <c r="F788" s="222"/>
      <c r="G788" s="69"/>
      <c r="H788" s="69"/>
      <c r="I788" s="69"/>
      <c r="J788" s="69"/>
      <c r="L788" s="219"/>
    </row>
    <row r="789" spans="1:13" x14ac:dyDescent="0.25">
      <c r="A789">
        <v>4.01</v>
      </c>
      <c r="B789" s="72" t="s">
        <v>340</v>
      </c>
      <c r="C789" s="72" t="s">
        <v>341</v>
      </c>
      <c r="D789" s="72"/>
      <c r="F789" s="223">
        <v>1</v>
      </c>
      <c r="G789" t="str">
        <f>VLOOKUP(F789,Liste!$B$179:$C$189,2)</f>
        <v xml:space="preserve">Charges générales   </v>
      </c>
      <c r="H789" s="73"/>
      <c r="I789" s="124" t="s">
        <v>334</v>
      </c>
      <c r="J789" s="72"/>
      <c r="L789" s="219">
        <f>E767</f>
        <v>14</v>
      </c>
      <c r="M789" s="72">
        <f>VLOOKUP(L789,F.MERE!$A$14:$AA$163,16+F789)</f>
        <v>391</v>
      </c>
    </row>
    <row r="790" spans="1:13" ht="13" thickBot="1" x14ac:dyDescent="0.3">
      <c r="F790" s="89"/>
      <c r="L790" s="219"/>
    </row>
    <row r="791" spans="1:13" ht="13" thickBot="1" x14ac:dyDescent="0.3">
      <c r="B791" s="72" t="str">
        <f>IF($M789&gt;0,"","NE PARTICIPE PAS                   XXXXXXXXXXXXX")</f>
        <v/>
      </c>
      <c r="D791" s="148"/>
      <c r="E791" s="149" t="s">
        <v>1</v>
      </c>
      <c r="F791" s="221"/>
      <c r="G791" s="150" t="s">
        <v>2</v>
      </c>
      <c r="H791" s="148"/>
      <c r="I791" s="151" t="s">
        <v>167</v>
      </c>
      <c r="L791" s="219"/>
    </row>
    <row r="792" spans="1:13" x14ac:dyDescent="0.25">
      <c r="A792" s="69"/>
      <c r="B792" s="69"/>
      <c r="C792" s="69"/>
      <c r="D792" s="69"/>
      <c r="E792" s="69"/>
      <c r="F792" s="222"/>
      <c r="G792" s="69"/>
      <c r="H792" s="69"/>
      <c r="I792" s="69"/>
      <c r="J792" s="69"/>
      <c r="L792" s="219"/>
    </row>
    <row r="793" spans="1:13" x14ac:dyDescent="0.25">
      <c r="A793">
        <v>5.01</v>
      </c>
      <c r="B793" s="72" t="s">
        <v>342</v>
      </c>
      <c r="C793" s="72" t="s">
        <v>343</v>
      </c>
      <c r="D793" s="72"/>
      <c r="F793" s="223">
        <v>1</v>
      </c>
      <c r="G793" t="str">
        <f>VLOOKUP(F793,Liste!$B$179:$C$189,2)</f>
        <v xml:space="preserve">Charges générales   </v>
      </c>
      <c r="H793" s="73"/>
      <c r="I793" s="124" t="s">
        <v>345</v>
      </c>
      <c r="J793" s="72"/>
      <c r="L793" s="219">
        <f>E767</f>
        <v>14</v>
      </c>
      <c r="M793" s="72">
        <f>VLOOKUP(L793,F.MERE!$A$14:$AA$163,16+F793)</f>
        <v>391</v>
      </c>
    </row>
    <row r="794" spans="1:13" ht="13" thickBot="1" x14ac:dyDescent="0.3">
      <c r="F794" s="223"/>
      <c r="H794" s="73"/>
      <c r="I794" s="124"/>
      <c r="L794" s="219"/>
    </row>
    <row r="795" spans="1:13" ht="13" thickBot="1" x14ac:dyDescent="0.3">
      <c r="B795" s="72" t="str">
        <f>IF($M793&gt;0,"","NE PARTICIPE PAS                   XXXXXXXXXXXXX")</f>
        <v/>
      </c>
      <c r="D795" s="148"/>
      <c r="E795" s="149" t="s">
        <v>1</v>
      </c>
      <c r="F795" s="221"/>
      <c r="G795" s="150" t="s">
        <v>2</v>
      </c>
      <c r="H795" s="148"/>
      <c r="I795" s="151" t="s">
        <v>167</v>
      </c>
      <c r="L795" s="219"/>
    </row>
    <row r="796" spans="1:13" x14ac:dyDescent="0.25">
      <c r="A796" s="69"/>
      <c r="B796" s="69"/>
      <c r="C796" s="69"/>
      <c r="D796" s="69"/>
      <c r="E796" s="69"/>
      <c r="F796" s="222"/>
      <c r="G796" s="69"/>
      <c r="H796" s="69"/>
      <c r="I796" s="69"/>
      <c r="J796" s="69"/>
      <c r="L796" s="219"/>
    </row>
    <row r="797" spans="1:13" x14ac:dyDescent="0.25">
      <c r="A797">
        <v>5.0199999999999996</v>
      </c>
      <c r="B797" s="72" t="s">
        <v>344</v>
      </c>
      <c r="C797" s="72" t="s">
        <v>343</v>
      </c>
      <c r="D797" s="72"/>
      <c r="F797" s="223">
        <v>1</v>
      </c>
      <c r="G797" t="str">
        <f>VLOOKUP(F797,Liste!$B$179:$C$189,2)</f>
        <v xml:space="preserve">Charges générales   </v>
      </c>
      <c r="H797" s="73"/>
      <c r="I797" s="124" t="s">
        <v>334</v>
      </c>
      <c r="J797" s="72"/>
      <c r="L797" s="219">
        <f>E767</f>
        <v>14</v>
      </c>
      <c r="M797" s="72">
        <f>VLOOKUP(L797,F.MERE!$A$14:$AA$163,16+F797)</f>
        <v>391</v>
      </c>
    </row>
    <row r="798" spans="1:13" ht="13" thickBot="1" x14ac:dyDescent="0.3">
      <c r="F798" s="89"/>
      <c r="L798" s="219"/>
    </row>
    <row r="799" spans="1:13" ht="13" thickBot="1" x14ac:dyDescent="0.3">
      <c r="B799" s="72" t="str">
        <f>IF($M797&gt;0,"","NE PARTICIPE PAS                   XXXXXXXXXXXXX")</f>
        <v/>
      </c>
      <c r="D799" s="148"/>
      <c r="E799" s="149" t="s">
        <v>1</v>
      </c>
      <c r="F799" s="221"/>
      <c r="G799" s="150" t="s">
        <v>2</v>
      </c>
      <c r="H799" s="148"/>
      <c r="I799" s="151" t="s">
        <v>167</v>
      </c>
      <c r="L799" s="219"/>
    </row>
    <row r="800" spans="1:13" x14ac:dyDescent="0.25">
      <c r="A800" s="69"/>
      <c r="B800" s="69"/>
      <c r="C800" s="69"/>
      <c r="D800" s="69"/>
      <c r="E800" s="69"/>
      <c r="F800" s="222"/>
      <c r="G800" s="69"/>
      <c r="H800" s="69"/>
      <c r="I800" s="69"/>
      <c r="J800" s="69"/>
      <c r="L800" s="219"/>
    </row>
    <row r="801" spans="1:13" x14ac:dyDescent="0.25">
      <c r="A801">
        <v>6.01</v>
      </c>
      <c r="B801" s="72" t="s">
        <v>386</v>
      </c>
      <c r="C801" s="72" t="s">
        <v>383</v>
      </c>
      <c r="D801" s="72"/>
      <c r="F801" s="223">
        <v>3</v>
      </c>
      <c r="G801" s="72" t="str">
        <f>VLOOKUP(F801,Liste!$B$179:$C$189,2)</f>
        <v>Chardes Bât,B</v>
      </c>
      <c r="H801" s="73"/>
      <c r="I801" s="124" t="s">
        <v>382</v>
      </c>
      <c r="J801" s="72"/>
      <c r="L801" s="219">
        <f>E767</f>
        <v>14</v>
      </c>
      <c r="M801" s="72">
        <f>VLOOKUP(L801,F.MERE!$A$14:$AA$163,16+F801)</f>
        <v>0</v>
      </c>
    </row>
    <row r="802" spans="1:13" ht="13" thickBot="1" x14ac:dyDescent="0.3">
      <c r="F802" s="89"/>
      <c r="L802" s="219"/>
    </row>
    <row r="803" spans="1:13" ht="13" thickBot="1" x14ac:dyDescent="0.3">
      <c r="B803" s="72" t="str">
        <f>IF($M801&gt;0,"","NE PARTICIPE PAS                   XXXXXXXXXXXXX")</f>
        <v>NE PARTICIPE PAS                   XXXXXXXXXXXXX</v>
      </c>
      <c r="C803" s="72" t="s">
        <v>384</v>
      </c>
      <c r="D803" s="148"/>
      <c r="E803" s="149" t="s">
        <v>1</v>
      </c>
      <c r="F803" s="221"/>
      <c r="G803" s="150" t="s">
        <v>2</v>
      </c>
      <c r="H803" s="148"/>
      <c r="I803" s="151" t="s">
        <v>167</v>
      </c>
      <c r="L803" s="219"/>
    </row>
    <row r="804" spans="1:13" x14ac:dyDescent="0.25">
      <c r="A804" s="69"/>
      <c r="B804" s="69"/>
      <c r="C804" s="69"/>
      <c r="D804" s="69"/>
      <c r="E804" s="69"/>
      <c r="F804" s="222"/>
      <c r="G804" s="69"/>
      <c r="H804" s="69"/>
      <c r="I804" s="69"/>
      <c r="J804" s="69"/>
      <c r="L804" s="219"/>
    </row>
    <row r="805" spans="1:13" x14ac:dyDescent="0.25">
      <c r="B805" s="72"/>
      <c r="C805" s="72"/>
      <c r="D805" s="72"/>
      <c r="F805" s="223">
        <v>1</v>
      </c>
      <c r="G805" t="str">
        <f>VLOOKUP(F805,Liste!$B$179:$C$189,2)</f>
        <v xml:space="preserve">Charges générales   </v>
      </c>
      <c r="H805" s="73"/>
      <c r="I805" s="124" t="s">
        <v>334</v>
      </c>
      <c r="J805" s="72"/>
      <c r="L805" s="219">
        <f>E767</f>
        <v>14</v>
      </c>
      <c r="M805" s="72">
        <f>VLOOKUP(L805,F.MERE!$A$14:$AA$163,16+F805)</f>
        <v>391</v>
      </c>
    </row>
    <row r="806" spans="1:13" ht="13" thickBot="1" x14ac:dyDescent="0.3">
      <c r="F806" s="89"/>
      <c r="L806" s="219"/>
    </row>
    <row r="807" spans="1:13" ht="13" thickBot="1" x14ac:dyDescent="0.3">
      <c r="B807" s="72" t="str">
        <f>IF($M805&gt;0,"","NE PARTICIPE PAS                   XXXXXXXXXXXXX")</f>
        <v/>
      </c>
      <c r="D807" s="148"/>
      <c r="E807" s="149" t="s">
        <v>1</v>
      </c>
      <c r="F807" s="221"/>
      <c r="G807" s="150" t="s">
        <v>2</v>
      </c>
      <c r="H807" s="148"/>
      <c r="I807" s="151" t="s">
        <v>167</v>
      </c>
      <c r="L807" s="219"/>
    </row>
    <row r="808" spans="1:13" x14ac:dyDescent="0.25">
      <c r="A808" s="69"/>
      <c r="B808" s="69"/>
      <c r="C808" s="69"/>
      <c r="D808" s="69"/>
      <c r="E808" s="69"/>
      <c r="F808" s="222"/>
      <c r="G808" s="69"/>
      <c r="H808" s="69"/>
      <c r="I808" s="69"/>
      <c r="J808" s="69"/>
      <c r="L808" s="219"/>
    </row>
    <row r="809" spans="1:13" x14ac:dyDescent="0.25">
      <c r="B809" s="72"/>
      <c r="C809" s="72"/>
      <c r="D809" s="72"/>
      <c r="F809" s="223">
        <v>1</v>
      </c>
      <c r="G809" t="str">
        <f>VLOOKUP(F809,Liste!$B$179:$C$189,2)</f>
        <v xml:space="preserve">Charges générales   </v>
      </c>
      <c r="H809" s="73"/>
      <c r="I809" s="124" t="s">
        <v>334</v>
      </c>
      <c r="J809" s="72"/>
      <c r="L809" s="219">
        <f>E767</f>
        <v>14</v>
      </c>
      <c r="M809" s="72">
        <f>VLOOKUP(L809,F.MERE!$A$14:$AA$163,16+F809)</f>
        <v>391</v>
      </c>
    </row>
    <row r="810" spans="1:13" ht="13" thickBot="1" x14ac:dyDescent="0.3">
      <c r="F810" s="89"/>
      <c r="L810" s="219"/>
    </row>
    <row r="811" spans="1:13" ht="13" thickBot="1" x14ac:dyDescent="0.3">
      <c r="B811" s="72" t="str">
        <f>IF($M809&gt;0,"","NE PARTICIPE PAS                   XXXXXXXXXXXXX")</f>
        <v/>
      </c>
      <c r="E811" s="149" t="s">
        <v>1</v>
      </c>
      <c r="F811" s="221"/>
      <c r="G811" s="150" t="s">
        <v>2</v>
      </c>
      <c r="H811" s="148"/>
      <c r="I811" s="151" t="s">
        <v>167</v>
      </c>
      <c r="L811" s="219"/>
      <c r="M811" s="72" t="str">
        <f>VLOOKUP($E$12,F.MERE!$A$14:$AA$163,16+F810)</f>
        <v/>
      </c>
    </row>
    <row r="812" spans="1:13" x14ac:dyDescent="0.25">
      <c r="A812" s="69"/>
      <c r="B812" s="69"/>
      <c r="C812" s="69"/>
      <c r="D812" s="69"/>
      <c r="E812" s="69"/>
      <c r="F812" s="222"/>
      <c r="G812" s="69"/>
      <c r="H812" s="69"/>
      <c r="I812" s="69"/>
      <c r="J812" s="69"/>
      <c r="L812" s="219"/>
    </row>
    <row r="813" spans="1:13" x14ac:dyDescent="0.25">
      <c r="A813" t="s">
        <v>24</v>
      </c>
      <c r="F813" s="89"/>
      <c r="L813" s="219"/>
    </row>
    <row r="814" spans="1:13" ht="18" x14ac:dyDescent="0.4">
      <c r="A814" s="160" t="str">
        <f>Liste!$A$1</f>
        <v>Résid.LA JOIE</v>
      </c>
      <c r="B814" s="160"/>
      <c r="F814" s="89"/>
      <c r="I814" s="200" t="s">
        <v>168</v>
      </c>
      <c r="L814" s="219"/>
    </row>
    <row r="815" spans="1:13" x14ac:dyDescent="0.25">
      <c r="A815" t="str">
        <f>Liste!$A$2</f>
        <v>120 rue de l' Espérance</v>
      </c>
      <c r="B815" t="str">
        <f>Liste!$A$2</f>
        <v>120 rue de l' Espérance</v>
      </c>
      <c r="F815" s="89"/>
      <c r="J815" s="72" t="s">
        <v>186</v>
      </c>
      <c r="L815" s="219"/>
    </row>
    <row r="816" spans="1:13" x14ac:dyDescent="0.25">
      <c r="A816">
        <f>Liste!$A$3</f>
        <v>75016</v>
      </c>
      <c r="B816" s="220" t="str">
        <f>Liste!$A$3  &amp; " " &amp;Liste!$B$3</f>
        <v>75016 PARIS</v>
      </c>
      <c r="F816" s="89"/>
      <c r="L816" s="219"/>
    </row>
    <row r="817" spans="1:12" ht="15.5" x14ac:dyDescent="0.35">
      <c r="A817" s="72"/>
      <c r="E817" s="72"/>
      <c r="F817" s="89"/>
      <c r="H817" s="154" t="s">
        <v>170</v>
      </c>
      <c r="I817" s="191">
        <f>Liste!$E$3</f>
        <v>44870</v>
      </c>
      <c r="L817" s="219"/>
    </row>
    <row r="818" spans="1:12" ht="15.5" x14ac:dyDescent="0.35">
      <c r="A818" s="72" t="s">
        <v>171</v>
      </c>
      <c r="B818" s="191">
        <f>Liste!$E$3</f>
        <v>44870</v>
      </c>
      <c r="C818" s="72"/>
      <c r="D818" s="72" t="s">
        <v>183</v>
      </c>
      <c r="E818" s="72" t="str">
        <f>Liste!$E$4</f>
        <v>10 Heures</v>
      </c>
      <c r="F818" s="72" t="str">
        <f>Liste!$E$2</f>
        <v>15 rue du Bois d'Amour 75016 PARIS</v>
      </c>
      <c r="L818" s="219"/>
    </row>
    <row r="819" spans="1:12" x14ac:dyDescent="0.25">
      <c r="F819" s="89"/>
      <c r="L819" s="219"/>
    </row>
    <row r="820" spans="1:12" x14ac:dyDescent="0.25">
      <c r="F820" s="89"/>
      <c r="G820" s="156" t="s">
        <v>174</v>
      </c>
      <c r="I820" s="72" t="str">
        <f>Liste!$G$3</f>
        <v>Cabinet LEBON</v>
      </c>
      <c r="L820" s="219"/>
    </row>
    <row r="821" spans="1:12" x14ac:dyDescent="0.25">
      <c r="F821" s="89"/>
      <c r="I821" s="72" t="str">
        <f>Liste!$G$4</f>
        <v>120 rue du Devoir</v>
      </c>
      <c r="L821" s="219"/>
    </row>
    <row r="822" spans="1:12" x14ac:dyDescent="0.25">
      <c r="F822" s="89"/>
      <c r="I822" s="72" t="str">
        <f>Liste!$G$5</f>
        <v>75016 Paris</v>
      </c>
      <c r="L822" s="219"/>
    </row>
    <row r="823" spans="1:12" x14ac:dyDescent="0.25">
      <c r="F823" s="111" t="s">
        <v>176</v>
      </c>
      <c r="G823" s="153" t="str">
        <f>Liste!$E$5</f>
        <v>1 Novemvbre 2022</v>
      </c>
      <c r="L823" s="219"/>
    </row>
    <row r="824" spans="1:12" x14ac:dyDescent="0.25">
      <c r="F824" s="89"/>
      <c r="L824" s="219"/>
    </row>
    <row r="825" spans="1:12" ht="17.5" x14ac:dyDescent="0.35">
      <c r="A825" s="72" t="s">
        <v>178</v>
      </c>
      <c r="B825" s="193" t="str">
        <f>Liste!$C24&amp;" "&amp;Liste!$D$24</f>
        <v>Mmadame BESSON Gabriel</v>
      </c>
      <c r="E825" s="196">
        <f>Liste!A24</f>
        <v>15</v>
      </c>
      <c r="F825" s="89"/>
      <c r="L825" s="219"/>
    </row>
    <row r="826" spans="1:12" x14ac:dyDescent="0.25">
      <c r="A826" s="72" t="s">
        <v>177</v>
      </c>
      <c r="B826" s="98" t="str">
        <f>Liste!$E$24&amp;" "&amp;Liste!$F$24&amp;" "&amp;Liste!$G$24</f>
        <v xml:space="preserve">13 rue de l' espoir 75016 Paris </v>
      </c>
      <c r="F826" s="89"/>
      <c r="L826" s="219"/>
    </row>
    <row r="827" spans="1:12" x14ac:dyDescent="0.25">
      <c r="F827" s="89"/>
      <c r="L827" s="219"/>
    </row>
    <row r="828" spans="1:12" x14ac:dyDescent="0.25">
      <c r="A828" s="72" t="s">
        <v>180</v>
      </c>
      <c r="F828" s="89"/>
      <c r="L828" s="219"/>
    </row>
    <row r="829" spans="1:12" x14ac:dyDescent="0.25">
      <c r="A829" s="72" t="s">
        <v>179</v>
      </c>
      <c r="B829" s="72"/>
      <c r="F829" s="89"/>
      <c r="L829" s="219"/>
    </row>
    <row r="830" spans="1:12" x14ac:dyDescent="0.25">
      <c r="A830" s="72" t="s">
        <v>181</v>
      </c>
      <c r="B830" s="72"/>
      <c r="F830" s="89"/>
      <c r="L830" s="219"/>
    </row>
    <row r="831" spans="1:12" x14ac:dyDescent="0.25">
      <c r="A831" s="72" t="s">
        <v>182</v>
      </c>
      <c r="B831" s="72"/>
      <c r="E831" s="198">
        <f>Liste!$E$3</f>
        <v>44870</v>
      </c>
      <c r="F831" s="111" t="s">
        <v>183</v>
      </c>
      <c r="G831" t="str">
        <f>E818&amp;" "&amp;F818</f>
        <v>10 Heures 15 rue du Bois d'Amour 75016 PARIS</v>
      </c>
      <c r="L831" s="219"/>
    </row>
    <row r="832" spans="1:12" x14ac:dyDescent="0.25">
      <c r="A832" s="159" t="s">
        <v>185</v>
      </c>
      <c r="F832" s="89"/>
      <c r="L832" s="219"/>
    </row>
    <row r="833" spans="1:13" ht="13" x14ac:dyDescent="0.3">
      <c r="B833" s="72"/>
      <c r="F833" s="89"/>
      <c r="G833" s="158" t="s">
        <v>184</v>
      </c>
      <c r="L833" s="219"/>
    </row>
    <row r="834" spans="1:13" x14ac:dyDescent="0.25">
      <c r="F834" s="89"/>
      <c r="L834" s="219"/>
    </row>
    <row r="835" spans="1:13" x14ac:dyDescent="0.25">
      <c r="A835" s="73">
        <v>1.01</v>
      </c>
      <c r="B835" t="s">
        <v>166</v>
      </c>
      <c r="C835" s="124" t="s">
        <v>335</v>
      </c>
      <c r="D835" s="124"/>
      <c r="E835" s="73"/>
      <c r="F835" s="111">
        <v>1</v>
      </c>
      <c r="G835" t="str">
        <f>VLOOKUP(F835,Liste!$B$179:$C$189,2)</f>
        <v xml:space="preserve">Charges générales   </v>
      </c>
      <c r="H835" s="73"/>
      <c r="I835" s="124" t="s">
        <v>334</v>
      </c>
      <c r="J835" s="124"/>
      <c r="L835" s="219">
        <f>E825</f>
        <v>15</v>
      </c>
      <c r="M835" s="72">
        <f>VLOOKUP(L835,F.MERE!$A$14:$AA$163,16+F835)</f>
        <v>380</v>
      </c>
    </row>
    <row r="836" spans="1:13" ht="13" thickBot="1" x14ac:dyDescent="0.3">
      <c r="F836" s="89"/>
      <c r="L836" s="219"/>
    </row>
    <row r="837" spans="1:13" ht="13" thickBot="1" x14ac:dyDescent="0.3">
      <c r="B837" s="72" t="str">
        <f>IF($M835&gt;0,"","NE PARTICIPE PAS                   XXXXXXXXXXXXX")</f>
        <v/>
      </c>
      <c r="D837" s="148"/>
      <c r="E837" s="149" t="s">
        <v>1</v>
      </c>
      <c r="F837" s="221"/>
      <c r="G837" s="150" t="s">
        <v>2</v>
      </c>
      <c r="H837" s="148"/>
      <c r="I837" s="151" t="s">
        <v>167</v>
      </c>
      <c r="L837" s="219"/>
      <c r="M837" s="72" t="str">
        <f>VLOOKUP($E$12,F.MERE!$A$14:$AA$163,16+F836)</f>
        <v/>
      </c>
    </row>
    <row r="838" spans="1:13" x14ac:dyDescent="0.25">
      <c r="A838" s="69"/>
      <c r="B838" s="69"/>
      <c r="C838" s="69"/>
      <c r="D838" s="69"/>
      <c r="E838" s="69"/>
      <c r="F838" s="222"/>
      <c r="G838" s="69"/>
      <c r="H838" s="69"/>
      <c r="I838" s="69"/>
      <c r="J838" s="69"/>
      <c r="L838" s="219"/>
    </row>
    <row r="839" spans="1:13" x14ac:dyDescent="0.25">
      <c r="A839">
        <v>2.0099999999999998</v>
      </c>
      <c r="B839" s="72" t="s">
        <v>337</v>
      </c>
      <c r="C839" s="72" t="s">
        <v>336</v>
      </c>
      <c r="D839" s="72"/>
      <c r="F839" s="223">
        <v>1</v>
      </c>
      <c r="G839" t="str">
        <f>VLOOKUP(F839,Liste!$B$179:$C$189,2)</f>
        <v xml:space="preserve">Charges générales   </v>
      </c>
      <c r="H839" s="73"/>
      <c r="I839" s="124" t="s">
        <v>334</v>
      </c>
      <c r="J839" s="72"/>
      <c r="L839" s="219">
        <f>E825</f>
        <v>15</v>
      </c>
      <c r="M839" s="72">
        <f>VLOOKUP(L839,F.MERE!$A$14:$AA$163,16+F835)</f>
        <v>380</v>
      </c>
    </row>
    <row r="840" spans="1:13" ht="13" thickBot="1" x14ac:dyDescent="0.3">
      <c r="F840" s="89"/>
      <c r="L840" s="219"/>
    </row>
    <row r="841" spans="1:13" ht="13" thickBot="1" x14ac:dyDescent="0.3">
      <c r="D841" s="148"/>
      <c r="E841" s="149" t="s">
        <v>1</v>
      </c>
      <c r="F841" s="221"/>
      <c r="G841" s="150" t="s">
        <v>2</v>
      </c>
      <c r="H841" s="148"/>
      <c r="I841" s="151" t="s">
        <v>167</v>
      </c>
      <c r="L841" s="219"/>
    </row>
    <row r="842" spans="1:13" x14ac:dyDescent="0.25">
      <c r="A842" s="69"/>
      <c r="B842" s="69"/>
      <c r="C842" s="69"/>
      <c r="D842" s="69"/>
      <c r="E842" s="69"/>
      <c r="F842" s="222"/>
      <c r="G842" s="69"/>
      <c r="H842" s="69"/>
      <c r="I842" s="69"/>
      <c r="J842" s="69"/>
      <c r="L842" s="219"/>
    </row>
    <row r="843" spans="1:13" x14ac:dyDescent="0.25">
      <c r="A843">
        <v>3.01</v>
      </c>
      <c r="B843" s="72" t="s">
        <v>338</v>
      </c>
      <c r="C843" s="72" t="s">
        <v>339</v>
      </c>
      <c r="D843" s="72"/>
      <c r="F843" s="223">
        <v>1</v>
      </c>
      <c r="G843" t="str">
        <f>VLOOKUP(F843,Liste!$B$179:$C$189,2)</f>
        <v xml:space="preserve">Charges générales   </v>
      </c>
      <c r="H843" s="73"/>
      <c r="I843" s="124" t="s">
        <v>334</v>
      </c>
      <c r="J843" s="72"/>
      <c r="L843" s="219">
        <f>E825</f>
        <v>15</v>
      </c>
      <c r="M843" s="72">
        <f>VLOOKUP(L843,F.MERE!$A$14:$AA$163,16+F843)</f>
        <v>380</v>
      </c>
    </row>
    <row r="844" spans="1:13" ht="13" thickBot="1" x14ac:dyDescent="0.3">
      <c r="F844" s="89"/>
      <c r="L844" s="219"/>
    </row>
    <row r="845" spans="1:13" ht="13" thickBot="1" x14ac:dyDescent="0.3">
      <c r="D845" s="148"/>
      <c r="E845" s="149" t="s">
        <v>1</v>
      </c>
      <c r="F845" s="221"/>
      <c r="G845" s="150" t="s">
        <v>2</v>
      </c>
      <c r="H845" s="148"/>
      <c r="I845" s="151" t="s">
        <v>167</v>
      </c>
      <c r="L845" s="219"/>
    </row>
    <row r="846" spans="1:13" x14ac:dyDescent="0.25">
      <c r="A846" s="69"/>
      <c r="B846" s="69"/>
      <c r="C846" s="69"/>
      <c r="D846" s="69"/>
      <c r="E846" s="69"/>
      <c r="F846" s="222"/>
      <c r="G846" s="69"/>
      <c r="H846" s="69"/>
      <c r="I846" s="69"/>
      <c r="J846" s="69"/>
      <c r="L846" s="219"/>
    </row>
    <row r="847" spans="1:13" x14ac:dyDescent="0.25">
      <c r="A847">
        <v>4.01</v>
      </c>
      <c r="B847" s="72" t="s">
        <v>340</v>
      </c>
      <c r="C847" s="72" t="s">
        <v>341</v>
      </c>
      <c r="D847" s="72"/>
      <c r="F847" s="223">
        <v>1</v>
      </c>
      <c r="G847" t="str">
        <f>VLOOKUP(F847,Liste!$B$179:$C$189,2)</f>
        <v xml:space="preserve">Charges générales   </v>
      </c>
      <c r="H847" s="73"/>
      <c r="I847" s="124" t="s">
        <v>334</v>
      </c>
      <c r="J847" s="72"/>
      <c r="L847" s="219">
        <f>E825</f>
        <v>15</v>
      </c>
      <c r="M847" s="72">
        <f>VLOOKUP(L847,F.MERE!$A$14:$AA$163,16+F847)</f>
        <v>380</v>
      </c>
    </row>
    <row r="848" spans="1:13" ht="13" thickBot="1" x14ac:dyDescent="0.3">
      <c r="F848" s="89"/>
      <c r="L848" s="219"/>
    </row>
    <row r="849" spans="1:13" ht="13" thickBot="1" x14ac:dyDescent="0.3">
      <c r="B849" s="72" t="str">
        <f>IF($M847&gt;0,"","NE PARTICIPE PAS                   XXXXXXXXXXXXX")</f>
        <v/>
      </c>
      <c r="D849" s="148"/>
      <c r="E849" s="149" t="s">
        <v>1</v>
      </c>
      <c r="F849" s="221"/>
      <c r="G849" s="150" t="s">
        <v>2</v>
      </c>
      <c r="H849" s="148"/>
      <c r="I849" s="151" t="s">
        <v>167</v>
      </c>
      <c r="L849" s="219"/>
    </row>
    <row r="850" spans="1:13" x14ac:dyDescent="0.25">
      <c r="A850" s="69"/>
      <c r="B850" s="69"/>
      <c r="C850" s="69"/>
      <c r="D850" s="69"/>
      <c r="E850" s="69"/>
      <c r="F850" s="222"/>
      <c r="G850" s="69"/>
      <c r="H850" s="69"/>
      <c r="I850" s="69"/>
      <c r="J850" s="69"/>
      <c r="L850" s="219"/>
    </row>
    <row r="851" spans="1:13" x14ac:dyDescent="0.25">
      <c r="A851">
        <v>5.01</v>
      </c>
      <c r="B851" s="72" t="s">
        <v>342</v>
      </c>
      <c r="C851" s="72" t="s">
        <v>343</v>
      </c>
      <c r="D851" s="72"/>
      <c r="F851" s="223">
        <v>1</v>
      </c>
      <c r="G851" t="str">
        <f>VLOOKUP(F851,Liste!$B$179:$C$189,2)</f>
        <v xml:space="preserve">Charges générales   </v>
      </c>
      <c r="H851" s="73"/>
      <c r="I851" s="124" t="s">
        <v>345</v>
      </c>
      <c r="J851" s="72"/>
      <c r="L851" s="219">
        <f>E825</f>
        <v>15</v>
      </c>
      <c r="M851" s="72">
        <f>VLOOKUP(L851,F.MERE!$A$14:$AA$163,16+F851)</f>
        <v>380</v>
      </c>
    </row>
    <row r="852" spans="1:13" ht="13" thickBot="1" x14ac:dyDescent="0.3">
      <c r="F852" s="223"/>
      <c r="H852" s="73"/>
      <c r="I852" s="124"/>
      <c r="L852" s="219"/>
    </row>
    <row r="853" spans="1:13" ht="13" thickBot="1" x14ac:dyDescent="0.3">
      <c r="B853" s="72" t="str">
        <f>IF($M851&gt;0,"","NE PARTICIPE PAS                   XXXXXXXXXXXXX")</f>
        <v/>
      </c>
      <c r="D853" s="148"/>
      <c r="E853" s="149" t="s">
        <v>1</v>
      </c>
      <c r="F853" s="221"/>
      <c r="G853" s="150" t="s">
        <v>2</v>
      </c>
      <c r="H853" s="148"/>
      <c r="I853" s="151" t="s">
        <v>167</v>
      </c>
      <c r="L853" s="219"/>
    </row>
    <row r="854" spans="1:13" x14ac:dyDescent="0.25">
      <c r="A854" s="69"/>
      <c r="B854" s="69"/>
      <c r="C854" s="69"/>
      <c r="D854" s="69"/>
      <c r="E854" s="69"/>
      <c r="F854" s="222"/>
      <c r="G854" s="69"/>
      <c r="H854" s="69"/>
      <c r="I854" s="69"/>
      <c r="J854" s="69"/>
      <c r="L854" s="219"/>
    </row>
    <row r="855" spans="1:13" x14ac:dyDescent="0.25">
      <c r="A855">
        <v>5.0199999999999996</v>
      </c>
      <c r="B855" s="72" t="s">
        <v>344</v>
      </c>
      <c r="C855" s="72" t="s">
        <v>343</v>
      </c>
      <c r="D855" s="72"/>
      <c r="F855" s="223">
        <v>1</v>
      </c>
      <c r="G855" t="str">
        <f>VLOOKUP(F855,Liste!$B$179:$C$189,2)</f>
        <v xml:space="preserve">Charges générales   </v>
      </c>
      <c r="H855" s="73"/>
      <c r="I855" s="124" t="s">
        <v>334</v>
      </c>
      <c r="J855" s="72"/>
      <c r="L855" s="219">
        <f>E825</f>
        <v>15</v>
      </c>
      <c r="M855" s="72">
        <f>VLOOKUP(L855,F.MERE!$A$14:$AA$163,16+F855)</f>
        <v>380</v>
      </c>
    </row>
    <row r="856" spans="1:13" ht="13" thickBot="1" x14ac:dyDescent="0.3">
      <c r="F856" s="89"/>
      <c r="L856" s="219"/>
    </row>
    <row r="857" spans="1:13" ht="13" thickBot="1" x14ac:dyDescent="0.3">
      <c r="B857" s="72" t="str">
        <f>IF($M855&gt;0,"","NE PARTICIPE PAS                   XXXXXXXXXXXXX")</f>
        <v/>
      </c>
      <c r="D857" s="148"/>
      <c r="E857" s="149" t="s">
        <v>1</v>
      </c>
      <c r="F857" s="221"/>
      <c r="G857" s="150" t="s">
        <v>2</v>
      </c>
      <c r="H857" s="148"/>
      <c r="I857" s="151" t="s">
        <v>167</v>
      </c>
      <c r="L857" s="219"/>
    </row>
    <row r="858" spans="1:13" x14ac:dyDescent="0.25">
      <c r="A858" s="69"/>
      <c r="B858" s="69"/>
      <c r="C858" s="69"/>
      <c r="D858" s="69"/>
      <c r="E858" s="69"/>
      <c r="F858" s="222"/>
      <c r="G858" s="69"/>
      <c r="H858" s="69"/>
      <c r="I858" s="69"/>
      <c r="J858" s="69"/>
      <c r="L858" s="219"/>
    </row>
    <row r="859" spans="1:13" x14ac:dyDescent="0.25">
      <c r="A859">
        <v>6.01</v>
      </c>
      <c r="B859" s="72" t="s">
        <v>386</v>
      </c>
      <c r="C859" s="72" t="s">
        <v>383</v>
      </c>
      <c r="D859" s="72"/>
      <c r="F859" s="223">
        <v>3</v>
      </c>
      <c r="G859" s="72" t="str">
        <f>VLOOKUP(F859,Liste!$B$179:$C$189,2)</f>
        <v>Chardes Bât,B</v>
      </c>
      <c r="H859" s="73"/>
      <c r="I859" s="124" t="s">
        <v>382</v>
      </c>
      <c r="J859" s="72"/>
      <c r="L859" s="219">
        <f>E825</f>
        <v>15</v>
      </c>
      <c r="M859" s="72">
        <f>VLOOKUP(L859,F.MERE!$A$14:$AA$163,16+F859)</f>
        <v>0</v>
      </c>
    </row>
    <row r="860" spans="1:13" ht="13" thickBot="1" x14ac:dyDescent="0.3">
      <c r="F860" s="89"/>
      <c r="L860" s="219"/>
    </row>
    <row r="861" spans="1:13" ht="13" thickBot="1" x14ac:dyDescent="0.3">
      <c r="B861" s="72" t="str">
        <f>IF($M859&gt;0,"","NE PARTICIPE PAS                   XXXXXXXXXXXXX")</f>
        <v>NE PARTICIPE PAS                   XXXXXXXXXXXXX</v>
      </c>
      <c r="C861" s="72" t="s">
        <v>384</v>
      </c>
      <c r="D861" s="148"/>
      <c r="E861" s="149" t="s">
        <v>1</v>
      </c>
      <c r="F861" s="221"/>
      <c r="G861" s="150" t="s">
        <v>2</v>
      </c>
      <c r="H861" s="148"/>
      <c r="I861" s="151" t="s">
        <v>167</v>
      </c>
      <c r="L861" s="219"/>
    </row>
    <row r="862" spans="1:13" x14ac:dyDescent="0.25">
      <c r="A862" s="69"/>
      <c r="B862" s="69"/>
      <c r="C862" s="69"/>
      <c r="D862" s="69"/>
      <c r="E862" s="69"/>
      <c r="F862" s="222"/>
      <c r="G862" s="69"/>
      <c r="H862" s="69"/>
      <c r="I862" s="69"/>
      <c r="J862" s="69"/>
      <c r="L862" s="219"/>
    </row>
    <row r="863" spans="1:13" x14ac:dyDescent="0.25">
      <c r="B863" s="72"/>
      <c r="C863" s="72"/>
      <c r="D863" s="72"/>
      <c r="F863" s="223">
        <v>1</v>
      </c>
      <c r="G863" t="str">
        <f>VLOOKUP(F863,Liste!$B$179:$C$189,2)</f>
        <v xml:space="preserve">Charges générales   </v>
      </c>
      <c r="H863" s="73"/>
      <c r="I863" s="124" t="s">
        <v>334</v>
      </c>
      <c r="J863" s="72"/>
      <c r="L863" s="219">
        <f>E825</f>
        <v>15</v>
      </c>
      <c r="M863" s="72">
        <f>VLOOKUP(L863,F.MERE!$A$14:$AA$163,16+F863)</f>
        <v>380</v>
      </c>
    </row>
    <row r="864" spans="1:13" ht="13" thickBot="1" x14ac:dyDescent="0.3">
      <c r="F864" s="89"/>
      <c r="L864" s="219"/>
    </row>
    <row r="865" spans="1:13" ht="13" thickBot="1" x14ac:dyDescent="0.3">
      <c r="B865" s="72" t="str">
        <f>IF($M863&gt;0,"","NE PARTICIPE PAS                   XXXXXXXXXXXXX")</f>
        <v/>
      </c>
      <c r="D865" s="148"/>
      <c r="E865" s="149" t="s">
        <v>1</v>
      </c>
      <c r="F865" s="221"/>
      <c r="G865" s="150" t="s">
        <v>2</v>
      </c>
      <c r="H865" s="148"/>
      <c r="I865" s="151" t="s">
        <v>167</v>
      </c>
      <c r="L865" s="219"/>
    </row>
    <row r="866" spans="1:13" x14ac:dyDescent="0.25">
      <c r="A866" s="69"/>
      <c r="B866" s="69"/>
      <c r="C866" s="69"/>
      <c r="D866" s="69"/>
      <c r="E866" s="69"/>
      <c r="F866" s="222"/>
      <c r="G866" s="69"/>
      <c r="H866" s="69"/>
      <c r="I866" s="69"/>
      <c r="J866" s="69"/>
      <c r="L866" s="219"/>
    </row>
    <row r="867" spans="1:13" x14ac:dyDescent="0.25">
      <c r="B867" s="72"/>
      <c r="C867" s="72"/>
      <c r="D867" s="72"/>
      <c r="F867" s="223">
        <v>1</v>
      </c>
      <c r="G867" t="str">
        <f>VLOOKUP(F867,Liste!$B$179:$C$189,2)</f>
        <v xml:space="preserve">Charges générales   </v>
      </c>
      <c r="H867" s="73"/>
      <c r="I867" s="124" t="s">
        <v>334</v>
      </c>
      <c r="J867" s="72"/>
      <c r="L867" s="219">
        <f>E825</f>
        <v>15</v>
      </c>
      <c r="M867" s="72">
        <f>VLOOKUP(L867,F.MERE!$A$14:$AA$163,16+F867)</f>
        <v>380</v>
      </c>
    </row>
    <row r="868" spans="1:13" ht="13" thickBot="1" x14ac:dyDescent="0.3">
      <c r="F868" s="89"/>
      <c r="L868" s="219"/>
    </row>
    <row r="869" spans="1:13" ht="13" thickBot="1" x14ac:dyDescent="0.3">
      <c r="B869" s="72" t="str">
        <f>IF($M867&gt;0,"","NE PARTICIPE PAS                   XXXXXXXXXXXXX")</f>
        <v/>
      </c>
      <c r="E869" s="149" t="s">
        <v>1</v>
      </c>
      <c r="F869" s="221"/>
      <c r="G869" s="150" t="s">
        <v>2</v>
      </c>
      <c r="H869" s="148"/>
      <c r="I869" s="151" t="s">
        <v>167</v>
      </c>
      <c r="L869" s="219"/>
      <c r="M869" s="72" t="str">
        <f>VLOOKUP($E$12,F.MERE!$A$14:$AA$163,16+F868)</f>
        <v/>
      </c>
    </row>
    <row r="870" spans="1:13" x14ac:dyDescent="0.25">
      <c r="A870" s="69"/>
      <c r="B870" s="69"/>
      <c r="C870" s="69"/>
      <c r="D870" s="69"/>
      <c r="E870" s="69"/>
      <c r="F870" s="222"/>
      <c r="G870" s="69"/>
      <c r="H870" s="69"/>
      <c r="I870" s="69"/>
      <c r="J870" s="69"/>
      <c r="L870" s="219"/>
    </row>
    <row r="871" spans="1:13" x14ac:dyDescent="0.25">
      <c r="A871" t="s">
        <v>24</v>
      </c>
      <c r="F871" s="89"/>
      <c r="L871" s="219"/>
    </row>
    <row r="872" spans="1:13" ht="18" x14ac:dyDescent="0.4">
      <c r="A872" s="160" t="str">
        <f>Liste!$A$1</f>
        <v>Résid.LA JOIE</v>
      </c>
      <c r="B872" s="160"/>
      <c r="F872" s="89"/>
      <c r="I872" s="200" t="s">
        <v>168</v>
      </c>
      <c r="L872" s="219"/>
    </row>
    <row r="873" spans="1:13" x14ac:dyDescent="0.25">
      <c r="A873" t="str">
        <f>Liste!$A$2</f>
        <v>120 rue de l' Espérance</v>
      </c>
      <c r="B873" t="str">
        <f>Liste!$A$2</f>
        <v>120 rue de l' Espérance</v>
      </c>
      <c r="F873" s="89"/>
      <c r="J873" s="72" t="s">
        <v>186</v>
      </c>
      <c r="L873" s="219"/>
    </row>
    <row r="874" spans="1:13" x14ac:dyDescent="0.25">
      <c r="A874">
        <f>Liste!$A$3</f>
        <v>75016</v>
      </c>
      <c r="B874" s="220" t="str">
        <f>Liste!$A$3  &amp; " " &amp;Liste!$B$3</f>
        <v>75016 PARIS</v>
      </c>
      <c r="F874" s="89"/>
      <c r="L874" s="219"/>
    </row>
    <row r="875" spans="1:13" ht="15.5" x14ac:dyDescent="0.35">
      <c r="A875" s="72"/>
      <c r="E875" s="72"/>
      <c r="F875" s="89"/>
      <c r="H875" s="154" t="s">
        <v>170</v>
      </c>
      <c r="I875" s="191">
        <f>Liste!$E$3</f>
        <v>44870</v>
      </c>
      <c r="L875" s="219"/>
    </row>
    <row r="876" spans="1:13" ht="15.5" x14ac:dyDescent="0.35">
      <c r="A876" s="72" t="s">
        <v>171</v>
      </c>
      <c r="B876" s="191">
        <f>Liste!$E$3</f>
        <v>44870</v>
      </c>
      <c r="C876" s="72"/>
      <c r="D876" s="72" t="s">
        <v>183</v>
      </c>
      <c r="E876" s="72" t="str">
        <f>Liste!$E$4</f>
        <v>10 Heures</v>
      </c>
      <c r="F876" s="72" t="str">
        <f>Liste!$E$2</f>
        <v>15 rue du Bois d'Amour 75016 PARIS</v>
      </c>
      <c r="L876" s="219"/>
    </row>
    <row r="877" spans="1:13" x14ac:dyDescent="0.25">
      <c r="F877" s="89"/>
      <c r="L877" s="219"/>
    </row>
    <row r="878" spans="1:13" x14ac:dyDescent="0.25">
      <c r="F878" s="89"/>
      <c r="G878" s="156" t="s">
        <v>174</v>
      </c>
      <c r="I878" s="72" t="str">
        <f>Liste!$G$3</f>
        <v>Cabinet LEBON</v>
      </c>
      <c r="L878" s="219"/>
    </row>
    <row r="879" spans="1:13" x14ac:dyDescent="0.25">
      <c r="F879" s="89"/>
      <c r="I879" s="72" t="str">
        <f>Liste!$G$4</f>
        <v>120 rue du Devoir</v>
      </c>
      <c r="L879" s="219"/>
    </row>
    <row r="880" spans="1:13" x14ac:dyDescent="0.25">
      <c r="F880" s="89"/>
      <c r="I880" s="72" t="str">
        <f>Liste!$G$5</f>
        <v>75016 Paris</v>
      </c>
      <c r="L880" s="219"/>
    </row>
    <row r="881" spans="1:13" x14ac:dyDescent="0.25">
      <c r="F881" s="111" t="s">
        <v>176</v>
      </c>
      <c r="G881" s="153" t="str">
        <f>Liste!$E$5</f>
        <v>1 Novemvbre 2022</v>
      </c>
      <c r="L881" s="219"/>
    </row>
    <row r="882" spans="1:13" x14ac:dyDescent="0.25">
      <c r="F882" s="89"/>
      <c r="L882" s="219"/>
    </row>
    <row r="883" spans="1:13" ht="17.5" x14ac:dyDescent="0.35">
      <c r="A883" s="72" t="s">
        <v>178</v>
      </c>
      <c r="B883" s="193" t="str">
        <f>Liste!$C$25&amp;" "&amp;Liste!$D$25</f>
        <v>Monieur DENIS Jacques</v>
      </c>
      <c r="E883" s="196">
        <f>Liste!A25</f>
        <v>16</v>
      </c>
      <c r="F883" s="89"/>
      <c r="L883" s="219"/>
    </row>
    <row r="884" spans="1:13" x14ac:dyDescent="0.25">
      <c r="A884" s="72" t="s">
        <v>177</v>
      </c>
      <c r="B884" s="98" t="str">
        <f>Liste!$E$25&amp;" "&amp;Liste!$F$25&amp;" "&amp;Liste!$G$25</f>
        <v xml:space="preserve">13 rue de l' espoir 75016 Paris </v>
      </c>
      <c r="F884" s="89"/>
      <c r="L884" s="219"/>
    </row>
    <row r="885" spans="1:13" x14ac:dyDescent="0.25">
      <c r="F885" s="89"/>
      <c r="L885" s="219"/>
    </row>
    <row r="886" spans="1:13" x14ac:dyDescent="0.25">
      <c r="A886" s="72" t="s">
        <v>180</v>
      </c>
      <c r="F886" s="89"/>
      <c r="L886" s="219"/>
    </row>
    <row r="887" spans="1:13" x14ac:dyDescent="0.25">
      <c r="A887" s="72" t="s">
        <v>179</v>
      </c>
      <c r="B887" s="72"/>
      <c r="F887" s="89"/>
      <c r="L887" s="219"/>
    </row>
    <row r="888" spans="1:13" x14ac:dyDescent="0.25">
      <c r="A888" s="72" t="s">
        <v>181</v>
      </c>
      <c r="B888" s="72"/>
      <c r="F888" s="89"/>
      <c r="L888" s="219"/>
    </row>
    <row r="889" spans="1:13" x14ac:dyDescent="0.25">
      <c r="A889" s="72" t="s">
        <v>182</v>
      </c>
      <c r="B889" s="72"/>
      <c r="E889" s="198">
        <f>Liste!$E$3</f>
        <v>44870</v>
      </c>
      <c r="F889" s="111" t="s">
        <v>183</v>
      </c>
      <c r="G889" t="str">
        <f>E876&amp;" "&amp;F876</f>
        <v>10 Heures 15 rue du Bois d'Amour 75016 PARIS</v>
      </c>
      <c r="L889" s="219"/>
    </row>
    <row r="890" spans="1:13" x14ac:dyDescent="0.25">
      <c r="A890" s="159" t="s">
        <v>185</v>
      </c>
      <c r="F890" s="89"/>
      <c r="L890" s="219"/>
    </row>
    <row r="891" spans="1:13" ht="13" x14ac:dyDescent="0.3">
      <c r="B891" s="72"/>
      <c r="F891" s="89"/>
      <c r="G891" s="158" t="s">
        <v>184</v>
      </c>
      <c r="L891" s="219"/>
    </row>
    <row r="892" spans="1:13" x14ac:dyDescent="0.25">
      <c r="F892" s="89"/>
      <c r="L892" s="219"/>
    </row>
    <row r="893" spans="1:13" x14ac:dyDescent="0.25">
      <c r="A893" s="73">
        <v>1.01</v>
      </c>
      <c r="B893" t="s">
        <v>166</v>
      </c>
      <c r="C893" s="124" t="s">
        <v>335</v>
      </c>
      <c r="D893" s="124"/>
      <c r="E893" s="73"/>
      <c r="F893" s="111">
        <v>1</v>
      </c>
      <c r="G893" t="str">
        <f>VLOOKUP(F893,Liste!$B$179:$C$189,2)</f>
        <v xml:space="preserve">Charges générales   </v>
      </c>
      <c r="H893" s="73"/>
      <c r="I893" s="124" t="s">
        <v>334</v>
      </c>
      <c r="J893" s="124"/>
      <c r="L893" s="219">
        <f>E883</f>
        <v>16</v>
      </c>
      <c r="M893" s="72">
        <f>VLOOKUP(L893,F.MERE!$A$14:$AA$163,16+F893)</f>
        <v>315</v>
      </c>
    </row>
    <row r="894" spans="1:13" ht="13" thickBot="1" x14ac:dyDescent="0.3">
      <c r="F894" s="89"/>
      <c r="L894" s="219"/>
    </row>
    <row r="895" spans="1:13" ht="13" thickBot="1" x14ac:dyDescent="0.3">
      <c r="B895" s="72" t="str">
        <f>IF($M893&gt;0,"","NE PARTICIPE PAS                   XXXXXXXXXXXXX")</f>
        <v/>
      </c>
      <c r="D895" s="148"/>
      <c r="E895" s="149" t="s">
        <v>1</v>
      </c>
      <c r="F895" s="221"/>
      <c r="G895" s="150" t="s">
        <v>2</v>
      </c>
      <c r="H895" s="148"/>
      <c r="I895" s="151" t="s">
        <v>167</v>
      </c>
      <c r="L895" s="219"/>
      <c r="M895" s="72" t="str">
        <f>VLOOKUP($E$12,F.MERE!$A$14:$AA$163,16+F894)</f>
        <v/>
      </c>
    </row>
    <row r="896" spans="1:13" x14ac:dyDescent="0.25">
      <c r="A896" s="69"/>
      <c r="B896" s="69"/>
      <c r="C896" s="69"/>
      <c r="D896" s="69"/>
      <c r="E896" s="69"/>
      <c r="F896" s="222"/>
      <c r="G896" s="69"/>
      <c r="H896" s="69"/>
      <c r="I896" s="69"/>
      <c r="J896" s="69"/>
      <c r="L896" s="219"/>
    </row>
    <row r="897" spans="1:13" x14ac:dyDescent="0.25">
      <c r="A897">
        <v>2.0099999999999998</v>
      </c>
      <c r="B897" s="72" t="s">
        <v>337</v>
      </c>
      <c r="C897" s="72" t="s">
        <v>336</v>
      </c>
      <c r="D897" s="72"/>
      <c r="F897" s="223">
        <v>1</v>
      </c>
      <c r="G897" t="str">
        <f>VLOOKUP(F897,Liste!$B$179:$C$189,2)</f>
        <v xml:space="preserve">Charges générales   </v>
      </c>
      <c r="H897" s="73"/>
      <c r="I897" s="124" t="s">
        <v>334</v>
      </c>
      <c r="J897" s="72"/>
      <c r="L897" s="219">
        <f>E883</f>
        <v>16</v>
      </c>
      <c r="M897" s="72">
        <f>VLOOKUP(L897,F.MERE!$A$14:$AA$163,16+F893)</f>
        <v>315</v>
      </c>
    </row>
    <row r="898" spans="1:13" ht="13" thickBot="1" x14ac:dyDescent="0.3">
      <c r="F898" s="89"/>
      <c r="L898" s="219"/>
    </row>
    <row r="899" spans="1:13" ht="13" thickBot="1" x14ac:dyDescent="0.3">
      <c r="D899" s="148"/>
      <c r="E899" s="149" t="s">
        <v>1</v>
      </c>
      <c r="F899" s="221"/>
      <c r="G899" s="150" t="s">
        <v>2</v>
      </c>
      <c r="H899" s="148"/>
      <c r="I899" s="151" t="s">
        <v>167</v>
      </c>
      <c r="L899" s="219"/>
    </row>
    <row r="900" spans="1:13" x14ac:dyDescent="0.25">
      <c r="A900" s="69"/>
      <c r="B900" s="69"/>
      <c r="C900" s="69"/>
      <c r="D900" s="69"/>
      <c r="E900" s="69"/>
      <c r="F900" s="222"/>
      <c r="G900" s="69"/>
      <c r="H900" s="69"/>
      <c r="I900" s="69"/>
      <c r="J900" s="69"/>
      <c r="L900" s="219"/>
    </row>
    <row r="901" spans="1:13" x14ac:dyDescent="0.25">
      <c r="A901">
        <v>3.01</v>
      </c>
      <c r="B901" s="72" t="s">
        <v>338</v>
      </c>
      <c r="C901" s="72" t="s">
        <v>339</v>
      </c>
      <c r="D901" s="72"/>
      <c r="F901" s="223">
        <v>1</v>
      </c>
      <c r="G901" t="str">
        <f>VLOOKUP(F901,Liste!$B$179:$C$189,2)</f>
        <v xml:space="preserve">Charges générales   </v>
      </c>
      <c r="H901" s="73"/>
      <c r="I901" s="124" t="s">
        <v>334</v>
      </c>
      <c r="J901" s="72"/>
      <c r="L901" s="219">
        <f>E883</f>
        <v>16</v>
      </c>
      <c r="M901" s="72">
        <f>VLOOKUP(L901,F.MERE!$A$14:$AA$163,16+F901)</f>
        <v>315</v>
      </c>
    </row>
    <row r="902" spans="1:13" ht="13" thickBot="1" x14ac:dyDescent="0.3">
      <c r="F902" s="89"/>
      <c r="L902" s="219"/>
    </row>
    <row r="903" spans="1:13" ht="13" thickBot="1" x14ac:dyDescent="0.3">
      <c r="D903" s="148"/>
      <c r="E903" s="149" t="s">
        <v>1</v>
      </c>
      <c r="F903" s="221"/>
      <c r="G903" s="150" t="s">
        <v>2</v>
      </c>
      <c r="H903" s="148"/>
      <c r="I903" s="151" t="s">
        <v>167</v>
      </c>
      <c r="L903" s="219"/>
    </row>
    <row r="904" spans="1:13" x14ac:dyDescent="0.25">
      <c r="A904" s="69"/>
      <c r="B904" s="69"/>
      <c r="C904" s="69"/>
      <c r="D904" s="69"/>
      <c r="E904" s="69"/>
      <c r="F904" s="222"/>
      <c r="G904" s="69"/>
      <c r="H904" s="69"/>
      <c r="I904" s="69"/>
      <c r="J904" s="69"/>
      <c r="L904" s="219"/>
    </row>
    <row r="905" spans="1:13" x14ac:dyDescent="0.25">
      <c r="A905">
        <v>4.01</v>
      </c>
      <c r="B905" s="72" t="s">
        <v>340</v>
      </c>
      <c r="C905" s="72" t="s">
        <v>341</v>
      </c>
      <c r="D905" s="72"/>
      <c r="F905" s="223">
        <v>1</v>
      </c>
      <c r="G905" t="str">
        <f>VLOOKUP(F905,Liste!$B$179:$C$189,2)</f>
        <v xml:space="preserve">Charges générales   </v>
      </c>
      <c r="H905" s="73"/>
      <c r="I905" s="124" t="s">
        <v>334</v>
      </c>
      <c r="J905" s="72"/>
      <c r="L905" s="219">
        <f>E883</f>
        <v>16</v>
      </c>
      <c r="M905" s="72">
        <f>VLOOKUP(L905,F.MERE!$A$14:$AA$163,16+F905)</f>
        <v>315</v>
      </c>
    </row>
    <row r="906" spans="1:13" ht="13" thickBot="1" x14ac:dyDescent="0.3">
      <c r="F906" s="89"/>
      <c r="L906" s="219"/>
    </row>
    <row r="907" spans="1:13" ht="13" thickBot="1" x14ac:dyDescent="0.3">
      <c r="B907" s="72" t="str">
        <f>IF($M905&gt;0,"","NE PARTICIPE PAS                   XXXXXXXXXXXXX")</f>
        <v/>
      </c>
      <c r="D907" s="148"/>
      <c r="E907" s="149" t="s">
        <v>1</v>
      </c>
      <c r="F907" s="221"/>
      <c r="G907" s="150" t="s">
        <v>2</v>
      </c>
      <c r="H907" s="148"/>
      <c r="I907" s="151" t="s">
        <v>167</v>
      </c>
      <c r="L907" s="219"/>
    </row>
    <row r="908" spans="1:13" x14ac:dyDescent="0.25">
      <c r="A908" s="69"/>
      <c r="B908" s="69"/>
      <c r="C908" s="69"/>
      <c r="D908" s="69"/>
      <c r="E908" s="69"/>
      <c r="F908" s="222"/>
      <c r="G908" s="69"/>
      <c r="H908" s="69"/>
      <c r="I908" s="69"/>
      <c r="J908" s="69"/>
      <c r="L908" s="219"/>
    </row>
    <row r="909" spans="1:13" x14ac:dyDescent="0.25">
      <c r="A909">
        <v>5.01</v>
      </c>
      <c r="B909" s="72" t="s">
        <v>342</v>
      </c>
      <c r="C909" s="72" t="s">
        <v>343</v>
      </c>
      <c r="D909" s="72"/>
      <c r="F909" s="223">
        <v>1</v>
      </c>
      <c r="G909" t="str">
        <f>VLOOKUP(F909,Liste!$B$179:$C$189,2)</f>
        <v xml:space="preserve">Charges générales   </v>
      </c>
      <c r="H909" s="73"/>
      <c r="I909" s="124" t="s">
        <v>345</v>
      </c>
      <c r="J909" s="72"/>
      <c r="L909" s="219">
        <f>E883</f>
        <v>16</v>
      </c>
      <c r="M909" s="72">
        <f>VLOOKUP(L909,F.MERE!$A$14:$AA$163,16+F909)</f>
        <v>315</v>
      </c>
    </row>
    <row r="910" spans="1:13" ht="13" thickBot="1" x14ac:dyDescent="0.3">
      <c r="F910" s="223"/>
      <c r="H910" s="73"/>
      <c r="I910" s="124"/>
      <c r="L910" s="219"/>
    </row>
    <row r="911" spans="1:13" ht="13" thickBot="1" x14ac:dyDescent="0.3">
      <c r="B911" s="72" t="str">
        <f>IF($M909&gt;0,"","NE PARTICIPE PAS                   XXXXXXXXXXXXX")</f>
        <v/>
      </c>
      <c r="D911" s="148"/>
      <c r="E911" s="149" t="s">
        <v>1</v>
      </c>
      <c r="F911" s="221"/>
      <c r="G911" s="150" t="s">
        <v>2</v>
      </c>
      <c r="H911" s="148"/>
      <c r="I911" s="151" t="s">
        <v>167</v>
      </c>
      <c r="L911" s="219"/>
    </row>
    <row r="912" spans="1:13" x14ac:dyDescent="0.25">
      <c r="A912" s="69"/>
      <c r="B912" s="69"/>
      <c r="C912" s="69"/>
      <c r="D912" s="69"/>
      <c r="E912" s="69"/>
      <c r="F912" s="222"/>
      <c r="G912" s="69"/>
      <c r="H912" s="69"/>
      <c r="I912" s="69"/>
      <c r="J912" s="69"/>
      <c r="L912" s="219"/>
    </row>
    <row r="913" spans="1:13" x14ac:dyDescent="0.25">
      <c r="A913">
        <v>5.0199999999999996</v>
      </c>
      <c r="B913" s="72" t="s">
        <v>344</v>
      </c>
      <c r="C913" s="72" t="s">
        <v>343</v>
      </c>
      <c r="D913" s="72"/>
      <c r="F913" s="223">
        <v>1</v>
      </c>
      <c r="G913" t="str">
        <f>VLOOKUP(F913,Liste!$B$179:$C$189,2)</f>
        <v xml:space="preserve">Charges générales   </v>
      </c>
      <c r="H913" s="73"/>
      <c r="I913" s="124" t="s">
        <v>334</v>
      </c>
      <c r="J913" s="72"/>
      <c r="L913" s="219">
        <f>E883</f>
        <v>16</v>
      </c>
      <c r="M913" s="72">
        <f>VLOOKUP(L913,F.MERE!$A$14:$AA$163,16+F913)</f>
        <v>315</v>
      </c>
    </row>
    <row r="914" spans="1:13" ht="13" thickBot="1" x14ac:dyDescent="0.3">
      <c r="F914" s="89"/>
      <c r="L914" s="219"/>
    </row>
    <row r="915" spans="1:13" ht="13" thickBot="1" x14ac:dyDescent="0.3">
      <c r="B915" s="72" t="str">
        <f>IF($M913&gt;0,"","NE PARTICIPE PAS                   XXXXXXXXXXXXX")</f>
        <v/>
      </c>
      <c r="D915" s="148"/>
      <c r="E915" s="149" t="s">
        <v>1</v>
      </c>
      <c r="F915" s="221"/>
      <c r="G915" s="150" t="s">
        <v>2</v>
      </c>
      <c r="H915" s="148"/>
      <c r="I915" s="151" t="s">
        <v>167</v>
      </c>
      <c r="L915" s="219"/>
    </row>
    <row r="916" spans="1:13" x14ac:dyDescent="0.25">
      <c r="A916" s="69"/>
      <c r="B916" s="69"/>
      <c r="C916" s="69"/>
      <c r="D916" s="69"/>
      <c r="E916" s="69"/>
      <c r="F916" s="222"/>
      <c r="G916" s="69"/>
      <c r="H916" s="69"/>
      <c r="I916" s="69"/>
      <c r="J916" s="69"/>
      <c r="L916" s="219"/>
    </row>
    <row r="917" spans="1:13" x14ac:dyDescent="0.25">
      <c r="A917">
        <v>6.01</v>
      </c>
      <c r="B917" s="72" t="s">
        <v>386</v>
      </c>
      <c r="C917" s="72" t="s">
        <v>383</v>
      </c>
      <c r="D917" s="72"/>
      <c r="F917" s="223">
        <v>3</v>
      </c>
      <c r="G917" s="72" t="str">
        <f>VLOOKUP(F917,Liste!$B$179:$C$189,2)</f>
        <v>Chardes Bât,B</v>
      </c>
      <c r="H917" s="73"/>
      <c r="I917" s="124" t="s">
        <v>382</v>
      </c>
      <c r="J917" s="72"/>
      <c r="L917" s="219">
        <f>E883</f>
        <v>16</v>
      </c>
      <c r="M917" s="72">
        <f>VLOOKUP(L917,F.MERE!$A$14:$AA$163,16+F917)</f>
        <v>0</v>
      </c>
    </row>
    <row r="918" spans="1:13" ht="13" thickBot="1" x14ac:dyDescent="0.3">
      <c r="F918" s="89"/>
      <c r="L918" s="219"/>
    </row>
    <row r="919" spans="1:13" ht="13" thickBot="1" x14ac:dyDescent="0.3">
      <c r="B919" s="72" t="str">
        <f>IF($M917&gt;0,"","NE PARTICIPE PAS                   XXXXXXXXXXXXX")</f>
        <v>NE PARTICIPE PAS                   XXXXXXXXXXXXX</v>
      </c>
      <c r="C919" s="72" t="s">
        <v>384</v>
      </c>
      <c r="D919" s="148"/>
      <c r="E919" s="149" t="s">
        <v>1</v>
      </c>
      <c r="F919" s="221"/>
      <c r="G919" s="150" t="s">
        <v>2</v>
      </c>
      <c r="H919" s="148"/>
      <c r="I919" s="151" t="s">
        <v>167</v>
      </c>
      <c r="L919" s="219"/>
    </row>
    <row r="920" spans="1:13" x14ac:dyDescent="0.25">
      <c r="A920" s="69"/>
      <c r="B920" s="69"/>
      <c r="C920" s="69"/>
      <c r="D920" s="69"/>
      <c r="E920" s="69"/>
      <c r="F920" s="222"/>
      <c r="G920" s="69"/>
      <c r="H920" s="69"/>
      <c r="I920" s="69"/>
      <c r="J920" s="69"/>
      <c r="L920" s="219"/>
    </row>
    <row r="921" spans="1:13" x14ac:dyDescent="0.25">
      <c r="B921" s="72"/>
      <c r="C921" s="72"/>
      <c r="D921" s="72"/>
      <c r="F921" s="223">
        <v>1</v>
      </c>
      <c r="G921" t="str">
        <f>VLOOKUP(F921,Liste!$B$179:$C$189,2)</f>
        <v xml:space="preserve">Charges générales   </v>
      </c>
      <c r="H921" s="73"/>
      <c r="I921" s="124" t="s">
        <v>334</v>
      </c>
      <c r="J921" s="72"/>
      <c r="L921" s="219">
        <f>E883</f>
        <v>16</v>
      </c>
      <c r="M921" s="72">
        <f>VLOOKUP(L921,F.MERE!$A$14:$AA$163,16+F921)</f>
        <v>315</v>
      </c>
    </row>
    <row r="922" spans="1:13" ht="13" thickBot="1" x14ac:dyDescent="0.3">
      <c r="F922" s="89"/>
      <c r="L922" s="219"/>
    </row>
    <row r="923" spans="1:13" ht="13" thickBot="1" x14ac:dyDescent="0.3">
      <c r="B923" s="72" t="str">
        <f>IF($M921&gt;0,"","NE PARTICIPE PAS                   XXXXXXXXXXXXX")</f>
        <v/>
      </c>
      <c r="D923" s="148"/>
      <c r="E923" s="149" t="s">
        <v>1</v>
      </c>
      <c r="F923" s="221"/>
      <c r="G923" s="150" t="s">
        <v>2</v>
      </c>
      <c r="H923" s="148"/>
      <c r="I923" s="151" t="s">
        <v>167</v>
      </c>
      <c r="L923" s="219"/>
    </row>
    <row r="924" spans="1:13" x14ac:dyDescent="0.25">
      <c r="A924" s="69"/>
      <c r="B924" s="69"/>
      <c r="C924" s="69"/>
      <c r="D924" s="69"/>
      <c r="E924" s="69"/>
      <c r="F924" s="222"/>
      <c r="G924" s="69"/>
      <c r="H924" s="69"/>
      <c r="I924" s="69"/>
      <c r="J924" s="69"/>
      <c r="L924" s="219"/>
    </row>
    <row r="925" spans="1:13" x14ac:dyDescent="0.25">
      <c r="B925" s="72"/>
      <c r="C925" s="72"/>
      <c r="D925" s="72"/>
      <c r="F925" s="223">
        <v>1</v>
      </c>
      <c r="G925" t="str">
        <f>VLOOKUP(F925,Liste!$B$179:$C$189,2)</f>
        <v xml:space="preserve">Charges générales   </v>
      </c>
      <c r="H925" s="73"/>
      <c r="I925" s="124" t="s">
        <v>334</v>
      </c>
      <c r="J925" s="72"/>
      <c r="L925" s="219">
        <f>E883</f>
        <v>16</v>
      </c>
      <c r="M925" s="72">
        <f>VLOOKUP(L925,F.MERE!$A$14:$AA$163,16+F925)</f>
        <v>315</v>
      </c>
    </row>
    <row r="926" spans="1:13" ht="13" thickBot="1" x14ac:dyDescent="0.3">
      <c r="F926" s="89"/>
      <c r="L926" s="219"/>
    </row>
    <row r="927" spans="1:13" ht="13" thickBot="1" x14ac:dyDescent="0.3">
      <c r="B927" s="72" t="str">
        <f>IF($M925&gt;0,"","NE PARTICIPE PAS                   XXXXXXXXXXXXX")</f>
        <v/>
      </c>
      <c r="E927" s="149" t="s">
        <v>1</v>
      </c>
      <c r="F927" s="221"/>
      <c r="G927" s="150" t="s">
        <v>2</v>
      </c>
      <c r="H927" s="148"/>
      <c r="I927" s="151" t="s">
        <v>167</v>
      </c>
      <c r="L927" s="219"/>
      <c r="M927" s="72" t="str">
        <f>VLOOKUP($E$12,F.MERE!$A$14:$AA$163,16+F926)</f>
        <v/>
      </c>
    </row>
    <row r="928" spans="1:13" x14ac:dyDescent="0.25">
      <c r="A928" s="69"/>
      <c r="B928" s="69"/>
      <c r="C928" s="69"/>
      <c r="D928" s="69"/>
      <c r="E928" s="69"/>
      <c r="F928" s="222"/>
      <c r="G928" s="69"/>
      <c r="H928" s="69"/>
      <c r="I928" s="69"/>
      <c r="J928" s="69"/>
      <c r="L928" s="219"/>
    </row>
    <row r="929" spans="1:12" x14ac:dyDescent="0.25">
      <c r="A929" t="s">
        <v>24</v>
      </c>
      <c r="F929" s="89"/>
      <c r="L929" s="219"/>
    </row>
    <row r="930" spans="1:12" ht="18" x14ac:dyDescent="0.4">
      <c r="A930" s="160" t="str">
        <f>Liste!$A$1</f>
        <v>Résid.LA JOIE</v>
      </c>
      <c r="B930" s="160"/>
      <c r="F930" s="89"/>
      <c r="I930" s="200" t="s">
        <v>168</v>
      </c>
      <c r="L930" s="219"/>
    </row>
    <row r="931" spans="1:12" x14ac:dyDescent="0.25">
      <c r="A931" t="str">
        <f>Liste!$A$2</f>
        <v>120 rue de l' Espérance</v>
      </c>
      <c r="B931" t="str">
        <f>Liste!$A$2</f>
        <v>120 rue de l' Espérance</v>
      </c>
      <c r="F931" s="89"/>
      <c r="J931" s="72" t="s">
        <v>186</v>
      </c>
      <c r="L931" s="219"/>
    </row>
    <row r="932" spans="1:12" x14ac:dyDescent="0.25">
      <c r="A932">
        <f>Liste!$A$3</f>
        <v>75016</v>
      </c>
      <c r="B932" s="220" t="str">
        <f>Liste!$A$3  &amp; " " &amp;Liste!$B$3</f>
        <v>75016 PARIS</v>
      </c>
      <c r="F932" s="89"/>
      <c r="L932" s="219"/>
    </row>
    <row r="933" spans="1:12" ht="15.5" x14ac:dyDescent="0.35">
      <c r="A933" s="72"/>
      <c r="E933" s="72"/>
      <c r="F933" s="89"/>
      <c r="H933" s="154" t="s">
        <v>170</v>
      </c>
      <c r="I933" s="191">
        <f>Liste!$E$3</f>
        <v>44870</v>
      </c>
      <c r="L933" s="219"/>
    </row>
    <row r="934" spans="1:12" ht="15.5" x14ac:dyDescent="0.35">
      <c r="A934" s="72" t="s">
        <v>171</v>
      </c>
      <c r="B934" s="191">
        <f>Liste!$E$3</f>
        <v>44870</v>
      </c>
      <c r="C934" s="72"/>
      <c r="D934" s="72" t="s">
        <v>183</v>
      </c>
      <c r="E934" s="72" t="str">
        <f>Liste!$E$4</f>
        <v>10 Heures</v>
      </c>
      <c r="F934" s="72" t="str">
        <f>Liste!$E$2</f>
        <v>15 rue du Bois d'Amour 75016 PARIS</v>
      </c>
      <c r="L934" s="219"/>
    </row>
    <row r="935" spans="1:12" x14ac:dyDescent="0.25">
      <c r="F935" s="89"/>
      <c r="L935" s="219"/>
    </row>
    <row r="936" spans="1:12" x14ac:dyDescent="0.25">
      <c r="F936" s="89"/>
      <c r="G936" s="156" t="s">
        <v>174</v>
      </c>
      <c r="I936" s="72" t="str">
        <f>Liste!$G$3</f>
        <v>Cabinet LEBON</v>
      </c>
      <c r="L936" s="219"/>
    </row>
    <row r="937" spans="1:12" x14ac:dyDescent="0.25">
      <c r="F937" s="89"/>
      <c r="I937" s="72" t="str">
        <f>Liste!$G$4</f>
        <v>120 rue du Devoir</v>
      </c>
      <c r="L937" s="219"/>
    </row>
    <row r="938" spans="1:12" x14ac:dyDescent="0.25">
      <c r="F938" s="89"/>
      <c r="I938" s="72" t="str">
        <f>Liste!$G$5</f>
        <v>75016 Paris</v>
      </c>
      <c r="L938" s="219"/>
    </row>
    <row r="939" spans="1:12" x14ac:dyDescent="0.25">
      <c r="F939" s="111" t="s">
        <v>176</v>
      </c>
      <c r="G939" s="153" t="str">
        <f>Liste!$E$5</f>
        <v>1 Novemvbre 2022</v>
      </c>
      <c r="L939" s="219"/>
    </row>
    <row r="940" spans="1:12" x14ac:dyDescent="0.25">
      <c r="F940" s="89"/>
      <c r="L940" s="219"/>
    </row>
    <row r="941" spans="1:12" ht="17.5" x14ac:dyDescent="0.35">
      <c r="A941" s="72" t="s">
        <v>178</v>
      </c>
      <c r="B941" s="193" t="str">
        <f>Liste!$C$26&amp;" "&amp;Liste!$D$26</f>
        <v>Madame DI JORIO Brigitte</v>
      </c>
      <c r="E941" s="196">
        <f>Liste!A26</f>
        <v>17</v>
      </c>
      <c r="F941" s="89"/>
      <c r="L941" s="219"/>
    </row>
    <row r="942" spans="1:12" x14ac:dyDescent="0.25">
      <c r="A942" s="72" t="s">
        <v>177</v>
      </c>
      <c r="B942" s="98" t="str">
        <f>Liste!$E$26&amp;" "&amp;Liste!$F$26&amp;" "&amp;Liste!$G$26</f>
        <v xml:space="preserve">13 rue de l' espoir 75016 Paris </v>
      </c>
      <c r="F942" s="89"/>
      <c r="L942" s="219"/>
    </row>
    <row r="943" spans="1:12" x14ac:dyDescent="0.25">
      <c r="F943" s="89"/>
      <c r="L943" s="219"/>
    </row>
    <row r="944" spans="1:12" x14ac:dyDescent="0.25">
      <c r="A944" s="72" t="s">
        <v>180</v>
      </c>
      <c r="F944" s="89"/>
      <c r="L944" s="219"/>
    </row>
    <row r="945" spans="1:13" x14ac:dyDescent="0.25">
      <c r="A945" s="72" t="s">
        <v>179</v>
      </c>
      <c r="B945" s="72"/>
      <c r="F945" s="89"/>
      <c r="L945" s="219"/>
    </row>
    <row r="946" spans="1:13" x14ac:dyDescent="0.25">
      <c r="A946" s="72" t="s">
        <v>181</v>
      </c>
      <c r="B946" s="72"/>
      <c r="F946" s="89"/>
      <c r="L946" s="219"/>
    </row>
    <row r="947" spans="1:13" x14ac:dyDescent="0.25">
      <c r="A947" s="72" t="s">
        <v>182</v>
      </c>
      <c r="B947" s="72"/>
      <c r="E947" s="198">
        <f>Liste!$E$3</f>
        <v>44870</v>
      </c>
      <c r="F947" s="111" t="s">
        <v>183</v>
      </c>
      <c r="G947" t="str">
        <f>E934&amp;" "&amp;F934</f>
        <v>10 Heures 15 rue du Bois d'Amour 75016 PARIS</v>
      </c>
      <c r="L947" s="219"/>
    </row>
    <row r="948" spans="1:13" x14ac:dyDescent="0.25">
      <c r="A948" s="159" t="s">
        <v>185</v>
      </c>
      <c r="F948" s="89"/>
      <c r="L948" s="219"/>
    </row>
    <row r="949" spans="1:13" ht="13" x14ac:dyDescent="0.3">
      <c r="B949" s="72"/>
      <c r="F949" s="89"/>
      <c r="G949" s="158" t="s">
        <v>184</v>
      </c>
      <c r="L949" s="219"/>
    </row>
    <row r="950" spans="1:13" x14ac:dyDescent="0.25">
      <c r="F950" s="89"/>
      <c r="L950" s="219"/>
    </row>
    <row r="951" spans="1:13" x14ac:dyDescent="0.25">
      <c r="A951" s="73">
        <v>1.01</v>
      </c>
      <c r="B951" t="s">
        <v>166</v>
      </c>
      <c r="C951" s="124" t="s">
        <v>335</v>
      </c>
      <c r="D951" s="124"/>
      <c r="E951" s="73"/>
      <c r="F951" s="111">
        <v>1</v>
      </c>
      <c r="G951" t="str">
        <f>VLOOKUP(F951,Liste!$B$179:$C$189,2)</f>
        <v xml:space="preserve">Charges générales   </v>
      </c>
      <c r="H951" s="73"/>
      <c r="I951" s="124" t="s">
        <v>334</v>
      </c>
      <c r="J951" s="124"/>
      <c r="L951" s="219">
        <f>E941</f>
        <v>17</v>
      </c>
      <c r="M951" s="72">
        <f>VLOOKUP(L951,F.MERE!$A$14:$AA$163,16+F951)</f>
        <v>244</v>
      </c>
    </row>
    <row r="952" spans="1:13" ht="13" thickBot="1" x14ac:dyDescent="0.3">
      <c r="F952" s="89"/>
      <c r="L952" s="219"/>
    </row>
    <row r="953" spans="1:13" ht="13" thickBot="1" x14ac:dyDescent="0.3">
      <c r="B953" s="72" t="str">
        <f>IF($M951&gt;0,"","NE PARTICIPE PAS                   XXXXXXXXXXXXX")</f>
        <v/>
      </c>
      <c r="D953" s="148"/>
      <c r="E953" s="149" t="s">
        <v>1</v>
      </c>
      <c r="F953" s="221"/>
      <c r="G953" s="150" t="s">
        <v>2</v>
      </c>
      <c r="H953" s="148"/>
      <c r="I953" s="151" t="s">
        <v>167</v>
      </c>
      <c r="L953" s="219"/>
      <c r="M953" s="72" t="str">
        <f>VLOOKUP($E$12,F.MERE!$A$14:$AA$163,16+F952)</f>
        <v/>
      </c>
    </row>
    <row r="954" spans="1:13" x14ac:dyDescent="0.25">
      <c r="A954" s="69"/>
      <c r="B954" s="69"/>
      <c r="C954" s="69"/>
      <c r="D954" s="69"/>
      <c r="E954" s="69"/>
      <c r="F954" s="222"/>
      <c r="G954" s="69"/>
      <c r="H954" s="69"/>
      <c r="I954" s="69"/>
      <c r="J954" s="69"/>
      <c r="L954" s="219"/>
    </row>
    <row r="955" spans="1:13" x14ac:dyDescent="0.25">
      <c r="A955">
        <v>2.0099999999999998</v>
      </c>
      <c r="B955" s="72" t="s">
        <v>337</v>
      </c>
      <c r="C955" s="72" t="s">
        <v>336</v>
      </c>
      <c r="D955" s="72"/>
      <c r="F955" s="223">
        <v>1</v>
      </c>
      <c r="G955" t="str">
        <f>VLOOKUP(F955,Liste!$B$179:$C$189,2)</f>
        <v xml:space="preserve">Charges générales   </v>
      </c>
      <c r="H955" s="73"/>
      <c r="I955" s="124" t="s">
        <v>334</v>
      </c>
      <c r="J955" s="72"/>
      <c r="L955" s="219">
        <f>E941</f>
        <v>17</v>
      </c>
      <c r="M955" s="72">
        <f>VLOOKUP(L955,F.MERE!$A$14:$AA$163,16+F951)</f>
        <v>244</v>
      </c>
    </row>
    <row r="956" spans="1:13" ht="13" thickBot="1" x14ac:dyDescent="0.3">
      <c r="F956" s="89"/>
      <c r="L956" s="219"/>
    </row>
    <row r="957" spans="1:13" ht="13" thickBot="1" x14ac:dyDescent="0.3">
      <c r="D957" s="148"/>
      <c r="E957" s="149" t="s">
        <v>1</v>
      </c>
      <c r="F957" s="221"/>
      <c r="G957" s="150" t="s">
        <v>2</v>
      </c>
      <c r="H957" s="148"/>
      <c r="I957" s="151" t="s">
        <v>167</v>
      </c>
      <c r="L957" s="219"/>
    </row>
    <row r="958" spans="1:13" x14ac:dyDescent="0.25">
      <c r="A958" s="69"/>
      <c r="B958" s="69"/>
      <c r="C958" s="69"/>
      <c r="D958" s="69"/>
      <c r="E958" s="69"/>
      <c r="F958" s="222"/>
      <c r="G958" s="69"/>
      <c r="H958" s="69"/>
      <c r="I958" s="69"/>
      <c r="J958" s="69"/>
      <c r="L958" s="219"/>
    </row>
    <row r="959" spans="1:13" x14ac:dyDescent="0.25">
      <c r="A959">
        <v>3.01</v>
      </c>
      <c r="B959" s="72" t="s">
        <v>338</v>
      </c>
      <c r="C959" s="72" t="s">
        <v>339</v>
      </c>
      <c r="D959" s="72"/>
      <c r="F959" s="223">
        <v>2</v>
      </c>
      <c r="G959" t="str">
        <f>VLOOKUP(F959,Liste!$B$179:$C$189,2)</f>
        <v>Charges Bat,A</v>
      </c>
      <c r="H959" s="73"/>
      <c r="I959" s="124" t="s">
        <v>334</v>
      </c>
      <c r="J959" s="72"/>
      <c r="L959" s="219">
        <f>E941</f>
        <v>17</v>
      </c>
      <c r="M959" s="72">
        <f>VLOOKUP(L959,F.MERE!$A$14:$AA$163,16+F959)</f>
        <v>0</v>
      </c>
    </row>
    <row r="960" spans="1:13" ht="13" thickBot="1" x14ac:dyDescent="0.3">
      <c r="F960" s="89"/>
      <c r="L960" s="219"/>
    </row>
    <row r="961" spans="1:13" ht="13" thickBot="1" x14ac:dyDescent="0.3">
      <c r="D961" s="148"/>
      <c r="E961" s="149" t="s">
        <v>1</v>
      </c>
      <c r="F961" s="221"/>
      <c r="G961" s="150" t="s">
        <v>2</v>
      </c>
      <c r="H961" s="148"/>
      <c r="I961" s="151" t="s">
        <v>167</v>
      </c>
      <c r="L961" s="219"/>
    </row>
    <row r="962" spans="1:13" x14ac:dyDescent="0.25">
      <c r="A962" s="69"/>
      <c r="B962" s="69"/>
      <c r="C962" s="69"/>
      <c r="D962" s="69"/>
      <c r="E962" s="69"/>
      <c r="F962" s="222"/>
      <c r="G962" s="69"/>
      <c r="H962" s="69"/>
      <c r="I962" s="69"/>
      <c r="J962" s="69"/>
      <c r="L962" s="219"/>
    </row>
    <row r="963" spans="1:13" x14ac:dyDescent="0.25">
      <c r="A963">
        <v>4.01</v>
      </c>
      <c r="B963" s="72" t="s">
        <v>340</v>
      </c>
      <c r="C963" s="72" t="s">
        <v>341</v>
      </c>
      <c r="D963" s="72"/>
      <c r="F963" s="223">
        <v>1</v>
      </c>
      <c r="G963" t="str">
        <f>VLOOKUP(F963,Liste!$B$179:$C$189,2)</f>
        <v xml:space="preserve">Charges générales   </v>
      </c>
      <c r="H963" s="73"/>
      <c r="I963" s="124" t="s">
        <v>334</v>
      </c>
      <c r="J963" s="72"/>
      <c r="L963" s="219">
        <f>E941</f>
        <v>17</v>
      </c>
      <c r="M963" s="72">
        <f>VLOOKUP(L963,F.MERE!$A$14:$AA$163,16+F963)</f>
        <v>244</v>
      </c>
    </row>
    <row r="964" spans="1:13" ht="13" thickBot="1" x14ac:dyDescent="0.3">
      <c r="F964" s="89"/>
      <c r="L964" s="219"/>
    </row>
    <row r="965" spans="1:13" ht="13" thickBot="1" x14ac:dyDescent="0.3">
      <c r="B965" s="72" t="str">
        <f>IF($M963&gt;0,"","NE PARTICIPE PAS                   XXXXXXXXXXXXX")</f>
        <v/>
      </c>
      <c r="D965" s="148"/>
      <c r="E965" s="149" t="s">
        <v>1</v>
      </c>
      <c r="F965" s="221"/>
      <c r="G965" s="150" t="s">
        <v>2</v>
      </c>
      <c r="H965" s="148"/>
      <c r="I965" s="151" t="s">
        <v>167</v>
      </c>
      <c r="L965" s="219"/>
    </row>
    <row r="966" spans="1:13" x14ac:dyDescent="0.25">
      <c r="A966" s="69"/>
      <c r="B966" s="69"/>
      <c r="C966" s="69"/>
      <c r="D966" s="69"/>
      <c r="E966" s="69"/>
      <c r="F966" s="222"/>
      <c r="G966" s="69"/>
      <c r="H966" s="69"/>
      <c r="I966" s="69"/>
      <c r="J966" s="69"/>
      <c r="L966" s="219"/>
    </row>
    <row r="967" spans="1:13" x14ac:dyDescent="0.25">
      <c r="A967">
        <v>5.01</v>
      </c>
      <c r="B967" s="72" t="s">
        <v>342</v>
      </c>
      <c r="C967" s="72" t="s">
        <v>343</v>
      </c>
      <c r="D967" s="72"/>
      <c r="F967" s="223">
        <v>1</v>
      </c>
      <c r="G967" t="str">
        <f>VLOOKUP(F967,Liste!$B$179:$C$189,2)</f>
        <v xml:space="preserve">Charges générales   </v>
      </c>
      <c r="H967" s="73"/>
      <c r="I967" s="124" t="s">
        <v>345</v>
      </c>
      <c r="J967" s="72"/>
      <c r="L967" s="219">
        <f>E941</f>
        <v>17</v>
      </c>
      <c r="M967" s="72">
        <f>VLOOKUP(L967,F.MERE!$A$14:$AA$163,16+F967)</f>
        <v>244</v>
      </c>
    </row>
    <row r="968" spans="1:13" ht="13" thickBot="1" x14ac:dyDescent="0.3">
      <c r="F968" s="223"/>
      <c r="H968" s="73"/>
      <c r="I968" s="124"/>
      <c r="L968" s="219"/>
    </row>
    <row r="969" spans="1:13" ht="13" thickBot="1" x14ac:dyDescent="0.3">
      <c r="B969" s="72" t="str">
        <f>IF($M967&gt;0,"","NE PARTICIPE PAS                   XXXXXXXXXXXXX")</f>
        <v/>
      </c>
      <c r="D969" s="148"/>
      <c r="E969" s="149" t="s">
        <v>1</v>
      </c>
      <c r="F969" s="221"/>
      <c r="G969" s="150" t="s">
        <v>2</v>
      </c>
      <c r="H969" s="148"/>
      <c r="I969" s="151" t="s">
        <v>167</v>
      </c>
      <c r="L969" s="219"/>
    </row>
    <row r="970" spans="1:13" x14ac:dyDescent="0.25">
      <c r="A970" s="69"/>
      <c r="B970" s="69"/>
      <c r="C970" s="69"/>
      <c r="D970" s="69"/>
      <c r="E970" s="69"/>
      <c r="F970" s="222"/>
      <c r="G970" s="69"/>
      <c r="H970" s="69"/>
      <c r="I970" s="69"/>
      <c r="J970" s="69"/>
      <c r="L970" s="219"/>
    </row>
    <row r="971" spans="1:13" x14ac:dyDescent="0.25">
      <c r="A971">
        <v>5.0199999999999996</v>
      </c>
      <c r="B971" s="72" t="s">
        <v>344</v>
      </c>
      <c r="C971" s="72" t="s">
        <v>343</v>
      </c>
      <c r="D971" s="72"/>
      <c r="F971" s="223">
        <v>1</v>
      </c>
      <c r="G971" t="str">
        <f>VLOOKUP(F971,Liste!$B$179:$C$189,2)</f>
        <v xml:space="preserve">Charges générales   </v>
      </c>
      <c r="H971" s="73"/>
      <c r="I971" s="124" t="s">
        <v>334</v>
      </c>
      <c r="J971" s="72"/>
      <c r="L971" s="219">
        <f>E941</f>
        <v>17</v>
      </c>
      <c r="M971" s="72">
        <f>VLOOKUP(L971,F.MERE!$A$14:$AA$163,16+F971)</f>
        <v>244</v>
      </c>
    </row>
    <row r="972" spans="1:13" ht="13" thickBot="1" x14ac:dyDescent="0.3">
      <c r="F972" s="89"/>
      <c r="L972" s="219"/>
    </row>
    <row r="973" spans="1:13" ht="13" thickBot="1" x14ac:dyDescent="0.3">
      <c r="B973" s="72" t="str">
        <f>IF($M971&gt;0,"","NE PARTICIPE PAS                   XXXXXXXXXXXXX")</f>
        <v/>
      </c>
      <c r="D973" s="148"/>
      <c r="E973" s="149" t="s">
        <v>1</v>
      </c>
      <c r="F973" s="221"/>
      <c r="G973" s="150" t="s">
        <v>2</v>
      </c>
      <c r="H973" s="148"/>
      <c r="I973" s="151" t="s">
        <v>167</v>
      </c>
      <c r="L973" s="219"/>
    </row>
    <row r="974" spans="1:13" x14ac:dyDescent="0.25">
      <c r="A974" s="69"/>
      <c r="B974" s="69"/>
      <c r="C974" s="69"/>
      <c r="D974" s="69"/>
      <c r="E974" s="69"/>
      <c r="F974" s="222"/>
      <c r="G974" s="69"/>
      <c r="H974" s="69"/>
      <c r="I974" s="69"/>
      <c r="J974" s="69"/>
      <c r="L974" s="219"/>
    </row>
    <row r="975" spans="1:13" x14ac:dyDescent="0.25">
      <c r="A975">
        <v>6.01</v>
      </c>
      <c r="B975" s="72" t="s">
        <v>386</v>
      </c>
      <c r="C975" s="72" t="s">
        <v>383</v>
      </c>
      <c r="D975" s="72"/>
      <c r="F975" s="223">
        <v>3</v>
      </c>
      <c r="G975" s="72" t="str">
        <f>VLOOKUP(F975,Liste!$B$179:$C$189,2)</f>
        <v>Chardes Bât,B</v>
      </c>
      <c r="H975" s="73"/>
      <c r="I975" s="124" t="s">
        <v>382</v>
      </c>
      <c r="J975" s="72"/>
      <c r="L975" s="219">
        <f>E941</f>
        <v>17</v>
      </c>
      <c r="M975" s="72">
        <f>VLOOKUP(L975,F.MERE!$A$14:$AA$163,16+F975)</f>
        <v>1040</v>
      </c>
    </row>
    <row r="976" spans="1:13" ht="13" thickBot="1" x14ac:dyDescent="0.3">
      <c r="F976" s="89"/>
      <c r="L976" s="219"/>
    </row>
    <row r="977" spans="1:13" ht="13" thickBot="1" x14ac:dyDescent="0.3">
      <c r="B977" s="72" t="str">
        <f>IF($M975&gt;0,"","NE PARTICIPE PAS                   XXXXXXXXXXXXX")</f>
        <v/>
      </c>
      <c r="C977" s="72"/>
      <c r="D977" s="148"/>
      <c r="E977" s="149" t="s">
        <v>1</v>
      </c>
      <c r="F977" s="221"/>
      <c r="G977" s="150" t="s">
        <v>2</v>
      </c>
      <c r="H977" s="148"/>
      <c r="I977" s="151" t="s">
        <v>167</v>
      </c>
      <c r="L977" s="219"/>
    </row>
    <row r="978" spans="1:13" x14ac:dyDescent="0.25">
      <c r="A978" s="69"/>
      <c r="B978" s="69"/>
      <c r="C978" s="69"/>
      <c r="D978" s="69"/>
      <c r="E978" s="69"/>
      <c r="F978" s="222"/>
      <c r="G978" s="69"/>
      <c r="H978" s="69"/>
      <c r="I978" s="69"/>
      <c r="J978" s="69"/>
      <c r="L978" s="219"/>
    </row>
    <row r="979" spans="1:13" x14ac:dyDescent="0.25">
      <c r="B979" s="72"/>
      <c r="C979" s="72"/>
      <c r="D979" s="72"/>
      <c r="F979" s="223">
        <v>1</v>
      </c>
      <c r="G979" t="str">
        <f>VLOOKUP(F979,Liste!$B$179:$C$189,2)</f>
        <v xml:space="preserve">Charges générales   </v>
      </c>
      <c r="H979" s="73"/>
      <c r="I979" s="124" t="s">
        <v>334</v>
      </c>
      <c r="J979" s="72"/>
      <c r="L979" s="219">
        <f>E941</f>
        <v>17</v>
      </c>
      <c r="M979" s="72">
        <f>VLOOKUP(L979,F.MERE!$A$14:$AA$163,16+F979)</f>
        <v>244</v>
      </c>
    </row>
    <row r="980" spans="1:13" ht="13" thickBot="1" x14ac:dyDescent="0.3">
      <c r="F980" s="89"/>
      <c r="L980" s="219"/>
    </row>
    <row r="981" spans="1:13" ht="13" thickBot="1" x14ac:dyDescent="0.3">
      <c r="B981" s="72" t="str">
        <f>IF($M979&gt;0,"","NE PARTICIPE PAS                   XXXXXXXXXXXXX")</f>
        <v/>
      </c>
      <c r="D981" s="148"/>
      <c r="E981" s="149" t="s">
        <v>1</v>
      </c>
      <c r="F981" s="221"/>
      <c r="G981" s="150" t="s">
        <v>2</v>
      </c>
      <c r="H981" s="148"/>
      <c r="I981" s="151" t="s">
        <v>167</v>
      </c>
      <c r="L981" s="219"/>
    </row>
    <row r="982" spans="1:13" x14ac:dyDescent="0.25">
      <c r="A982" s="69"/>
      <c r="B982" s="69"/>
      <c r="C982" s="69"/>
      <c r="D982" s="69"/>
      <c r="E982" s="69"/>
      <c r="F982" s="222"/>
      <c r="G982" s="69"/>
      <c r="H982" s="69"/>
      <c r="I982" s="69"/>
      <c r="J982" s="69"/>
      <c r="L982" s="219"/>
    </row>
    <row r="983" spans="1:13" x14ac:dyDescent="0.25">
      <c r="B983" s="72"/>
      <c r="C983" s="72"/>
      <c r="D983" s="72"/>
      <c r="F983" s="223">
        <v>1</v>
      </c>
      <c r="G983" t="str">
        <f>VLOOKUP(F983,Liste!$B$179:$C$189,2)</f>
        <v xml:space="preserve">Charges générales   </v>
      </c>
      <c r="H983" s="73"/>
      <c r="I983" s="124" t="s">
        <v>334</v>
      </c>
      <c r="J983" s="72"/>
      <c r="L983" s="219">
        <f>E941</f>
        <v>17</v>
      </c>
      <c r="M983" s="72">
        <f>VLOOKUP(L983,F.MERE!$A$14:$AA$163,16+F983)</f>
        <v>244</v>
      </c>
    </row>
    <row r="984" spans="1:13" ht="13" thickBot="1" x14ac:dyDescent="0.3">
      <c r="F984" s="89"/>
      <c r="L984" s="219"/>
    </row>
    <row r="985" spans="1:13" ht="13" thickBot="1" x14ac:dyDescent="0.3">
      <c r="B985" s="72" t="str">
        <f>IF($M983&gt;0,"","NE PARTICIPE PAS                   XXXXXXXXXXXXX")</f>
        <v/>
      </c>
      <c r="E985" s="149" t="s">
        <v>1</v>
      </c>
      <c r="F985" s="221"/>
      <c r="G985" s="150" t="s">
        <v>2</v>
      </c>
      <c r="H985" s="148"/>
      <c r="I985" s="151" t="s">
        <v>167</v>
      </c>
      <c r="L985" s="219"/>
      <c r="M985" s="72" t="str">
        <f>VLOOKUP($E$12,F.MERE!$A$14:$AA$163,16+F984)</f>
        <v/>
      </c>
    </row>
    <row r="986" spans="1:13" x14ac:dyDescent="0.25">
      <c r="A986" s="69"/>
      <c r="B986" s="69"/>
      <c r="C986" s="69"/>
      <c r="D986" s="69"/>
      <c r="E986" s="69"/>
      <c r="F986" s="222"/>
      <c r="G986" s="69"/>
      <c r="H986" s="69"/>
      <c r="I986" s="69"/>
      <c r="J986" s="69"/>
      <c r="L986" s="219"/>
    </row>
    <row r="987" spans="1:13" x14ac:dyDescent="0.25">
      <c r="A987" t="s">
        <v>24</v>
      </c>
      <c r="F987" s="89"/>
      <c r="L987" s="219"/>
    </row>
    <row r="988" spans="1:13" ht="18" x14ac:dyDescent="0.4">
      <c r="A988" s="160" t="str">
        <f>Liste!$A$1</f>
        <v>Résid.LA JOIE</v>
      </c>
      <c r="B988" s="160"/>
      <c r="F988" s="89"/>
      <c r="I988" s="200" t="s">
        <v>168</v>
      </c>
      <c r="L988" s="219"/>
    </row>
    <row r="989" spans="1:13" x14ac:dyDescent="0.25">
      <c r="A989" t="str">
        <f>Liste!$A$2</f>
        <v>120 rue de l' Espérance</v>
      </c>
      <c r="B989" t="str">
        <f>Liste!$A$2</f>
        <v>120 rue de l' Espérance</v>
      </c>
      <c r="F989" s="89"/>
      <c r="J989" s="72" t="s">
        <v>186</v>
      </c>
      <c r="L989" s="219"/>
    </row>
    <row r="990" spans="1:13" x14ac:dyDescent="0.25">
      <c r="A990">
        <f>Liste!$A$3</f>
        <v>75016</v>
      </c>
      <c r="B990" s="220" t="str">
        <f>Liste!$A$3  &amp; " " &amp;Liste!$B$3</f>
        <v>75016 PARIS</v>
      </c>
      <c r="F990" s="89"/>
      <c r="L990" s="219"/>
    </row>
    <row r="991" spans="1:13" ht="15.5" x14ac:dyDescent="0.35">
      <c r="A991" s="72"/>
      <c r="E991" s="72"/>
      <c r="F991" s="89"/>
      <c r="H991" s="154" t="s">
        <v>170</v>
      </c>
      <c r="I991" s="191">
        <f>Liste!$E$3</f>
        <v>44870</v>
      </c>
      <c r="L991" s="219"/>
    </row>
    <row r="992" spans="1:13" ht="15.5" x14ac:dyDescent="0.35">
      <c r="A992" s="72" t="s">
        <v>171</v>
      </c>
      <c r="B992" s="191">
        <f>Liste!$E$3</f>
        <v>44870</v>
      </c>
      <c r="C992" s="72"/>
      <c r="D992" s="72" t="s">
        <v>183</v>
      </c>
      <c r="E992" s="72" t="str">
        <f>Liste!$E$4</f>
        <v>10 Heures</v>
      </c>
      <c r="F992" s="72" t="str">
        <f>Liste!$E$2</f>
        <v>15 rue du Bois d'Amour 75016 PARIS</v>
      </c>
      <c r="L992" s="219"/>
    </row>
    <row r="993" spans="1:12" x14ac:dyDescent="0.25">
      <c r="F993" s="89"/>
      <c r="L993" s="219"/>
    </row>
    <row r="994" spans="1:12" x14ac:dyDescent="0.25">
      <c r="F994" s="89"/>
      <c r="G994" s="156" t="s">
        <v>174</v>
      </c>
      <c r="I994" s="72" t="str">
        <f>Liste!$G$3</f>
        <v>Cabinet LEBON</v>
      </c>
      <c r="L994" s="219"/>
    </row>
    <row r="995" spans="1:12" x14ac:dyDescent="0.25">
      <c r="F995" s="89"/>
      <c r="I995" s="72" t="str">
        <f>Liste!$G$4</f>
        <v>120 rue du Devoir</v>
      </c>
      <c r="L995" s="219"/>
    </row>
    <row r="996" spans="1:12" x14ac:dyDescent="0.25">
      <c r="F996" s="89"/>
      <c r="I996" s="72" t="str">
        <f>Liste!$G$5</f>
        <v>75016 Paris</v>
      </c>
      <c r="L996" s="219"/>
    </row>
    <row r="997" spans="1:12" x14ac:dyDescent="0.25">
      <c r="F997" s="111" t="s">
        <v>176</v>
      </c>
      <c r="G997" s="153" t="str">
        <f>Liste!$E$5</f>
        <v>1 Novemvbre 2022</v>
      </c>
      <c r="L997" s="219"/>
    </row>
    <row r="998" spans="1:12" x14ac:dyDescent="0.25">
      <c r="F998" s="89"/>
      <c r="L998" s="219"/>
    </row>
    <row r="999" spans="1:12" ht="17.5" x14ac:dyDescent="0.35">
      <c r="A999" s="72" t="s">
        <v>178</v>
      </c>
      <c r="B999" s="193" t="str">
        <f>Liste!$C$27&amp;" "&amp;Liste!$D$27</f>
        <v>Monieur DI JORIO Marcel</v>
      </c>
      <c r="E999" s="196">
        <f>Liste!A27</f>
        <v>18</v>
      </c>
      <c r="F999" s="89"/>
      <c r="L999" s="219"/>
    </row>
    <row r="1000" spans="1:12" x14ac:dyDescent="0.25">
      <c r="A1000" s="72" t="s">
        <v>177</v>
      </c>
      <c r="B1000" s="98" t="str">
        <f>Liste!$E$27&amp;" "&amp;Liste!$F$27&amp;" "&amp;Liste!$G$27</f>
        <v>10 Rue Dumont 57000 Metz</v>
      </c>
      <c r="F1000" s="89"/>
      <c r="L1000" s="219"/>
    </row>
    <row r="1001" spans="1:12" x14ac:dyDescent="0.25">
      <c r="F1001" s="89"/>
      <c r="L1001" s="219"/>
    </row>
    <row r="1002" spans="1:12" x14ac:dyDescent="0.25">
      <c r="A1002" s="72" t="s">
        <v>180</v>
      </c>
      <c r="F1002" s="89"/>
      <c r="L1002" s="219"/>
    </row>
    <row r="1003" spans="1:12" x14ac:dyDescent="0.25">
      <c r="A1003" s="72" t="s">
        <v>179</v>
      </c>
      <c r="B1003" s="72"/>
      <c r="F1003" s="89"/>
      <c r="L1003" s="219"/>
    </row>
    <row r="1004" spans="1:12" x14ac:dyDescent="0.25">
      <c r="A1004" s="72" t="s">
        <v>181</v>
      </c>
      <c r="B1004" s="72"/>
      <c r="F1004" s="89"/>
      <c r="L1004" s="219"/>
    </row>
    <row r="1005" spans="1:12" x14ac:dyDescent="0.25">
      <c r="A1005" s="72" t="s">
        <v>182</v>
      </c>
      <c r="B1005" s="72"/>
      <c r="E1005" s="198">
        <f>Liste!$E$3</f>
        <v>44870</v>
      </c>
      <c r="F1005" s="111" t="s">
        <v>183</v>
      </c>
      <c r="G1005" t="str">
        <f>E992&amp;" "&amp;F992</f>
        <v>10 Heures 15 rue du Bois d'Amour 75016 PARIS</v>
      </c>
      <c r="L1005" s="219"/>
    </row>
    <row r="1006" spans="1:12" x14ac:dyDescent="0.25">
      <c r="A1006" s="159" t="s">
        <v>185</v>
      </c>
      <c r="F1006" s="89"/>
      <c r="L1006" s="219"/>
    </row>
    <row r="1007" spans="1:12" ht="13" x14ac:dyDescent="0.3">
      <c r="B1007" s="72"/>
      <c r="F1007" s="89"/>
      <c r="G1007" s="158" t="s">
        <v>184</v>
      </c>
      <c r="L1007" s="219"/>
    </row>
    <row r="1008" spans="1:12" x14ac:dyDescent="0.25">
      <c r="F1008" s="89"/>
      <c r="L1008" s="219"/>
    </row>
    <row r="1009" spans="1:13" x14ac:dyDescent="0.25">
      <c r="A1009" s="73">
        <v>1.01</v>
      </c>
      <c r="B1009" t="s">
        <v>166</v>
      </c>
      <c r="C1009" s="124" t="s">
        <v>335</v>
      </c>
      <c r="D1009" s="124"/>
      <c r="E1009" s="73"/>
      <c r="F1009" s="111">
        <v>1</v>
      </c>
      <c r="G1009" t="str">
        <f>VLOOKUP(F1009,Liste!$B$179:$C$189,2)</f>
        <v xml:space="preserve">Charges générales   </v>
      </c>
      <c r="H1009" s="73"/>
      <c r="I1009" s="124" t="s">
        <v>334</v>
      </c>
      <c r="J1009" s="124"/>
      <c r="L1009" s="219">
        <f>E999</f>
        <v>18</v>
      </c>
      <c r="M1009" s="72">
        <f>VLOOKUP(L1009,F.MERE!$A$14:$AA$163,16+F1009)</f>
        <v>289</v>
      </c>
    </row>
    <row r="1010" spans="1:13" ht="13" thickBot="1" x14ac:dyDescent="0.3">
      <c r="F1010" s="89"/>
      <c r="L1010" s="219"/>
    </row>
    <row r="1011" spans="1:13" ht="13" thickBot="1" x14ac:dyDescent="0.3">
      <c r="B1011" s="72" t="str">
        <f>IF($M1009&gt;0,"","NE PARTICIPE PAS                   XXXXXXXXXXXXX")</f>
        <v/>
      </c>
      <c r="D1011" s="148"/>
      <c r="E1011" s="149" t="s">
        <v>1</v>
      </c>
      <c r="F1011" s="221"/>
      <c r="G1011" s="150" t="s">
        <v>2</v>
      </c>
      <c r="H1011" s="148"/>
      <c r="I1011" s="151" t="s">
        <v>167</v>
      </c>
      <c r="L1011" s="219"/>
      <c r="M1011" s="72" t="str">
        <f>VLOOKUP($E$12,F.MERE!$A$14:$AA$163,16+F1010)</f>
        <v/>
      </c>
    </row>
    <row r="1012" spans="1:13" x14ac:dyDescent="0.25">
      <c r="A1012" s="69"/>
      <c r="B1012" s="69"/>
      <c r="C1012" s="69"/>
      <c r="D1012" s="69"/>
      <c r="E1012" s="69"/>
      <c r="F1012" s="222"/>
      <c r="G1012" s="69"/>
      <c r="H1012" s="69"/>
      <c r="I1012" s="69"/>
      <c r="J1012" s="69"/>
      <c r="L1012" s="219"/>
    </row>
    <row r="1013" spans="1:13" x14ac:dyDescent="0.25">
      <c r="A1013">
        <v>2.0099999999999998</v>
      </c>
      <c r="B1013" s="72" t="s">
        <v>337</v>
      </c>
      <c r="C1013" s="72" t="s">
        <v>336</v>
      </c>
      <c r="D1013" s="72"/>
      <c r="F1013" s="223">
        <v>1</v>
      </c>
      <c r="G1013" t="str">
        <f>VLOOKUP(F1013,Liste!$B$179:$C$189,2)</f>
        <v xml:space="preserve">Charges générales   </v>
      </c>
      <c r="H1013" s="73"/>
      <c r="I1013" s="124" t="s">
        <v>334</v>
      </c>
      <c r="J1013" s="72"/>
      <c r="L1013" s="219">
        <f>E999</f>
        <v>18</v>
      </c>
      <c r="M1013" s="72">
        <f>VLOOKUP(L1013,F.MERE!$A$14:$AA$163,16+F1009)</f>
        <v>289</v>
      </c>
    </row>
    <row r="1014" spans="1:13" ht="13" thickBot="1" x14ac:dyDescent="0.3">
      <c r="F1014" s="89"/>
      <c r="L1014" s="219"/>
    </row>
    <row r="1015" spans="1:13" ht="13" thickBot="1" x14ac:dyDescent="0.3">
      <c r="D1015" s="148"/>
      <c r="E1015" s="149" t="s">
        <v>1</v>
      </c>
      <c r="F1015" s="221"/>
      <c r="G1015" s="150" t="s">
        <v>2</v>
      </c>
      <c r="H1015" s="148"/>
      <c r="I1015" s="151" t="s">
        <v>167</v>
      </c>
      <c r="L1015" s="219"/>
    </row>
    <row r="1016" spans="1:13" x14ac:dyDescent="0.25">
      <c r="A1016" s="69"/>
      <c r="B1016" s="69"/>
      <c r="C1016" s="69"/>
      <c r="D1016" s="69"/>
      <c r="E1016" s="69"/>
      <c r="F1016" s="222"/>
      <c r="G1016" s="69"/>
      <c r="H1016" s="69"/>
      <c r="I1016" s="69"/>
      <c r="J1016" s="69"/>
      <c r="L1016" s="219"/>
    </row>
    <row r="1017" spans="1:13" x14ac:dyDescent="0.25">
      <c r="A1017">
        <v>3.01</v>
      </c>
      <c r="B1017" s="72" t="s">
        <v>338</v>
      </c>
      <c r="C1017" s="72" t="s">
        <v>339</v>
      </c>
      <c r="D1017" s="72"/>
      <c r="F1017" s="223">
        <v>1</v>
      </c>
      <c r="G1017" t="str">
        <f>VLOOKUP(F1017,Liste!$B$179:$C$189,2)</f>
        <v xml:space="preserve">Charges générales   </v>
      </c>
      <c r="H1017" s="73"/>
      <c r="I1017" s="124" t="s">
        <v>334</v>
      </c>
      <c r="J1017" s="72"/>
      <c r="L1017" s="219">
        <f>E999</f>
        <v>18</v>
      </c>
      <c r="M1017" s="72">
        <f>VLOOKUP(L1017,F.MERE!$A$14:$AA$163,16+F1017)</f>
        <v>289</v>
      </c>
    </row>
    <row r="1018" spans="1:13" ht="13" thickBot="1" x14ac:dyDescent="0.3">
      <c r="F1018" s="89"/>
      <c r="L1018" s="219"/>
    </row>
    <row r="1019" spans="1:13" ht="13" thickBot="1" x14ac:dyDescent="0.3">
      <c r="D1019" s="148"/>
      <c r="E1019" s="149" t="s">
        <v>1</v>
      </c>
      <c r="F1019" s="221"/>
      <c r="G1019" s="150" t="s">
        <v>2</v>
      </c>
      <c r="H1019" s="148"/>
      <c r="I1019" s="151" t="s">
        <v>167</v>
      </c>
      <c r="L1019" s="219"/>
    </row>
    <row r="1020" spans="1:13" x14ac:dyDescent="0.25">
      <c r="A1020" s="69"/>
      <c r="B1020" s="69"/>
      <c r="C1020" s="69"/>
      <c r="D1020" s="69"/>
      <c r="E1020" s="69"/>
      <c r="F1020" s="222"/>
      <c r="G1020" s="69"/>
      <c r="H1020" s="69"/>
      <c r="I1020" s="69"/>
      <c r="J1020" s="69"/>
      <c r="L1020" s="219"/>
    </row>
    <row r="1021" spans="1:13" x14ac:dyDescent="0.25">
      <c r="A1021">
        <v>4.01</v>
      </c>
      <c r="B1021" s="72" t="s">
        <v>340</v>
      </c>
      <c r="C1021" s="72" t="s">
        <v>341</v>
      </c>
      <c r="D1021" s="72"/>
      <c r="F1021" s="223">
        <v>1</v>
      </c>
      <c r="G1021" t="str">
        <f>VLOOKUP(F1021,Liste!$B$179:$C$189,2)</f>
        <v xml:space="preserve">Charges générales   </v>
      </c>
      <c r="H1021" s="73"/>
      <c r="I1021" s="124" t="s">
        <v>334</v>
      </c>
      <c r="J1021" s="72"/>
      <c r="L1021" s="219">
        <f>E999</f>
        <v>18</v>
      </c>
      <c r="M1021" s="72">
        <f>VLOOKUP(L1021,F.MERE!$A$14:$AA$163,16+F1021)</f>
        <v>289</v>
      </c>
    </row>
    <row r="1022" spans="1:13" ht="13" thickBot="1" x14ac:dyDescent="0.3">
      <c r="F1022" s="89"/>
      <c r="L1022" s="219"/>
    </row>
    <row r="1023" spans="1:13" ht="13" thickBot="1" x14ac:dyDescent="0.3">
      <c r="B1023" s="72" t="str">
        <f>IF($M1021&gt;0,"","NE PARTICIPE PAS                   XXXXXXXXXXXXX")</f>
        <v/>
      </c>
      <c r="D1023" s="148"/>
      <c r="E1023" s="149" t="s">
        <v>1</v>
      </c>
      <c r="F1023" s="221"/>
      <c r="G1023" s="150" t="s">
        <v>2</v>
      </c>
      <c r="H1023" s="148"/>
      <c r="I1023" s="151" t="s">
        <v>167</v>
      </c>
      <c r="L1023" s="219"/>
    </row>
    <row r="1024" spans="1:13" x14ac:dyDescent="0.25">
      <c r="A1024" s="69"/>
      <c r="B1024" s="69"/>
      <c r="C1024" s="69"/>
      <c r="D1024" s="69"/>
      <c r="E1024" s="69"/>
      <c r="F1024" s="222"/>
      <c r="G1024" s="69"/>
      <c r="H1024" s="69"/>
      <c r="I1024" s="69"/>
      <c r="J1024" s="69"/>
      <c r="L1024" s="219"/>
    </row>
    <row r="1025" spans="1:13" x14ac:dyDescent="0.25">
      <c r="A1025">
        <v>5.01</v>
      </c>
      <c r="B1025" s="72" t="s">
        <v>342</v>
      </c>
      <c r="C1025" s="72" t="s">
        <v>343</v>
      </c>
      <c r="D1025" s="72"/>
      <c r="F1025" s="223">
        <v>1</v>
      </c>
      <c r="G1025" t="str">
        <f>VLOOKUP(F1025,Liste!$B$179:$C$189,2)</f>
        <v xml:space="preserve">Charges générales   </v>
      </c>
      <c r="H1025" s="73"/>
      <c r="I1025" s="124" t="s">
        <v>345</v>
      </c>
      <c r="J1025" s="72"/>
      <c r="L1025" s="219">
        <f>E999</f>
        <v>18</v>
      </c>
      <c r="M1025" s="72">
        <f>VLOOKUP(L1025,F.MERE!$A$14:$AA$163,16+F1025)</f>
        <v>289</v>
      </c>
    </row>
    <row r="1026" spans="1:13" ht="13" thickBot="1" x14ac:dyDescent="0.3">
      <c r="F1026" s="223"/>
      <c r="H1026" s="73"/>
      <c r="I1026" s="124"/>
      <c r="L1026" s="219"/>
    </row>
    <row r="1027" spans="1:13" ht="13" thickBot="1" x14ac:dyDescent="0.3">
      <c r="B1027" s="72" t="str">
        <f>IF($M1025&gt;0,"","NE PARTICIPE PAS                   XXXXXXXXXXXXX")</f>
        <v/>
      </c>
      <c r="D1027" s="148"/>
      <c r="E1027" s="149" t="s">
        <v>1</v>
      </c>
      <c r="F1027" s="221"/>
      <c r="G1027" s="150" t="s">
        <v>2</v>
      </c>
      <c r="H1027" s="148"/>
      <c r="I1027" s="151" t="s">
        <v>167</v>
      </c>
      <c r="L1027" s="219"/>
    </row>
    <row r="1028" spans="1:13" x14ac:dyDescent="0.25">
      <c r="A1028" s="69"/>
      <c r="B1028" s="69"/>
      <c r="C1028" s="69"/>
      <c r="D1028" s="69"/>
      <c r="E1028" s="69"/>
      <c r="F1028" s="222"/>
      <c r="G1028" s="69"/>
      <c r="H1028" s="69"/>
      <c r="I1028" s="69"/>
      <c r="J1028" s="69"/>
      <c r="L1028" s="219"/>
    </row>
    <row r="1029" spans="1:13" x14ac:dyDescent="0.25">
      <c r="A1029">
        <v>5.0199999999999996</v>
      </c>
      <c r="B1029" s="72" t="s">
        <v>344</v>
      </c>
      <c r="C1029" s="72" t="s">
        <v>343</v>
      </c>
      <c r="D1029" s="72"/>
      <c r="F1029" s="223">
        <v>1</v>
      </c>
      <c r="G1029" t="str">
        <f>VLOOKUP(F1029,Liste!$B$179:$C$189,2)</f>
        <v xml:space="preserve">Charges générales   </v>
      </c>
      <c r="H1029" s="73"/>
      <c r="I1029" s="124" t="s">
        <v>334</v>
      </c>
      <c r="J1029" s="72"/>
      <c r="L1029" s="219">
        <f>E999</f>
        <v>18</v>
      </c>
      <c r="M1029" s="72">
        <f>VLOOKUP(L1029,F.MERE!$A$14:$AA$163,16+F1029)</f>
        <v>289</v>
      </c>
    </row>
    <row r="1030" spans="1:13" ht="13" thickBot="1" x14ac:dyDescent="0.3">
      <c r="F1030" s="89"/>
      <c r="L1030" s="219"/>
    </row>
    <row r="1031" spans="1:13" ht="13" thickBot="1" x14ac:dyDescent="0.3">
      <c r="B1031" s="72" t="str">
        <f>IF($M1029&gt;0,"","NE PARTICIPE PAS                   XXXXXXXXXXXXX")</f>
        <v/>
      </c>
      <c r="D1031" s="148"/>
      <c r="E1031" s="149" t="s">
        <v>1</v>
      </c>
      <c r="F1031" s="221"/>
      <c r="G1031" s="150" t="s">
        <v>2</v>
      </c>
      <c r="H1031" s="148"/>
      <c r="I1031" s="151" t="s">
        <v>167</v>
      </c>
      <c r="L1031" s="219"/>
    </row>
    <row r="1032" spans="1:13" x14ac:dyDescent="0.25">
      <c r="A1032" s="69"/>
      <c r="B1032" s="69"/>
      <c r="C1032" s="69"/>
      <c r="D1032" s="69"/>
      <c r="E1032" s="69"/>
      <c r="F1032" s="222"/>
      <c r="G1032" s="69"/>
      <c r="H1032" s="69"/>
      <c r="I1032" s="69"/>
      <c r="J1032" s="69"/>
      <c r="L1032" s="219"/>
    </row>
    <row r="1033" spans="1:13" x14ac:dyDescent="0.25">
      <c r="A1033">
        <v>6.01</v>
      </c>
      <c r="B1033" s="72" t="s">
        <v>386</v>
      </c>
      <c r="C1033" s="72" t="s">
        <v>383</v>
      </c>
      <c r="D1033" s="72"/>
      <c r="F1033" s="223">
        <v>3</v>
      </c>
      <c r="G1033" s="72" t="str">
        <f>VLOOKUP(F1033,Liste!$B$179:$C$189,2)</f>
        <v>Chardes Bât,B</v>
      </c>
      <c r="H1033" s="73"/>
      <c r="I1033" s="124" t="s">
        <v>382</v>
      </c>
      <c r="J1033" s="72"/>
      <c r="L1033" s="219">
        <f>E999</f>
        <v>18</v>
      </c>
      <c r="M1033" s="72">
        <f>VLOOKUP(L1033,F.MERE!$A$14:$AA$163,16+F1033)</f>
        <v>762</v>
      </c>
    </row>
    <row r="1034" spans="1:13" ht="13" thickBot="1" x14ac:dyDescent="0.3">
      <c r="F1034" s="89"/>
      <c r="L1034" s="219"/>
    </row>
    <row r="1035" spans="1:13" ht="13" thickBot="1" x14ac:dyDescent="0.3">
      <c r="B1035" s="72" t="str">
        <f>IF($M1033&gt;0,"","NE PARTICIPE PAS                   XXXXXXXXXXXXX")</f>
        <v/>
      </c>
      <c r="C1035" s="72"/>
      <c r="D1035" s="148"/>
      <c r="E1035" s="149" t="s">
        <v>1</v>
      </c>
      <c r="F1035" s="221"/>
      <c r="G1035" s="150" t="s">
        <v>2</v>
      </c>
      <c r="H1035" s="148"/>
      <c r="I1035" s="151" t="s">
        <v>167</v>
      </c>
      <c r="L1035" s="219"/>
    </row>
    <row r="1036" spans="1:13" x14ac:dyDescent="0.25">
      <c r="A1036" s="69"/>
      <c r="B1036" s="69"/>
      <c r="C1036" s="69"/>
      <c r="D1036" s="69"/>
      <c r="E1036" s="69"/>
      <c r="F1036" s="222"/>
      <c r="G1036" s="69"/>
      <c r="H1036" s="69"/>
      <c r="I1036" s="69"/>
      <c r="J1036" s="69"/>
      <c r="L1036" s="219"/>
    </row>
    <row r="1037" spans="1:13" x14ac:dyDescent="0.25">
      <c r="B1037" s="72"/>
      <c r="C1037" s="72"/>
      <c r="D1037" s="72"/>
      <c r="F1037" s="223">
        <v>1</v>
      </c>
      <c r="G1037" t="str">
        <f>VLOOKUP(F1037,Liste!$B$179:$C$189,2)</f>
        <v xml:space="preserve">Charges générales   </v>
      </c>
      <c r="H1037" s="73"/>
      <c r="I1037" s="124" t="s">
        <v>334</v>
      </c>
      <c r="J1037" s="72"/>
      <c r="L1037" s="219">
        <f>E999</f>
        <v>18</v>
      </c>
      <c r="M1037" s="72">
        <f>VLOOKUP(L1037,F.MERE!$A$14:$AA$163,16+F1037)</f>
        <v>289</v>
      </c>
    </row>
    <row r="1038" spans="1:13" ht="13" thickBot="1" x14ac:dyDescent="0.3">
      <c r="F1038" s="89"/>
      <c r="L1038" s="219"/>
    </row>
    <row r="1039" spans="1:13" ht="13" thickBot="1" x14ac:dyDescent="0.3">
      <c r="B1039" s="72" t="str">
        <f>IF($M1037&gt;0,"","NE PARTICIPE PAS                   XXXXXXXXXXXXX")</f>
        <v/>
      </c>
      <c r="D1039" s="148"/>
      <c r="E1039" s="149" t="s">
        <v>1</v>
      </c>
      <c r="F1039" s="221"/>
      <c r="G1039" s="150" t="s">
        <v>2</v>
      </c>
      <c r="H1039" s="148"/>
      <c r="I1039" s="151" t="s">
        <v>167</v>
      </c>
      <c r="L1039" s="219"/>
    </row>
    <row r="1040" spans="1:13" x14ac:dyDescent="0.25">
      <c r="A1040" s="69"/>
      <c r="B1040" s="69"/>
      <c r="C1040" s="69"/>
      <c r="D1040" s="69"/>
      <c r="E1040" s="69"/>
      <c r="F1040" s="222"/>
      <c r="G1040" s="69"/>
      <c r="H1040" s="69"/>
      <c r="I1040" s="69"/>
      <c r="J1040" s="69"/>
      <c r="L1040" s="219"/>
    </row>
    <row r="1041" spans="1:13" x14ac:dyDescent="0.25">
      <c r="B1041" s="72"/>
      <c r="C1041" s="72"/>
      <c r="D1041" s="72"/>
      <c r="F1041" s="223">
        <v>1</v>
      </c>
      <c r="G1041" t="str">
        <f>VLOOKUP(F1041,Liste!$B$179:$C$189,2)</f>
        <v xml:space="preserve">Charges générales   </v>
      </c>
      <c r="H1041" s="73"/>
      <c r="I1041" s="124" t="s">
        <v>334</v>
      </c>
      <c r="J1041" s="72"/>
      <c r="L1041" s="219">
        <f>E999</f>
        <v>18</v>
      </c>
      <c r="M1041" s="72">
        <f>VLOOKUP(L1041,F.MERE!$A$14:$AA$163,16+F1041)</f>
        <v>289</v>
      </c>
    </row>
    <row r="1042" spans="1:13" ht="13" thickBot="1" x14ac:dyDescent="0.3">
      <c r="F1042" s="89"/>
      <c r="L1042" s="219"/>
    </row>
    <row r="1043" spans="1:13" ht="13" thickBot="1" x14ac:dyDescent="0.3">
      <c r="B1043" s="72" t="str">
        <f>IF($M1041&gt;0,"","NE PARTICIPE PAS                   XXXXXXXXXXXXX")</f>
        <v/>
      </c>
      <c r="E1043" s="149" t="s">
        <v>1</v>
      </c>
      <c r="F1043" s="221"/>
      <c r="G1043" s="150" t="s">
        <v>2</v>
      </c>
      <c r="H1043" s="148"/>
      <c r="I1043" s="151" t="s">
        <v>167</v>
      </c>
      <c r="L1043" s="219"/>
      <c r="M1043" s="72" t="str">
        <f>VLOOKUP($E$12,F.MERE!$A$14:$AA$163,16+F1042)</f>
        <v/>
      </c>
    </row>
    <row r="1044" spans="1:13" x14ac:dyDescent="0.25">
      <c r="A1044" s="69"/>
      <c r="B1044" s="69"/>
      <c r="C1044" s="69"/>
      <c r="D1044" s="69"/>
      <c r="E1044" s="69"/>
      <c r="F1044" s="222"/>
      <c r="G1044" s="69"/>
      <c r="H1044" s="69"/>
      <c r="I1044" s="69"/>
      <c r="J1044" s="69"/>
      <c r="L1044" s="219"/>
    </row>
    <row r="1045" spans="1:13" x14ac:dyDescent="0.25">
      <c r="A1045" t="s">
        <v>24</v>
      </c>
      <c r="F1045" s="89"/>
      <c r="L1045" s="219"/>
    </row>
    <row r="1046" spans="1:13" ht="18" x14ac:dyDescent="0.4">
      <c r="A1046" s="160" t="str">
        <f>Liste!$A$1</f>
        <v>Résid.LA JOIE</v>
      </c>
      <c r="B1046" s="160"/>
      <c r="F1046" s="89"/>
      <c r="I1046" s="200" t="s">
        <v>168</v>
      </c>
      <c r="L1046" s="219"/>
    </row>
    <row r="1047" spans="1:13" x14ac:dyDescent="0.25">
      <c r="A1047" t="str">
        <f>Liste!$A$2</f>
        <v>120 rue de l' Espérance</v>
      </c>
      <c r="B1047" t="str">
        <f>Liste!$A$2</f>
        <v>120 rue de l' Espérance</v>
      </c>
      <c r="F1047" s="89"/>
      <c r="J1047" s="72" t="s">
        <v>186</v>
      </c>
      <c r="L1047" s="219"/>
    </row>
    <row r="1048" spans="1:13" x14ac:dyDescent="0.25">
      <c r="A1048">
        <f>Liste!$A$3</f>
        <v>75016</v>
      </c>
      <c r="B1048" s="220" t="str">
        <f>Liste!$A$3  &amp; " " &amp;Liste!$B$3</f>
        <v>75016 PARIS</v>
      </c>
      <c r="F1048" s="89"/>
      <c r="L1048" s="219"/>
    </row>
    <row r="1049" spans="1:13" ht="15.5" x14ac:dyDescent="0.35">
      <c r="A1049" s="72"/>
      <c r="E1049" s="72"/>
      <c r="F1049" s="89"/>
      <c r="H1049" s="154" t="s">
        <v>170</v>
      </c>
      <c r="I1049" s="191">
        <f>Liste!$E$3</f>
        <v>44870</v>
      </c>
      <c r="L1049" s="219"/>
    </row>
    <row r="1050" spans="1:13" ht="15.5" x14ac:dyDescent="0.35">
      <c r="A1050" s="72" t="s">
        <v>171</v>
      </c>
      <c r="B1050" s="191">
        <f>Liste!$E$3</f>
        <v>44870</v>
      </c>
      <c r="C1050" s="72"/>
      <c r="D1050" s="72" t="s">
        <v>183</v>
      </c>
      <c r="E1050" s="72" t="str">
        <f>Liste!$E$4</f>
        <v>10 Heures</v>
      </c>
      <c r="F1050" s="72" t="str">
        <f>Liste!$E$2</f>
        <v>15 rue du Bois d'Amour 75016 PARIS</v>
      </c>
      <c r="L1050" s="219"/>
    </row>
    <row r="1051" spans="1:13" x14ac:dyDescent="0.25">
      <c r="F1051" s="89"/>
      <c r="L1051" s="219"/>
    </row>
    <row r="1052" spans="1:13" x14ac:dyDescent="0.25">
      <c r="F1052" s="89"/>
      <c r="G1052" s="156" t="s">
        <v>174</v>
      </c>
      <c r="I1052" s="72" t="str">
        <f>Liste!$G$3</f>
        <v>Cabinet LEBON</v>
      </c>
      <c r="L1052" s="219"/>
    </row>
    <row r="1053" spans="1:13" x14ac:dyDescent="0.25">
      <c r="F1053" s="89"/>
      <c r="I1053" s="72" t="str">
        <f>Liste!$G$4</f>
        <v>120 rue du Devoir</v>
      </c>
      <c r="L1053" s="219"/>
    </row>
    <row r="1054" spans="1:13" x14ac:dyDescent="0.25">
      <c r="F1054" s="89"/>
      <c r="I1054" s="72" t="str">
        <f>Liste!$G$5</f>
        <v>75016 Paris</v>
      </c>
      <c r="L1054" s="219"/>
    </row>
    <row r="1055" spans="1:13" x14ac:dyDescent="0.25">
      <c r="F1055" s="111" t="s">
        <v>176</v>
      </c>
      <c r="G1055" s="153" t="str">
        <f>Liste!$E$5</f>
        <v>1 Novemvbre 2022</v>
      </c>
      <c r="L1055" s="219"/>
    </row>
    <row r="1056" spans="1:13" x14ac:dyDescent="0.25">
      <c r="F1056" s="89"/>
      <c r="L1056" s="219"/>
    </row>
    <row r="1057" spans="1:13" ht="17.5" x14ac:dyDescent="0.35">
      <c r="A1057" s="72" t="s">
        <v>178</v>
      </c>
      <c r="B1057" s="193" t="str">
        <f>Liste!$C280&amp;" "&amp;Liste!$D$28</f>
        <v xml:space="preserve"> DI MEGLIO Laurent</v>
      </c>
      <c r="E1057" s="196">
        <f>Liste!A28</f>
        <v>19</v>
      </c>
      <c r="F1057" s="89"/>
      <c r="L1057" s="219"/>
    </row>
    <row r="1058" spans="1:13" x14ac:dyDescent="0.25">
      <c r="A1058" s="72" t="s">
        <v>177</v>
      </c>
      <c r="B1058" s="98" t="str">
        <f>Liste!$E$28&amp;" "&amp;Liste!$F$28&amp;" "&amp;Liste!$G$28</f>
        <v xml:space="preserve">13 rue de l' espoir 75016 Paris </v>
      </c>
      <c r="F1058" s="89"/>
      <c r="L1058" s="219"/>
    </row>
    <row r="1059" spans="1:13" x14ac:dyDescent="0.25">
      <c r="F1059" s="89"/>
      <c r="L1059" s="219"/>
    </row>
    <row r="1060" spans="1:13" x14ac:dyDescent="0.25">
      <c r="A1060" s="72" t="s">
        <v>180</v>
      </c>
      <c r="F1060" s="89"/>
      <c r="L1060" s="219"/>
    </row>
    <row r="1061" spans="1:13" x14ac:dyDescent="0.25">
      <c r="A1061" s="72" t="s">
        <v>179</v>
      </c>
      <c r="B1061" s="72"/>
      <c r="F1061" s="89"/>
      <c r="L1061" s="219"/>
    </row>
    <row r="1062" spans="1:13" x14ac:dyDescent="0.25">
      <c r="A1062" s="72" t="s">
        <v>181</v>
      </c>
      <c r="B1062" s="72"/>
      <c r="F1062" s="89"/>
      <c r="L1062" s="219"/>
    </row>
    <row r="1063" spans="1:13" x14ac:dyDescent="0.25">
      <c r="A1063" s="72" t="s">
        <v>182</v>
      </c>
      <c r="B1063" s="72"/>
      <c r="E1063" s="198">
        <f>Liste!$E$3</f>
        <v>44870</v>
      </c>
      <c r="F1063" s="111" t="s">
        <v>183</v>
      </c>
      <c r="G1063" t="str">
        <f>E1050&amp;" "&amp;F1050</f>
        <v>10 Heures 15 rue du Bois d'Amour 75016 PARIS</v>
      </c>
      <c r="L1063" s="219"/>
    </row>
    <row r="1064" spans="1:13" x14ac:dyDescent="0.25">
      <c r="A1064" s="159" t="s">
        <v>185</v>
      </c>
      <c r="F1064" s="89"/>
      <c r="L1064" s="219"/>
    </row>
    <row r="1065" spans="1:13" ht="13" x14ac:dyDescent="0.3">
      <c r="B1065" s="72"/>
      <c r="F1065" s="89"/>
      <c r="G1065" s="158" t="s">
        <v>184</v>
      </c>
      <c r="L1065" s="219"/>
    </row>
    <row r="1066" spans="1:13" x14ac:dyDescent="0.25">
      <c r="F1066" s="89"/>
      <c r="L1066" s="219"/>
    </row>
    <row r="1067" spans="1:13" x14ac:dyDescent="0.25">
      <c r="A1067" s="73">
        <v>1.01</v>
      </c>
      <c r="B1067" t="s">
        <v>166</v>
      </c>
      <c r="C1067" s="124" t="s">
        <v>335</v>
      </c>
      <c r="D1067" s="124"/>
      <c r="E1067" s="73"/>
      <c r="F1067" s="111">
        <v>1</v>
      </c>
      <c r="G1067" t="str">
        <f>VLOOKUP(F1067,Liste!$B$179:$C$189,2)</f>
        <v xml:space="preserve">Charges générales   </v>
      </c>
      <c r="H1067" s="73"/>
      <c r="I1067" s="124" t="s">
        <v>334</v>
      </c>
      <c r="J1067" s="124"/>
      <c r="L1067" s="219">
        <f>E1057</f>
        <v>19</v>
      </c>
      <c r="M1067" s="72">
        <f>VLOOKUP(L1067,F.MERE!$A$14:$AA$163,16+F1067)</f>
        <v>237</v>
      </c>
    </row>
    <row r="1068" spans="1:13" ht="13" thickBot="1" x14ac:dyDescent="0.3">
      <c r="F1068" s="89"/>
      <c r="L1068" s="219"/>
    </row>
    <row r="1069" spans="1:13" ht="13" thickBot="1" x14ac:dyDescent="0.3">
      <c r="B1069" s="72" t="str">
        <f>IF($M1067&gt;0,"","NE PARTICIPE PAS                   XXXXXXXXXXXXX")</f>
        <v/>
      </c>
      <c r="D1069" s="148"/>
      <c r="E1069" s="149" t="s">
        <v>1</v>
      </c>
      <c r="F1069" s="221"/>
      <c r="G1069" s="150" t="s">
        <v>2</v>
      </c>
      <c r="H1069" s="148"/>
      <c r="I1069" s="151" t="s">
        <v>167</v>
      </c>
      <c r="L1069" s="219"/>
      <c r="M1069" s="72" t="str">
        <f>VLOOKUP($E$12,F.MERE!$A$14:$AA$163,16+F1068)</f>
        <v/>
      </c>
    </row>
    <row r="1070" spans="1:13" x14ac:dyDescent="0.25">
      <c r="A1070" s="69"/>
      <c r="B1070" s="69"/>
      <c r="C1070" s="69"/>
      <c r="D1070" s="69"/>
      <c r="E1070" s="69"/>
      <c r="F1070" s="222"/>
      <c r="G1070" s="69"/>
      <c r="H1070" s="69"/>
      <c r="I1070" s="69"/>
      <c r="J1070" s="69"/>
      <c r="L1070" s="219"/>
    </row>
    <row r="1071" spans="1:13" x14ac:dyDescent="0.25">
      <c r="A1071">
        <v>2.0099999999999998</v>
      </c>
      <c r="B1071" s="72" t="s">
        <v>337</v>
      </c>
      <c r="C1071" s="72" t="s">
        <v>336</v>
      </c>
      <c r="D1071" s="72"/>
      <c r="F1071" s="223">
        <v>1</v>
      </c>
      <c r="G1071" t="str">
        <f>VLOOKUP(F1071,Liste!$B$179:$C$189,2)</f>
        <v xml:space="preserve">Charges générales   </v>
      </c>
      <c r="H1071" s="73"/>
      <c r="I1071" s="124" t="s">
        <v>334</v>
      </c>
      <c r="J1071" s="72"/>
      <c r="L1071" s="219">
        <f>E1057</f>
        <v>19</v>
      </c>
      <c r="M1071" s="72">
        <f>VLOOKUP(L1071,F.MERE!$A$14:$AA$163,16+F1067)</f>
        <v>237</v>
      </c>
    </row>
    <row r="1072" spans="1:13" ht="13" thickBot="1" x14ac:dyDescent="0.3">
      <c r="F1072" s="89"/>
      <c r="L1072" s="219"/>
    </row>
    <row r="1073" spans="1:13" ht="13" thickBot="1" x14ac:dyDescent="0.3">
      <c r="D1073" s="148"/>
      <c r="E1073" s="149" t="s">
        <v>1</v>
      </c>
      <c r="F1073" s="221"/>
      <c r="G1073" s="150" t="s">
        <v>2</v>
      </c>
      <c r="H1073" s="148"/>
      <c r="I1073" s="151" t="s">
        <v>167</v>
      </c>
      <c r="L1073" s="219"/>
    </row>
    <row r="1074" spans="1:13" x14ac:dyDescent="0.25">
      <c r="A1074" s="69"/>
      <c r="B1074" s="69"/>
      <c r="C1074" s="69"/>
      <c r="D1074" s="69"/>
      <c r="E1074" s="69"/>
      <c r="F1074" s="222"/>
      <c r="G1074" s="69"/>
      <c r="H1074" s="69"/>
      <c r="I1074" s="69"/>
      <c r="J1074" s="69"/>
      <c r="L1074" s="219"/>
    </row>
    <row r="1075" spans="1:13" x14ac:dyDescent="0.25">
      <c r="A1075">
        <v>3.01</v>
      </c>
      <c r="B1075" s="72" t="s">
        <v>338</v>
      </c>
      <c r="C1075" s="72" t="s">
        <v>339</v>
      </c>
      <c r="D1075" s="72"/>
      <c r="F1075" s="223">
        <v>1</v>
      </c>
      <c r="G1075" t="str">
        <f>VLOOKUP(F1075,Liste!$B$179:$C$189,2)</f>
        <v xml:space="preserve">Charges générales   </v>
      </c>
      <c r="H1075" s="73"/>
      <c r="I1075" s="124" t="s">
        <v>334</v>
      </c>
      <c r="J1075" s="72"/>
      <c r="L1075" s="219">
        <f>E1057</f>
        <v>19</v>
      </c>
      <c r="M1075" s="72">
        <f>VLOOKUP(L1075,F.MERE!$A$14:$AA$163,16+F1075)</f>
        <v>237</v>
      </c>
    </row>
    <row r="1076" spans="1:13" ht="13" thickBot="1" x14ac:dyDescent="0.3">
      <c r="F1076" s="89"/>
      <c r="L1076" s="219"/>
    </row>
    <row r="1077" spans="1:13" ht="13" thickBot="1" x14ac:dyDescent="0.3">
      <c r="D1077" s="148"/>
      <c r="E1077" s="149" t="s">
        <v>1</v>
      </c>
      <c r="F1077" s="221"/>
      <c r="G1077" s="150" t="s">
        <v>2</v>
      </c>
      <c r="H1077" s="148"/>
      <c r="I1077" s="151" t="s">
        <v>167</v>
      </c>
      <c r="L1077" s="219"/>
    </row>
    <row r="1078" spans="1:13" x14ac:dyDescent="0.25">
      <c r="A1078" s="69"/>
      <c r="B1078" s="69"/>
      <c r="C1078" s="69"/>
      <c r="D1078" s="69"/>
      <c r="E1078" s="69"/>
      <c r="F1078" s="222"/>
      <c r="G1078" s="69"/>
      <c r="H1078" s="69"/>
      <c r="I1078" s="69"/>
      <c r="J1078" s="69"/>
      <c r="L1078" s="219"/>
    </row>
    <row r="1079" spans="1:13" x14ac:dyDescent="0.25">
      <c r="A1079">
        <v>4.01</v>
      </c>
      <c r="B1079" s="72" t="s">
        <v>340</v>
      </c>
      <c r="C1079" s="72" t="s">
        <v>341</v>
      </c>
      <c r="D1079" s="72"/>
      <c r="F1079" s="223">
        <v>1</v>
      </c>
      <c r="G1079" t="str">
        <f>VLOOKUP(F1079,Liste!$B$179:$C$189,2)</f>
        <v xml:space="preserve">Charges générales   </v>
      </c>
      <c r="H1079" s="73"/>
      <c r="I1079" s="124" t="s">
        <v>334</v>
      </c>
      <c r="J1079" s="72"/>
      <c r="L1079" s="219">
        <f>E1057</f>
        <v>19</v>
      </c>
      <c r="M1079" s="72">
        <f>VLOOKUP(L1079,F.MERE!$A$14:$AA$163,16+F1079)</f>
        <v>237</v>
      </c>
    </row>
    <row r="1080" spans="1:13" ht="13" thickBot="1" x14ac:dyDescent="0.3">
      <c r="F1080" s="89"/>
      <c r="L1080" s="219"/>
    </row>
    <row r="1081" spans="1:13" ht="13" thickBot="1" x14ac:dyDescent="0.3">
      <c r="B1081" s="72" t="str">
        <f>IF($M1079&gt;0,"","NE PARTICIPE PAS                   XXXXXXXXXXXXX")</f>
        <v/>
      </c>
      <c r="D1081" s="148"/>
      <c r="E1081" s="149" t="s">
        <v>1</v>
      </c>
      <c r="F1081" s="221"/>
      <c r="G1081" s="150" t="s">
        <v>2</v>
      </c>
      <c r="H1081" s="148"/>
      <c r="I1081" s="151" t="s">
        <v>167</v>
      </c>
      <c r="L1081" s="219"/>
    </row>
    <row r="1082" spans="1:13" x14ac:dyDescent="0.25">
      <c r="A1082" s="69"/>
      <c r="B1082" s="69"/>
      <c r="C1082" s="69"/>
      <c r="D1082" s="69"/>
      <c r="E1082" s="69"/>
      <c r="F1082" s="222"/>
      <c r="G1082" s="69"/>
      <c r="H1082" s="69"/>
      <c r="I1082" s="69"/>
      <c r="J1082" s="69"/>
      <c r="L1082" s="219"/>
    </row>
    <row r="1083" spans="1:13" x14ac:dyDescent="0.25">
      <c r="A1083">
        <v>5.01</v>
      </c>
      <c r="B1083" s="72" t="s">
        <v>342</v>
      </c>
      <c r="C1083" s="72" t="s">
        <v>343</v>
      </c>
      <c r="D1083" s="72"/>
      <c r="F1083" s="223">
        <v>1</v>
      </c>
      <c r="G1083" t="str">
        <f>VLOOKUP(F1083,Liste!$B$179:$C$189,2)</f>
        <v xml:space="preserve">Charges générales   </v>
      </c>
      <c r="H1083" s="73"/>
      <c r="I1083" s="124" t="s">
        <v>345</v>
      </c>
      <c r="J1083" s="72"/>
      <c r="L1083" s="219">
        <f>E1057</f>
        <v>19</v>
      </c>
      <c r="M1083" s="72">
        <f>VLOOKUP(L1083,F.MERE!$A$14:$AA$163,16+F1083)</f>
        <v>237</v>
      </c>
    </row>
    <row r="1084" spans="1:13" ht="13" thickBot="1" x14ac:dyDescent="0.3">
      <c r="F1084" s="223"/>
      <c r="H1084" s="73"/>
      <c r="I1084" s="124"/>
      <c r="L1084" s="219"/>
    </row>
    <row r="1085" spans="1:13" ht="13" thickBot="1" x14ac:dyDescent="0.3">
      <c r="B1085" s="72" t="str">
        <f>IF($M1083&gt;0,"","NE PARTICIPE PAS                   XXXXXXXXXXXXX")</f>
        <v/>
      </c>
      <c r="D1085" s="148"/>
      <c r="E1085" s="149" t="s">
        <v>1</v>
      </c>
      <c r="F1085" s="221"/>
      <c r="G1085" s="150" t="s">
        <v>2</v>
      </c>
      <c r="H1085" s="148"/>
      <c r="I1085" s="151" t="s">
        <v>167</v>
      </c>
      <c r="L1085" s="219"/>
    </row>
    <row r="1086" spans="1:13" x14ac:dyDescent="0.25">
      <c r="A1086" s="69"/>
      <c r="B1086" s="69"/>
      <c r="C1086" s="69"/>
      <c r="D1086" s="69"/>
      <c r="E1086" s="69"/>
      <c r="F1086" s="222"/>
      <c r="G1086" s="69"/>
      <c r="H1086" s="69"/>
      <c r="I1086" s="69"/>
      <c r="J1086" s="69"/>
      <c r="L1086" s="219"/>
    </row>
    <row r="1087" spans="1:13" x14ac:dyDescent="0.25">
      <c r="A1087">
        <v>5.0199999999999996</v>
      </c>
      <c r="B1087" s="72" t="s">
        <v>344</v>
      </c>
      <c r="C1087" s="72" t="s">
        <v>343</v>
      </c>
      <c r="D1087" s="72"/>
      <c r="F1087" s="223">
        <v>1</v>
      </c>
      <c r="G1087" t="str">
        <f>VLOOKUP(F1087,Liste!$B$179:$C$189,2)</f>
        <v xml:space="preserve">Charges générales   </v>
      </c>
      <c r="H1087" s="73"/>
      <c r="I1087" s="124" t="s">
        <v>334</v>
      </c>
      <c r="J1087" s="72"/>
      <c r="L1087" s="219">
        <f>E1057</f>
        <v>19</v>
      </c>
      <c r="M1087" s="72">
        <f>VLOOKUP(L1087,F.MERE!$A$14:$AA$163,16+F1087)</f>
        <v>237</v>
      </c>
    </row>
    <row r="1088" spans="1:13" ht="13" thickBot="1" x14ac:dyDescent="0.3">
      <c r="F1088" s="89"/>
      <c r="L1088" s="219"/>
    </row>
    <row r="1089" spans="1:13" ht="13" thickBot="1" x14ac:dyDescent="0.3">
      <c r="B1089" s="72" t="str">
        <f>IF($M1087&gt;0,"","NE PARTICIPE PAS                   XXXXXXXXXXXXX")</f>
        <v/>
      </c>
      <c r="D1089" s="148"/>
      <c r="E1089" s="149" t="s">
        <v>1</v>
      </c>
      <c r="F1089" s="221"/>
      <c r="G1089" s="150" t="s">
        <v>2</v>
      </c>
      <c r="H1089" s="148"/>
      <c r="I1089" s="151" t="s">
        <v>167</v>
      </c>
      <c r="L1089" s="219"/>
    </row>
    <row r="1090" spans="1:13" x14ac:dyDescent="0.25">
      <c r="A1090" s="69"/>
      <c r="B1090" s="69"/>
      <c r="C1090" s="69"/>
      <c r="D1090" s="69"/>
      <c r="E1090" s="69"/>
      <c r="F1090" s="222"/>
      <c r="G1090" s="69"/>
      <c r="H1090" s="69"/>
      <c r="I1090" s="69"/>
      <c r="J1090" s="69"/>
      <c r="L1090" s="219"/>
    </row>
    <row r="1091" spans="1:13" x14ac:dyDescent="0.25">
      <c r="A1091">
        <v>6.01</v>
      </c>
      <c r="B1091" s="72" t="s">
        <v>386</v>
      </c>
      <c r="C1091" s="72" t="s">
        <v>383</v>
      </c>
      <c r="D1091" s="72"/>
      <c r="F1091" s="223">
        <v>3</v>
      </c>
      <c r="G1091" s="72" t="str">
        <f>VLOOKUP(F1091,Liste!$B$179:$C$189,2)</f>
        <v>Chardes Bât,B</v>
      </c>
      <c r="H1091" s="73"/>
      <c r="I1091" s="124" t="s">
        <v>382</v>
      </c>
      <c r="J1091" s="72"/>
      <c r="L1091" s="219">
        <f>E1057</f>
        <v>19</v>
      </c>
      <c r="M1091" s="72">
        <f>VLOOKUP(L1091,F.MERE!$A$14:$AA$163,16+F1091)</f>
        <v>1402</v>
      </c>
    </row>
    <row r="1092" spans="1:13" ht="13" thickBot="1" x14ac:dyDescent="0.3">
      <c r="F1092" s="89"/>
      <c r="L1092" s="219"/>
    </row>
    <row r="1093" spans="1:13" ht="13" thickBot="1" x14ac:dyDescent="0.3">
      <c r="B1093" s="72" t="str">
        <f>IF($M1091&gt;0,"","NE PARTICIPE PAS                   XXXXXXXXXXXXX")</f>
        <v/>
      </c>
      <c r="C1093" s="72"/>
      <c r="D1093" s="148"/>
      <c r="E1093" s="149" t="s">
        <v>1</v>
      </c>
      <c r="F1093" s="221"/>
      <c r="G1093" s="150" t="s">
        <v>2</v>
      </c>
      <c r="H1093" s="148"/>
      <c r="I1093" s="151" t="s">
        <v>167</v>
      </c>
      <c r="L1093" s="219"/>
    </row>
    <row r="1094" spans="1:13" x14ac:dyDescent="0.25">
      <c r="A1094" s="69"/>
      <c r="B1094" s="69"/>
      <c r="C1094" s="69"/>
      <c r="D1094" s="69"/>
      <c r="E1094" s="69"/>
      <c r="F1094" s="222"/>
      <c r="G1094" s="69"/>
      <c r="H1094" s="69"/>
      <c r="I1094" s="69"/>
      <c r="J1094" s="69"/>
      <c r="L1094" s="219"/>
    </row>
    <row r="1095" spans="1:13" x14ac:dyDescent="0.25">
      <c r="B1095" s="72"/>
      <c r="C1095" s="72"/>
      <c r="D1095" s="72"/>
      <c r="F1095" s="223">
        <v>1</v>
      </c>
      <c r="G1095" t="str">
        <f>VLOOKUP(F1095,Liste!$B$179:$C$189,2)</f>
        <v xml:space="preserve">Charges générales   </v>
      </c>
      <c r="H1095" s="73"/>
      <c r="I1095" s="124" t="s">
        <v>334</v>
      </c>
      <c r="J1095" s="72"/>
      <c r="L1095" s="219">
        <f>E1057</f>
        <v>19</v>
      </c>
      <c r="M1095" s="72">
        <f>VLOOKUP(L1095,F.MERE!$A$14:$AA$163,16+F1095)</f>
        <v>237</v>
      </c>
    </row>
    <row r="1096" spans="1:13" ht="13" thickBot="1" x14ac:dyDescent="0.3">
      <c r="F1096" s="89"/>
      <c r="L1096" s="219"/>
    </row>
    <row r="1097" spans="1:13" ht="13" thickBot="1" x14ac:dyDescent="0.3">
      <c r="B1097" s="72" t="str">
        <f>IF($M1095&gt;0,"","NE PARTICIPE PAS                   XXXXXXXXXXXXX")</f>
        <v/>
      </c>
      <c r="D1097" s="148"/>
      <c r="E1097" s="149" t="s">
        <v>1</v>
      </c>
      <c r="F1097" s="221"/>
      <c r="G1097" s="150" t="s">
        <v>2</v>
      </c>
      <c r="H1097" s="148"/>
      <c r="I1097" s="151" t="s">
        <v>167</v>
      </c>
      <c r="L1097" s="219"/>
    </row>
    <row r="1098" spans="1:13" x14ac:dyDescent="0.25">
      <c r="A1098" s="69"/>
      <c r="B1098" s="69"/>
      <c r="C1098" s="69"/>
      <c r="D1098" s="69"/>
      <c r="E1098" s="69"/>
      <c r="F1098" s="222"/>
      <c r="G1098" s="69"/>
      <c r="H1098" s="69"/>
      <c r="I1098" s="69"/>
      <c r="J1098" s="69"/>
      <c r="L1098" s="219"/>
    </row>
    <row r="1099" spans="1:13" x14ac:dyDescent="0.25">
      <c r="B1099" s="72"/>
      <c r="C1099" s="72"/>
      <c r="D1099" s="72"/>
      <c r="F1099" s="223">
        <v>1</v>
      </c>
      <c r="G1099" t="str">
        <f>VLOOKUP(F1099,Liste!$B$179:$C$189,2)</f>
        <v xml:space="preserve">Charges générales   </v>
      </c>
      <c r="H1099" s="73"/>
      <c r="I1099" s="124" t="s">
        <v>334</v>
      </c>
      <c r="J1099" s="72"/>
      <c r="L1099" s="219">
        <f>E1057</f>
        <v>19</v>
      </c>
      <c r="M1099" s="72">
        <f>VLOOKUP(L1099,F.MERE!$A$14:$AA$163,16+F1099)</f>
        <v>237</v>
      </c>
    </row>
    <row r="1100" spans="1:13" ht="13" thickBot="1" x14ac:dyDescent="0.3">
      <c r="F1100" s="89"/>
      <c r="L1100" s="219"/>
    </row>
    <row r="1101" spans="1:13" ht="13" thickBot="1" x14ac:dyDescent="0.3">
      <c r="B1101" s="72" t="str">
        <f>IF($M1099&gt;0,"","NE PARTICIPE PAS                   XXXXXXXXXXXXX")</f>
        <v/>
      </c>
      <c r="E1101" s="149" t="s">
        <v>1</v>
      </c>
      <c r="F1101" s="221"/>
      <c r="G1101" s="150" t="s">
        <v>2</v>
      </c>
      <c r="H1101" s="148"/>
      <c r="I1101" s="151" t="s">
        <v>167</v>
      </c>
      <c r="L1101" s="219"/>
      <c r="M1101" s="72" t="str">
        <f>VLOOKUP($E$12,F.MERE!$A$14:$AA$163,16+F1100)</f>
        <v/>
      </c>
    </row>
    <row r="1102" spans="1:13" x14ac:dyDescent="0.25">
      <c r="A1102" s="69"/>
      <c r="B1102" s="69"/>
      <c r="C1102" s="69"/>
      <c r="D1102" s="69"/>
      <c r="E1102" s="69"/>
      <c r="F1102" s="222"/>
      <c r="G1102" s="69"/>
      <c r="H1102" s="69"/>
      <c r="I1102" s="69"/>
      <c r="J1102" s="69"/>
      <c r="L1102" s="219"/>
    </row>
    <row r="1103" spans="1:13" x14ac:dyDescent="0.25">
      <c r="A1103" t="s">
        <v>24</v>
      </c>
      <c r="F1103" s="89"/>
      <c r="L1103" s="219"/>
    </row>
    <row r="1104" spans="1:13" ht="18" x14ac:dyDescent="0.4">
      <c r="A1104" s="160" t="str">
        <f>Liste!$A$1</f>
        <v>Résid.LA JOIE</v>
      </c>
      <c r="B1104" s="160"/>
      <c r="F1104" s="89"/>
      <c r="I1104" s="200" t="s">
        <v>168</v>
      </c>
      <c r="L1104" s="219"/>
    </row>
    <row r="1105" spans="1:12" x14ac:dyDescent="0.25">
      <c r="A1105" t="str">
        <f>Liste!$A$2</f>
        <v>120 rue de l' Espérance</v>
      </c>
      <c r="B1105" t="str">
        <f>Liste!$A$2</f>
        <v>120 rue de l' Espérance</v>
      </c>
      <c r="F1105" s="89"/>
      <c r="J1105" s="72" t="s">
        <v>186</v>
      </c>
      <c r="L1105" s="219"/>
    </row>
    <row r="1106" spans="1:12" x14ac:dyDescent="0.25">
      <c r="A1106">
        <f>Liste!$A$3</f>
        <v>75016</v>
      </c>
      <c r="B1106" s="220" t="str">
        <f>Liste!$A$3  &amp; " " &amp;Liste!$B$3</f>
        <v>75016 PARIS</v>
      </c>
      <c r="F1106" s="89"/>
      <c r="L1106" s="219"/>
    </row>
    <row r="1107" spans="1:12" ht="15.5" x14ac:dyDescent="0.35">
      <c r="A1107" s="72"/>
      <c r="E1107" s="72"/>
      <c r="F1107" s="89"/>
      <c r="H1107" s="154" t="s">
        <v>170</v>
      </c>
      <c r="I1107" s="191">
        <f>Liste!$E$3</f>
        <v>44870</v>
      </c>
      <c r="L1107" s="219"/>
    </row>
    <row r="1108" spans="1:12" ht="15.5" x14ac:dyDescent="0.35">
      <c r="A1108" s="72" t="s">
        <v>171</v>
      </c>
      <c r="B1108" s="191">
        <f>Liste!$E$3</f>
        <v>44870</v>
      </c>
      <c r="C1108" s="72"/>
      <c r="D1108" s="72" t="s">
        <v>183</v>
      </c>
      <c r="E1108" s="72" t="str">
        <f>Liste!$E$4</f>
        <v>10 Heures</v>
      </c>
      <c r="F1108" s="72" t="str">
        <f>Liste!$E$2</f>
        <v>15 rue du Bois d'Amour 75016 PARIS</v>
      </c>
      <c r="L1108" s="219"/>
    </row>
    <row r="1109" spans="1:12" x14ac:dyDescent="0.25">
      <c r="F1109" s="89"/>
      <c r="L1109" s="219"/>
    </row>
    <row r="1110" spans="1:12" x14ac:dyDescent="0.25">
      <c r="F1110" s="89"/>
      <c r="G1110" s="156" t="s">
        <v>174</v>
      </c>
      <c r="I1110" s="72" t="str">
        <f>Liste!$G$3</f>
        <v>Cabinet LEBON</v>
      </c>
      <c r="L1110" s="219"/>
    </row>
    <row r="1111" spans="1:12" x14ac:dyDescent="0.25">
      <c r="F1111" s="89"/>
      <c r="I1111" s="72" t="str">
        <f>Liste!$G$4</f>
        <v>120 rue du Devoir</v>
      </c>
      <c r="L1111" s="219"/>
    </row>
    <row r="1112" spans="1:12" x14ac:dyDescent="0.25">
      <c r="F1112" s="89"/>
      <c r="I1112" s="72" t="str">
        <f>Liste!$G$5</f>
        <v>75016 Paris</v>
      </c>
      <c r="L1112" s="219"/>
    </row>
    <row r="1113" spans="1:12" x14ac:dyDescent="0.25">
      <c r="F1113" s="111" t="s">
        <v>176</v>
      </c>
      <c r="G1113" s="153" t="str">
        <f>Liste!$E$5</f>
        <v>1 Novemvbre 2022</v>
      </c>
      <c r="L1113" s="219"/>
    </row>
    <row r="1114" spans="1:12" x14ac:dyDescent="0.25">
      <c r="F1114" s="89"/>
      <c r="L1114" s="219"/>
    </row>
    <row r="1115" spans="1:12" ht="17.5" x14ac:dyDescent="0.35">
      <c r="A1115" s="72" t="s">
        <v>178</v>
      </c>
      <c r="B1115" s="193" t="str">
        <f>Liste!$C$29&amp;" "&amp;Liste!$D$29</f>
        <v>Monieur DRAGOTTA Michel</v>
      </c>
      <c r="E1115" s="196">
        <f>Liste!A29</f>
        <v>20</v>
      </c>
      <c r="F1115" s="89"/>
      <c r="L1115" s="219"/>
    </row>
    <row r="1116" spans="1:12" x14ac:dyDescent="0.25">
      <c r="A1116" s="72" t="s">
        <v>177</v>
      </c>
      <c r="B1116" s="98" t="str">
        <f>Liste!$E$29&amp;" "&amp;Liste!$F$29&amp;" "&amp;Liste!$G$29</f>
        <v xml:space="preserve">13 rue de l' espoir 75016 Paris </v>
      </c>
      <c r="F1116" s="89"/>
      <c r="L1116" s="219"/>
    </row>
    <row r="1117" spans="1:12" x14ac:dyDescent="0.25">
      <c r="F1117" s="89"/>
      <c r="L1117" s="219"/>
    </row>
    <row r="1118" spans="1:12" x14ac:dyDescent="0.25">
      <c r="A1118" s="72" t="s">
        <v>180</v>
      </c>
      <c r="F1118" s="89"/>
      <c r="L1118" s="219"/>
    </row>
    <row r="1119" spans="1:12" x14ac:dyDescent="0.25">
      <c r="A1119" s="72" t="s">
        <v>179</v>
      </c>
      <c r="B1119" s="72"/>
      <c r="F1119" s="89"/>
      <c r="L1119" s="219"/>
    </row>
    <row r="1120" spans="1:12" x14ac:dyDescent="0.25">
      <c r="A1120" s="72" t="s">
        <v>181</v>
      </c>
      <c r="B1120" s="72"/>
      <c r="F1120" s="89"/>
      <c r="L1120" s="219"/>
    </row>
    <row r="1121" spans="1:13" x14ac:dyDescent="0.25">
      <c r="A1121" s="72" t="s">
        <v>182</v>
      </c>
      <c r="B1121" s="72"/>
      <c r="E1121" s="198">
        <f>Liste!$E$3</f>
        <v>44870</v>
      </c>
      <c r="F1121" s="111" t="s">
        <v>183</v>
      </c>
      <c r="G1121" t="str">
        <f>E1108&amp;" "&amp;F1108</f>
        <v>10 Heures 15 rue du Bois d'Amour 75016 PARIS</v>
      </c>
      <c r="L1121" s="219"/>
    </row>
    <row r="1122" spans="1:13" x14ac:dyDescent="0.25">
      <c r="A1122" s="159" t="s">
        <v>185</v>
      </c>
      <c r="F1122" s="89"/>
      <c r="L1122" s="219"/>
    </row>
    <row r="1123" spans="1:13" ht="13" x14ac:dyDescent="0.3">
      <c r="B1123" s="72"/>
      <c r="F1123" s="89"/>
      <c r="G1123" s="158" t="s">
        <v>184</v>
      </c>
      <c r="L1123" s="219"/>
    </row>
    <row r="1124" spans="1:13" ht="13" thickBot="1" x14ac:dyDescent="0.3">
      <c r="A1124" s="83"/>
      <c r="B1124" s="83"/>
      <c r="C1124" s="83"/>
      <c r="D1124" s="83"/>
      <c r="E1124" s="83"/>
      <c r="F1124" s="224"/>
      <c r="G1124" s="83"/>
      <c r="H1124" s="83"/>
      <c r="I1124" s="83"/>
      <c r="L1124" s="219"/>
    </row>
    <row r="1125" spans="1:13" x14ac:dyDescent="0.25">
      <c r="A1125">
        <v>1.01</v>
      </c>
      <c r="B1125" t="s">
        <v>166</v>
      </c>
      <c r="C1125" s="72" t="s">
        <v>335</v>
      </c>
      <c r="D1125" s="72"/>
      <c r="F1125" s="111">
        <v>1</v>
      </c>
      <c r="G1125" t="str">
        <f>VLOOKUP(F1125,Liste!$B$179:$C$189,2)</f>
        <v xml:space="preserve">Charges générales   </v>
      </c>
      <c r="I1125" s="72" t="s">
        <v>334</v>
      </c>
      <c r="J1125" s="124"/>
      <c r="L1125" s="219">
        <f>E1115</f>
        <v>20</v>
      </c>
      <c r="M1125" s="72">
        <f>VLOOKUP(L1125,F.MERE!$A$14:$AA$163,16+F1125)</f>
        <v>286</v>
      </c>
    </row>
    <row r="1126" spans="1:13" ht="13" thickBot="1" x14ac:dyDescent="0.3">
      <c r="F1126" s="89"/>
      <c r="L1126" s="219"/>
    </row>
    <row r="1127" spans="1:13" ht="13" thickBot="1" x14ac:dyDescent="0.3">
      <c r="B1127" s="72" t="str">
        <f>IF($M1125&gt;0,"","NE PARTICIPE PAS                   XXXXXXXXXXXXX")</f>
        <v/>
      </c>
      <c r="D1127" s="218"/>
      <c r="E1127" s="149" t="s">
        <v>1</v>
      </c>
      <c r="F1127" s="221"/>
      <c r="G1127" s="150" t="s">
        <v>2</v>
      </c>
      <c r="H1127" s="148"/>
      <c r="I1127" s="151" t="s">
        <v>167</v>
      </c>
      <c r="L1127" s="219"/>
      <c r="M1127" s="72" t="str">
        <f>VLOOKUP($E$12,F.MERE!$A$14:$AA$163,16+F1126)</f>
        <v/>
      </c>
    </row>
    <row r="1128" spans="1:13" x14ac:dyDescent="0.25">
      <c r="A1128" s="69"/>
      <c r="B1128" s="69"/>
      <c r="C1128" s="69"/>
      <c r="D1128" s="69"/>
      <c r="E1128" s="69"/>
      <c r="F1128" s="222"/>
      <c r="G1128" s="69"/>
      <c r="H1128" s="69"/>
      <c r="I1128" s="69"/>
      <c r="J1128" s="69"/>
      <c r="L1128" s="219"/>
    </row>
    <row r="1129" spans="1:13" x14ac:dyDescent="0.25">
      <c r="A1129">
        <v>2.0099999999999998</v>
      </c>
      <c r="B1129" s="72" t="s">
        <v>337</v>
      </c>
      <c r="C1129" s="72" t="s">
        <v>336</v>
      </c>
      <c r="D1129" s="72"/>
      <c r="F1129" s="223">
        <v>1</v>
      </c>
      <c r="G1129" t="str">
        <f>VLOOKUP(F1129,Liste!$B$179:$C$189,2)</f>
        <v xml:space="preserve">Charges générales   </v>
      </c>
      <c r="H1129" s="73"/>
      <c r="I1129" s="124" t="s">
        <v>334</v>
      </c>
      <c r="J1129" s="72"/>
      <c r="L1129" s="219">
        <f>E1115</f>
        <v>20</v>
      </c>
      <c r="M1129" s="72">
        <f>VLOOKUP(L1129,F.MERE!$A$14:$AA$163,16+F1125)</f>
        <v>286</v>
      </c>
    </row>
    <row r="1130" spans="1:13" ht="13" thickBot="1" x14ac:dyDescent="0.3">
      <c r="F1130" s="89"/>
      <c r="L1130" s="219"/>
    </row>
    <row r="1131" spans="1:13" ht="13" thickBot="1" x14ac:dyDescent="0.3">
      <c r="D1131" s="148"/>
      <c r="E1131" s="149" t="s">
        <v>1</v>
      </c>
      <c r="F1131" s="221"/>
      <c r="G1131" s="150" t="s">
        <v>2</v>
      </c>
      <c r="H1131" s="148"/>
      <c r="I1131" s="151" t="s">
        <v>167</v>
      </c>
      <c r="L1131" s="219"/>
    </row>
    <row r="1132" spans="1:13" x14ac:dyDescent="0.25">
      <c r="A1132" s="69"/>
      <c r="B1132" s="69"/>
      <c r="C1132" s="69"/>
      <c r="D1132" s="69"/>
      <c r="E1132" s="69"/>
      <c r="F1132" s="222"/>
      <c r="G1132" s="69"/>
      <c r="H1132" s="69"/>
      <c r="I1132" s="69"/>
      <c r="J1132" s="69"/>
      <c r="L1132" s="219"/>
    </row>
    <row r="1133" spans="1:13" x14ac:dyDescent="0.25">
      <c r="A1133">
        <v>3.01</v>
      </c>
      <c r="B1133" s="72" t="s">
        <v>338</v>
      </c>
      <c r="C1133" s="72" t="s">
        <v>339</v>
      </c>
      <c r="D1133" s="72"/>
      <c r="F1133" s="223">
        <v>1</v>
      </c>
      <c r="G1133" t="str">
        <f>VLOOKUP(F1133,Liste!$B$179:$C$189,2)</f>
        <v xml:space="preserve">Charges générales   </v>
      </c>
      <c r="H1133" s="73"/>
      <c r="I1133" s="124" t="s">
        <v>334</v>
      </c>
      <c r="J1133" s="72"/>
      <c r="L1133" s="219">
        <f>E1115</f>
        <v>20</v>
      </c>
      <c r="M1133" s="72">
        <f>VLOOKUP(L1133,F.MERE!$A$14:$AA$163,16+F1133)</f>
        <v>286</v>
      </c>
    </row>
    <row r="1134" spans="1:13" ht="13" thickBot="1" x14ac:dyDescent="0.3">
      <c r="F1134" s="89"/>
      <c r="L1134" s="219"/>
    </row>
    <row r="1135" spans="1:13" ht="13" thickBot="1" x14ac:dyDescent="0.3">
      <c r="D1135" s="148"/>
      <c r="E1135" s="149" t="s">
        <v>1</v>
      </c>
      <c r="F1135" s="221"/>
      <c r="G1135" s="150" t="s">
        <v>2</v>
      </c>
      <c r="H1135" s="148"/>
      <c r="I1135" s="151" t="s">
        <v>167</v>
      </c>
      <c r="L1135" s="219"/>
    </row>
    <row r="1136" spans="1:13" x14ac:dyDescent="0.25">
      <c r="A1136" s="69"/>
      <c r="B1136" s="69"/>
      <c r="C1136" s="69"/>
      <c r="D1136" s="69"/>
      <c r="E1136" s="69"/>
      <c r="F1136" s="222"/>
      <c r="G1136" s="69"/>
      <c r="H1136" s="69"/>
      <c r="I1136" s="69"/>
      <c r="J1136" s="69"/>
      <c r="L1136" s="219"/>
    </row>
    <row r="1137" spans="1:13" x14ac:dyDescent="0.25">
      <c r="A1137">
        <v>4.01</v>
      </c>
      <c r="B1137" s="72" t="s">
        <v>340</v>
      </c>
      <c r="C1137" s="72" t="s">
        <v>341</v>
      </c>
      <c r="D1137" s="72"/>
      <c r="F1137" s="223">
        <v>1</v>
      </c>
      <c r="G1137" t="str">
        <f>VLOOKUP(F1137,Liste!$B$179:$C$189,2)</f>
        <v xml:space="preserve">Charges générales   </v>
      </c>
      <c r="H1137" s="73"/>
      <c r="I1137" s="124" t="s">
        <v>334</v>
      </c>
      <c r="J1137" s="72"/>
      <c r="L1137" s="219">
        <f>E1115</f>
        <v>20</v>
      </c>
      <c r="M1137" s="72">
        <f>VLOOKUP(L1137,F.MERE!$A$14:$AA$163,16+F1137)</f>
        <v>286</v>
      </c>
    </row>
    <row r="1138" spans="1:13" ht="13" thickBot="1" x14ac:dyDescent="0.3">
      <c r="F1138" s="89"/>
      <c r="L1138" s="219"/>
    </row>
    <row r="1139" spans="1:13" ht="13" thickBot="1" x14ac:dyDescent="0.3">
      <c r="B1139" s="72" t="str">
        <f>IF($M1137&gt;0,"","NE PARTICIPE PAS                   XXXXXXXXXXXXX")</f>
        <v/>
      </c>
      <c r="D1139" s="148"/>
      <c r="E1139" s="149" t="s">
        <v>1</v>
      </c>
      <c r="F1139" s="221"/>
      <c r="G1139" s="150" t="s">
        <v>2</v>
      </c>
      <c r="H1139" s="148"/>
      <c r="I1139" s="151" t="s">
        <v>167</v>
      </c>
      <c r="L1139" s="219"/>
    </row>
    <row r="1140" spans="1:13" x14ac:dyDescent="0.25">
      <c r="A1140" s="69"/>
      <c r="B1140" s="69"/>
      <c r="C1140" s="69"/>
      <c r="D1140" s="69"/>
      <c r="E1140" s="69"/>
      <c r="F1140" s="222"/>
      <c r="G1140" s="69"/>
      <c r="H1140" s="69"/>
      <c r="I1140" s="69"/>
      <c r="J1140" s="69"/>
      <c r="L1140" s="219"/>
    </row>
    <row r="1141" spans="1:13" x14ac:dyDescent="0.25">
      <c r="A1141">
        <v>5.01</v>
      </c>
      <c r="B1141" s="72" t="s">
        <v>342</v>
      </c>
      <c r="C1141" s="72" t="s">
        <v>343</v>
      </c>
      <c r="D1141" s="72"/>
      <c r="F1141" s="223">
        <v>1</v>
      </c>
      <c r="G1141" t="str">
        <f>VLOOKUP(F1141,Liste!$B$179:$C$189,2)</f>
        <v xml:space="preserve">Charges générales   </v>
      </c>
      <c r="H1141" s="73"/>
      <c r="I1141" s="124" t="s">
        <v>345</v>
      </c>
      <c r="J1141" s="72"/>
      <c r="L1141" s="219">
        <f>E1115</f>
        <v>20</v>
      </c>
      <c r="M1141" s="72">
        <f>VLOOKUP(L1141,F.MERE!$A$14:$AA$163,16+F1141)</f>
        <v>286</v>
      </c>
    </row>
    <row r="1142" spans="1:13" ht="13" thickBot="1" x14ac:dyDescent="0.3">
      <c r="F1142" s="223"/>
      <c r="H1142" s="73"/>
      <c r="I1142" s="124"/>
      <c r="L1142" s="219"/>
    </row>
    <row r="1143" spans="1:13" ht="13" thickBot="1" x14ac:dyDescent="0.3">
      <c r="B1143" s="72" t="str">
        <f>IF($M1141&gt;0,"","NE PARTICIPE PAS                   XXXXXXXXXXXXX")</f>
        <v/>
      </c>
      <c r="D1143" s="148"/>
      <c r="E1143" s="149" t="s">
        <v>1</v>
      </c>
      <c r="F1143" s="221"/>
      <c r="G1143" s="150" t="s">
        <v>2</v>
      </c>
      <c r="H1143" s="148"/>
      <c r="I1143" s="151" t="s">
        <v>167</v>
      </c>
      <c r="L1143" s="219"/>
    </row>
    <row r="1144" spans="1:13" x14ac:dyDescent="0.25">
      <c r="A1144" s="69"/>
      <c r="B1144" s="69"/>
      <c r="C1144" s="69"/>
      <c r="D1144" s="69"/>
      <c r="E1144" s="69"/>
      <c r="F1144" s="222"/>
      <c r="G1144" s="69"/>
      <c r="H1144" s="69"/>
      <c r="I1144" s="69"/>
      <c r="J1144" s="69"/>
      <c r="L1144" s="219"/>
    </row>
    <row r="1145" spans="1:13" x14ac:dyDescent="0.25">
      <c r="A1145">
        <v>5.0199999999999996</v>
      </c>
      <c r="B1145" s="72" t="s">
        <v>344</v>
      </c>
      <c r="C1145" t="s">
        <v>381</v>
      </c>
      <c r="D1145" s="72"/>
      <c r="F1145" s="223">
        <v>1</v>
      </c>
      <c r="G1145" t="str">
        <f>VLOOKUP(F1145,Liste!$B$179:$C$189,2)</f>
        <v xml:space="preserve">Charges générales   </v>
      </c>
      <c r="H1145" s="73"/>
      <c r="I1145" s="124" t="s">
        <v>334</v>
      </c>
      <c r="J1145" s="72"/>
      <c r="L1145" s="219">
        <f>E1115</f>
        <v>20</v>
      </c>
      <c r="M1145" s="72">
        <f>VLOOKUP(L1145,F.MERE!$A$14:$AA$163,16+F1145)</f>
        <v>286</v>
      </c>
    </row>
    <row r="1146" spans="1:13" ht="13" thickBot="1" x14ac:dyDescent="0.3">
      <c r="F1146" s="89"/>
      <c r="L1146" s="219"/>
    </row>
    <row r="1147" spans="1:13" ht="13" thickBot="1" x14ac:dyDescent="0.3">
      <c r="B1147" s="72" t="str">
        <f>IF($M1145&gt;0,"","NE PARTICIPE PAS                   XXXXXXXXXXXXX")</f>
        <v/>
      </c>
      <c r="D1147" s="148"/>
      <c r="E1147" s="149" t="s">
        <v>1</v>
      </c>
      <c r="F1147" s="221"/>
      <c r="G1147" s="150" t="s">
        <v>2</v>
      </c>
      <c r="H1147" s="148"/>
      <c r="I1147" s="151" t="s">
        <v>167</v>
      </c>
      <c r="L1147" s="219"/>
    </row>
    <row r="1148" spans="1:13" x14ac:dyDescent="0.25">
      <c r="A1148" s="69"/>
      <c r="B1148" s="69"/>
      <c r="C1148" s="69"/>
      <c r="D1148" s="69"/>
      <c r="E1148" s="69"/>
      <c r="F1148" s="222"/>
      <c r="G1148" s="69"/>
      <c r="H1148" s="69"/>
      <c r="I1148" s="69"/>
      <c r="J1148" s="69"/>
      <c r="L1148" s="219"/>
    </row>
    <row r="1149" spans="1:13" x14ac:dyDescent="0.25">
      <c r="A1149">
        <v>6.01</v>
      </c>
      <c r="B1149" s="72" t="s">
        <v>386</v>
      </c>
      <c r="C1149" s="72" t="s">
        <v>383</v>
      </c>
      <c r="D1149" s="72"/>
      <c r="F1149" s="223">
        <v>3</v>
      </c>
      <c r="G1149" s="72" t="str">
        <f>VLOOKUP(F1149,Liste!$B$179:$C$189,2)</f>
        <v>Chardes Bât,B</v>
      </c>
      <c r="H1149" s="73"/>
      <c r="I1149" s="124" t="s">
        <v>382</v>
      </c>
      <c r="J1149" s="72"/>
      <c r="L1149" s="219">
        <f>E1115</f>
        <v>20</v>
      </c>
      <c r="M1149" s="72">
        <f>VLOOKUP(L1149,F.MERE!$A$14:$AA$163,16+F1149)</f>
        <v>1015</v>
      </c>
    </row>
    <row r="1150" spans="1:13" ht="13" thickBot="1" x14ac:dyDescent="0.3">
      <c r="F1150" s="89"/>
      <c r="L1150" s="219"/>
    </row>
    <row r="1151" spans="1:13" ht="13" thickBot="1" x14ac:dyDescent="0.3">
      <c r="B1151" s="72" t="str">
        <f>IF($M1149&gt;0,"","NE PARTICIPE PAS                   XXXXXXXXXXXXX")</f>
        <v/>
      </c>
      <c r="C1151" s="72"/>
      <c r="D1151" s="148"/>
      <c r="E1151" s="149" t="s">
        <v>1</v>
      </c>
      <c r="F1151" s="221"/>
      <c r="G1151" s="150" t="s">
        <v>2</v>
      </c>
      <c r="H1151" s="148"/>
      <c r="I1151" s="151" t="s">
        <v>167</v>
      </c>
      <c r="L1151" s="219"/>
    </row>
    <row r="1152" spans="1:13" x14ac:dyDescent="0.25">
      <c r="A1152" s="69"/>
      <c r="B1152" s="69"/>
      <c r="C1152" s="69"/>
      <c r="D1152" s="69"/>
      <c r="E1152" s="69"/>
      <c r="F1152" s="222"/>
      <c r="G1152" s="69"/>
      <c r="H1152" s="69"/>
      <c r="I1152" s="69"/>
      <c r="J1152" s="69"/>
      <c r="L1152" s="219"/>
    </row>
    <row r="1153" spans="1:13" x14ac:dyDescent="0.25">
      <c r="B1153" s="72"/>
      <c r="C1153" s="72"/>
      <c r="D1153" s="72"/>
      <c r="F1153" s="223">
        <v>1</v>
      </c>
      <c r="G1153" t="str">
        <f>VLOOKUP(F1153,Liste!$B$179:$C$189,2)</f>
        <v xml:space="preserve">Charges générales   </v>
      </c>
      <c r="H1153" s="73"/>
      <c r="I1153" s="124" t="s">
        <v>334</v>
      </c>
      <c r="J1153" s="72"/>
      <c r="L1153" s="219">
        <f>E1115</f>
        <v>20</v>
      </c>
      <c r="M1153" s="72">
        <f>VLOOKUP(L1153,F.MERE!$A$14:$AA$163,16+F1153)</f>
        <v>286</v>
      </c>
    </row>
    <row r="1154" spans="1:13" ht="13" thickBot="1" x14ac:dyDescent="0.3">
      <c r="F1154" s="89"/>
      <c r="L1154" s="219"/>
    </row>
    <row r="1155" spans="1:13" ht="13" thickBot="1" x14ac:dyDescent="0.3">
      <c r="B1155" s="72" t="str">
        <f>IF($M1153&gt;0,"","NE PARTICIPE PAS                   XXXXXXXXXXXXX")</f>
        <v/>
      </c>
      <c r="D1155" s="148"/>
      <c r="E1155" s="149" t="s">
        <v>1</v>
      </c>
      <c r="F1155" s="221"/>
      <c r="G1155" s="150" t="s">
        <v>2</v>
      </c>
      <c r="H1155" s="148"/>
      <c r="I1155" s="151" t="s">
        <v>167</v>
      </c>
      <c r="L1155" s="219"/>
    </row>
    <row r="1156" spans="1:13" x14ac:dyDescent="0.25">
      <c r="A1156" s="69"/>
      <c r="B1156" s="69"/>
      <c r="C1156" s="69"/>
      <c r="D1156" s="69"/>
      <c r="E1156" s="69"/>
      <c r="F1156" s="222"/>
      <c r="G1156" s="69"/>
      <c r="H1156" s="69"/>
      <c r="I1156" s="69"/>
      <c r="J1156" s="69"/>
      <c r="L1156" s="219"/>
    </row>
    <row r="1157" spans="1:13" x14ac:dyDescent="0.25">
      <c r="B1157" s="72"/>
      <c r="C1157" s="72"/>
      <c r="D1157" s="72"/>
      <c r="F1157" s="223">
        <v>1</v>
      </c>
      <c r="G1157" t="str">
        <f>VLOOKUP(F1157,Liste!$B$179:$C$189,2)</f>
        <v xml:space="preserve">Charges générales   </v>
      </c>
      <c r="H1157" s="73"/>
      <c r="I1157" s="124" t="s">
        <v>334</v>
      </c>
      <c r="J1157" s="72"/>
      <c r="L1157" s="219">
        <f>E1115</f>
        <v>20</v>
      </c>
      <c r="M1157" s="72">
        <f>VLOOKUP(L1157,F.MERE!$A$14:$AA$163,16+F1157)</f>
        <v>286</v>
      </c>
    </row>
    <row r="1158" spans="1:13" ht="13" thickBot="1" x14ac:dyDescent="0.3">
      <c r="F1158" s="89"/>
      <c r="L1158" s="219"/>
    </row>
    <row r="1159" spans="1:13" ht="13" thickBot="1" x14ac:dyDescent="0.3">
      <c r="B1159" s="72" t="str">
        <f>IF($M1157&gt;0,"","NE PARTICIPE PAS                   XXXXXXXXXXXXX")</f>
        <v/>
      </c>
      <c r="E1159" s="149" t="s">
        <v>1</v>
      </c>
      <c r="F1159" s="221"/>
      <c r="G1159" s="150" t="s">
        <v>2</v>
      </c>
      <c r="H1159" s="148"/>
      <c r="I1159" s="151" t="s">
        <v>167</v>
      </c>
      <c r="L1159" s="219"/>
      <c r="M1159" s="72" t="str">
        <f>VLOOKUP($E$12,F.MERE!$A$14:$AA$163,16+F1158)</f>
        <v/>
      </c>
    </row>
    <row r="1160" spans="1:13" x14ac:dyDescent="0.25">
      <c r="A1160" s="69"/>
      <c r="B1160" s="69"/>
      <c r="C1160" s="69"/>
      <c r="D1160" s="69"/>
      <c r="E1160" s="69"/>
      <c r="F1160" s="222"/>
      <c r="G1160" s="69"/>
      <c r="H1160" s="69"/>
      <c r="I1160" s="69"/>
      <c r="J1160" s="69"/>
      <c r="L1160" s="219"/>
    </row>
    <row r="1161" spans="1:13" x14ac:dyDescent="0.25">
      <c r="A1161" t="s">
        <v>24</v>
      </c>
      <c r="F1161" s="89"/>
      <c r="L1161" s="219"/>
    </row>
    <row r="1162" spans="1:13" ht="18" x14ac:dyDescent="0.4">
      <c r="A1162" s="160" t="str">
        <f>Liste!$A$1</f>
        <v>Résid.LA JOIE</v>
      </c>
      <c r="B1162" s="160"/>
      <c r="F1162" s="89"/>
      <c r="I1162" s="200" t="s">
        <v>168</v>
      </c>
      <c r="L1162" s="219"/>
    </row>
    <row r="1163" spans="1:13" x14ac:dyDescent="0.25">
      <c r="A1163" t="str">
        <f>Liste!$A$2</f>
        <v>120 rue de l' Espérance</v>
      </c>
      <c r="B1163" t="str">
        <f>Liste!$A$2</f>
        <v>120 rue de l' Espérance</v>
      </c>
      <c r="F1163" s="89"/>
      <c r="J1163" s="72" t="s">
        <v>186</v>
      </c>
      <c r="L1163" s="219"/>
    </row>
    <row r="1164" spans="1:13" x14ac:dyDescent="0.25">
      <c r="A1164">
        <f>Liste!$A$3</f>
        <v>75016</v>
      </c>
      <c r="B1164" s="220" t="str">
        <f>Liste!$A$3  &amp; " " &amp;Liste!$B$3</f>
        <v>75016 PARIS</v>
      </c>
      <c r="F1164" s="89"/>
      <c r="L1164" s="219"/>
    </row>
    <row r="1165" spans="1:13" ht="15.5" x14ac:dyDescent="0.35">
      <c r="A1165" s="72"/>
      <c r="E1165" s="72"/>
      <c r="F1165" s="89"/>
      <c r="H1165" s="154" t="s">
        <v>170</v>
      </c>
      <c r="I1165" s="191">
        <f>Liste!$E$3</f>
        <v>44870</v>
      </c>
      <c r="L1165" s="219"/>
    </row>
    <row r="1166" spans="1:13" ht="15.5" x14ac:dyDescent="0.35">
      <c r="A1166" s="72" t="s">
        <v>171</v>
      </c>
      <c r="B1166" s="191">
        <f>Liste!$E$3</f>
        <v>44870</v>
      </c>
      <c r="C1166" s="72"/>
      <c r="D1166" s="72" t="s">
        <v>183</v>
      </c>
      <c r="E1166" s="72" t="str">
        <f>Liste!$E$4</f>
        <v>10 Heures</v>
      </c>
      <c r="F1166" s="72" t="str">
        <f>Liste!$E$2</f>
        <v>15 rue du Bois d'Amour 75016 PARIS</v>
      </c>
      <c r="L1166" s="219"/>
    </row>
    <row r="1167" spans="1:13" x14ac:dyDescent="0.25">
      <c r="F1167" s="89"/>
      <c r="L1167" s="219"/>
    </row>
    <row r="1168" spans="1:13" x14ac:dyDescent="0.25">
      <c r="F1168" s="89"/>
      <c r="G1168" s="156" t="s">
        <v>174</v>
      </c>
      <c r="I1168" s="72" t="str">
        <f>Liste!$G$3</f>
        <v>Cabinet LEBON</v>
      </c>
      <c r="L1168" s="219"/>
    </row>
    <row r="1169" spans="1:13" x14ac:dyDescent="0.25">
      <c r="F1169" s="89"/>
      <c r="I1169" s="72" t="str">
        <f>Liste!$G$4</f>
        <v>120 rue du Devoir</v>
      </c>
      <c r="L1169" s="219"/>
    </row>
    <row r="1170" spans="1:13" x14ac:dyDescent="0.25">
      <c r="F1170" s="89"/>
      <c r="I1170" s="72" t="str">
        <f>Liste!$G$5</f>
        <v>75016 Paris</v>
      </c>
      <c r="L1170" s="219"/>
    </row>
    <row r="1171" spans="1:13" x14ac:dyDescent="0.25">
      <c r="F1171" s="111" t="s">
        <v>176</v>
      </c>
      <c r="G1171" s="153" t="str">
        <f>Liste!$E$5</f>
        <v>1 Novemvbre 2022</v>
      </c>
      <c r="L1171" s="219"/>
    </row>
    <row r="1172" spans="1:13" x14ac:dyDescent="0.25">
      <c r="F1172" s="89"/>
      <c r="L1172" s="219"/>
    </row>
    <row r="1173" spans="1:13" ht="17.5" x14ac:dyDescent="0.35">
      <c r="A1173" s="72" t="s">
        <v>178</v>
      </c>
      <c r="B1173" s="193" t="str">
        <f>Liste!$C$230&amp;" "&amp;Liste!$D$30</f>
        <v xml:space="preserve"> DUBOURG Pierre</v>
      </c>
      <c r="E1173" s="196">
        <f>Liste!A30</f>
        <v>21</v>
      </c>
      <c r="F1173" s="89"/>
      <c r="L1173" s="219"/>
    </row>
    <row r="1174" spans="1:13" x14ac:dyDescent="0.25">
      <c r="A1174" s="72" t="s">
        <v>177</v>
      </c>
      <c r="B1174" s="98" t="str">
        <f>Liste!$E$30&amp;" "&amp;Liste!$F$30&amp;" "&amp;Liste!$G$30</f>
        <v xml:space="preserve">14 rue de l' espoir 75016 Paris </v>
      </c>
      <c r="F1174" s="89"/>
      <c r="L1174" s="219"/>
    </row>
    <row r="1175" spans="1:13" x14ac:dyDescent="0.25">
      <c r="F1175" s="89"/>
      <c r="L1175" s="219"/>
    </row>
    <row r="1176" spans="1:13" x14ac:dyDescent="0.25">
      <c r="A1176" s="72" t="s">
        <v>180</v>
      </c>
      <c r="F1176" s="89"/>
      <c r="L1176" s="219"/>
    </row>
    <row r="1177" spans="1:13" x14ac:dyDescent="0.25">
      <c r="A1177" s="72" t="s">
        <v>179</v>
      </c>
      <c r="B1177" s="72"/>
      <c r="F1177" s="89"/>
      <c r="L1177" s="219"/>
    </row>
    <row r="1178" spans="1:13" x14ac:dyDescent="0.25">
      <c r="A1178" s="72" t="s">
        <v>181</v>
      </c>
      <c r="B1178" s="72"/>
      <c r="F1178" s="89"/>
      <c r="L1178" s="219"/>
    </row>
    <row r="1179" spans="1:13" x14ac:dyDescent="0.25">
      <c r="A1179" s="72" t="s">
        <v>182</v>
      </c>
      <c r="B1179" s="72"/>
      <c r="E1179" s="198">
        <f>Liste!$E$3</f>
        <v>44870</v>
      </c>
      <c r="F1179" s="111" t="s">
        <v>183</v>
      </c>
      <c r="G1179" t="str">
        <f>E1166&amp;" "&amp;F1166</f>
        <v>10 Heures 15 rue du Bois d'Amour 75016 PARIS</v>
      </c>
      <c r="L1179" s="219"/>
    </row>
    <row r="1180" spans="1:13" x14ac:dyDescent="0.25">
      <c r="A1180" s="159" t="s">
        <v>185</v>
      </c>
      <c r="F1180" s="89"/>
      <c r="L1180" s="219"/>
    </row>
    <row r="1181" spans="1:13" ht="13" x14ac:dyDescent="0.3">
      <c r="B1181" s="72"/>
      <c r="F1181" s="89"/>
      <c r="G1181" s="158" t="s">
        <v>184</v>
      </c>
      <c r="L1181" s="219"/>
    </row>
    <row r="1182" spans="1:13" x14ac:dyDescent="0.25">
      <c r="F1182" s="89"/>
      <c r="L1182" s="219"/>
    </row>
    <row r="1183" spans="1:13" x14ac:dyDescent="0.25">
      <c r="A1183" s="73">
        <v>1.01</v>
      </c>
      <c r="B1183" t="s">
        <v>166</v>
      </c>
      <c r="C1183" s="124" t="s">
        <v>335</v>
      </c>
      <c r="D1183" s="124"/>
      <c r="E1183" s="73"/>
      <c r="F1183" s="111">
        <v>1</v>
      </c>
      <c r="G1183" t="str">
        <f>VLOOKUP(F1183,Liste!$B$179:$C$189,2)</f>
        <v xml:space="preserve">Charges générales   </v>
      </c>
      <c r="H1183" s="73"/>
      <c r="I1183" s="124" t="s">
        <v>334</v>
      </c>
      <c r="J1183" s="124"/>
      <c r="L1183" s="219">
        <f>E1173</f>
        <v>21</v>
      </c>
      <c r="M1183" s="72">
        <f>VLOOKUP(L1183,F.MERE!$A$14:$AA$163,16+F1183)</f>
        <v>323</v>
      </c>
    </row>
    <row r="1184" spans="1:13" ht="13" thickBot="1" x14ac:dyDescent="0.3">
      <c r="F1184" s="89"/>
      <c r="L1184" s="219"/>
    </row>
    <row r="1185" spans="1:13" ht="13" thickBot="1" x14ac:dyDescent="0.3">
      <c r="B1185" s="72" t="str">
        <f>IF($M1183&gt;0,"","NE PARTICIPE PAS                   XXXXXXXXXXXXX")</f>
        <v/>
      </c>
      <c r="D1185" s="148"/>
      <c r="E1185" s="149" t="s">
        <v>1</v>
      </c>
      <c r="F1185" s="221"/>
      <c r="G1185" s="150" t="s">
        <v>2</v>
      </c>
      <c r="H1185" s="148"/>
      <c r="I1185" s="151" t="s">
        <v>167</v>
      </c>
      <c r="L1185" s="219"/>
      <c r="M1185" s="72" t="str">
        <f>VLOOKUP($E$12,F.MERE!$A$14:$AA$163,16+F1184)</f>
        <v/>
      </c>
    </row>
    <row r="1186" spans="1:13" x14ac:dyDescent="0.25">
      <c r="A1186" s="69"/>
      <c r="B1186" s="69"/>
      <c r="C1186" s="69"/>
      <c r="D1186" s="69"/>
      <c r="E1186" s="69"/>
      <c r="F1186" s="222"/>
      <c r="G1186" s="69"/>
      <c r="H1186" s="69"/>
      <c r="I1186" s="69"/>
      <c r="J1186" s="69"/>
      <c r="L1186" s="219"/>
    </row>
    <row r="1187" spans="1:13" x14ac:dyDescent="0.25">
      <c r="A1187">
        <v>2.0099999999999998</v>
      </c>
      <c r="B1187" s="72" t="s">
        <v>337</v>
      </c>
      <c r="C1187" s="72" t="s">
        <v>336</v>
      </c>
      <c r="D1187" s="72"/>
      <c r="F1187" s="223">
        <v>1</v>
      </c>
      <c r="G1187" t="str">
        <f>VLOOKUP(F1187,Liste!$B$179:$C$189,2)</f>
        <v xml:space="preserve">Charges générales   </v>
      </c>
      <c r="H1187" s="73"/>
      <c r="I1187" s="124" t="s">
        <v>334</v>
      </c>
      <c r="J1187" s="72"/>
      <c r="L1187" s="219">
        <f>E1173</f>
        <v>21</v>
      </c>
      <c r="M1187" s="72">
        <f>VLOOKUP(L1187,F.MERE!$A$14:$AA$163,16+F1183)</f>
        <v>323</v>
      </c>
    </row>
    <row r="1188" spans="1:13" ht="13" thickBot="1" x14ac:dyDescent="0.3">
      <c r="F1188" s="89"/>
      <c r="L1188" s="219"/>
    </row>
    <row r="1189" spans="1:13" ht="13" thickBot="1" x14ac:dyDescent="0.3">
      <c r="D1189" s="148"/>
      <c r="E1189" s="149" t="s">
        <v>1</v>
      </c>
      <c r="F1189" s="221"/>
      <c r="G1189" s="150" t="s">
        <v>2</v>
      </c>
      <c r="H1189" s="148"/>
      <c r="I1189" s="151" t="s">
        <v>167</v>
      </c>
      <c r="L1189" s="219"/>
    </row>
    <row r="1190" spans="1:13" x14ac:dyDescent="0.25">
      <c r="A1190" s="69"/>
      <c r="B1190" s="69"/>
      <c r="C1190" s="69"/>
      <c r="D1190" s="69"/>
      <c r="E1190" s="69"/>
      <c r="F1190" s="222"/>
      <c r="G1190" s="69"/>
      <c r="H1190" s="69"/>
      <c r="I1190" s="69"/>
      <c r="J1190" s="69"/>
      <c r="L1190" s="219"/>
    </row>
    <row r="1191" spans="1:13" x14ac:dyDescent="0.25">
      <c r="A1191">
        <v>3.01</v>
      </c>
      <c r="B1191" s="72" t="s">
        <v>338</v>
      </c>
      <c r="C1191" s="72" t="s">
        <v>339</v>
      </c>
      <c r="D1191" s="72"/>
      <c r="F1191" s="223">
        <v>1</v>
      </c>
      <c r="G1191" t="str">
        <f>VLOOKUP(F1191,Liste!$B$179:$C$189,2)</f>
        <v xml:space="preserve">Charges générales   </v>
      </c>
      <c r="H1191" s="73"/>
      <c r="I1191" s="124" t="s">
        <v>334</v>
      </c>
      <c r="J1191" s="72"/>
      <c r="L1191" s="219">
        <f>E1173</f>
        <v>21</v>
      </c>
      <c r="M1191" s="72">
        <f>VLOOKUP(L1191,F.MERE!$A$14:$AA$163,16+F1191)</f>
        <v>323</v>
      </c>
    </row>
    <row r="1192" spans="1:13" ht="13" thickBot="1" x14ac:dyDescent="0.3">
      <c r="F1192" s="89"/>
      <c r="L1192" s="219"/>
    </row>
    <row r="1193" spans="1:13" ht="13" thickBot="1" x14ac:dyDescent="0.3">
      <c r="D1193" s="148"/>
      <c r="E1193" s="149" t="s">
        <v>1</v>
      </c>
      <c r="F1193" s="221"/>
      <c r="G1193" s="150" t="s">
        <v>2</v>
      </c>
      <c r="H1193" s="148"/>
      <c r="I1193" s="151" t="s">
        <v>167</v>
      </c>
      <c r="L1193" s="219"/>
    </row>
    <row r="1194" spans="1:13" x14ac:dyDescent="0.25">
      <c r="A1194" s="69"/>
      <c r="B1194" s="69"/>
      <c r="C1194" s="69"/>
      <c r="D1194" s="69"/>
      <c r="E1194" s="69"/>
      <c r="F1194" s="222"/>
      <c r="G1194" s="69"/>
      <c r="H1194" s="69"/>
      <c r="I1194" s="69"/>
      <c r="J1194" s="69"/>
      <c r="L1194" s="219"/>
    </row>
    <row r="1195" spans="1:13" x14ac:dyDescent="0.25">
      <c r="A1195">
        <v>4.01</v>
      </c>
      <c r="B1195" s="72" t="s">
        <v>340</v>
      </c>
      <c r="C1195" s="72" t="s">
        <v>341</v>
      </c>
      <c r="D1195" s="72"/>
      <c r="F1195" s="223">
        <v>1</v>
      </c>
      <c r="G1195" t="str">
        <f>VLOOKUP(F1195,Liste!$B$179:$C$189,2)</f>
        <v xml:space="preserve">Charges générales   </v>
      </c>
      <c r="H1195" s="73"/>
      <c r="I1195" s="124" t="s">
        <v>334</v>
      </c>
      <c r="J1195" s="72"/>
      <c r="L1195" s="219">
        <f>E1173</f>
        <v>21</v>
      </c>
      <c r="M1195" s="72">
        <f>VLOOKUP(L1195,F.MERE!$A$14:$AA$163,16+F1195)</f>
        <v>323</v>
      </c>
    </row>
    <row r="1196" spans="1:13" ht="13" thickBot="1" x14ac:dyDescent="0.3">
      <c r="F1196" s="89"/>
      <c r="L1196" s="219"/>
    </row>
    <row r="1197" spans="1:13" ht="13" thickBot="1" x14ac:dyDescent="0.3">
      <c r="B1197" s="72" t="str">
        <f>IF($M1195&gt;0,"","NE PARTICIPE PAS                   XXXXXXXXXXXXX")</f>
        <v/>
      </c>
      <c r="D1197" s="148"/>
      <c r="E1197" s="149" t="s">
        <v>1</v>
      </c>
      <c r="F1197" s="221"/>
      <c r="G1197" s="150" t="s">
        <v>2</v>
      </c>
      <c r="H1197" s="148"/>
      <c r="I1197" s="151" t="s">
        <v>167</v>
      </c>
      <c r="L1197" s="219"/>
    </row>
    <row r="1198" spans="1:13" x14ac:dyDescent="0.25">
      <c r="A1198" s="69"/>
      <c r="B1198" s="69"/>
      <c r="C1198" s="69"/>
      <c r="D1198" s="69"/>
      <c r="E1198" s="69"/>
      <c r="F1198" s="222"/>
      <c r="G1198" s="69"/>
      <c r="H1198" s="69"/>
      <c r="I1198" s="69"/>
      <c r="J1198" s="69"/>
      <c r="L1198" s="219"/>
    </row>
    <row r="1199" spans="1:13" x14ac:dyDescent="0.25">
      <c r="A1199">
        <v>5.01</v>
      </c>
      <c r="B1199" s="72" t="s">
        <v>342</v>
      </c>
      <c r="C1199" s="72" t="s">
        <v>343</v>
      </c>
      <c r="D1199" s="72"/>
      <c r="F1199" s="223">
        <v>1</v>
      </c>
      <c r="G1199" t="str">
        <f>VLOOKUP(F1199,Liste!$B$179:$C$189,2)</f>
        <v xml:space="preserve">Charges générales   </v>
      </c>
      <c r="H1199" s="73"/>
      <c r="I1199" s="124" t="s">
        <v>345</v>
      </c>
      <c r="J1199" s="72"/>
      <c r="L1199" s="219">
        <f>E1173</f>
        <v>21</v>
      </c>
      <c r="M1199" s="72">
        <f>VLOOKUP(L1199,F.MERE!$A$14:$AA$163,16+F1199)</f>
        <v>323</v>
      </c>
    </row>
    <row r="1200" spans="1:13" ht="13" thickBot="1" x14ac:dyDescent="0.3">
      <c r="F1200" s="223"/>
      <c r="H1200" s="73"/>
      <c r="I1200" s="124"/>
      <c r="L1200" s="219"/>
    </row>
    <row r="1201" spans="1:13" ht="13" thickBot="1" x14ac:dyDescent="0.3">
      <c r="B1201" s="72" t="str">
        <f>IF($M1199&gt;0,"","NE PARTICIPE PAS                   XXXXXXXXXXXXX")</f>
        <v/>
      </c>
      <c r="D1201" s="148"/>
      <c r="E1201" s="149" t="s">
        <v>1</v>
      </c>
      <c r="F1201" s="221"/>
      <c r="G1201" s="150" t="s">
        <v>2</v>
      </c>
      <c r="H1201" s="148"/>
      <c r="I1201" s="151" t="s">
        <v>167</v>
      </c>
      <c r="L1201" s="219"/>
    </row>
    <row r="1202" spans="1:13" x14ac:dyDescent="0.25">
      <c r="A1202" s="69"/>
      <c r="B1202" s="69"/>
      <c r="C1202" s="69"/>
      <c r="D1202" s="69"/>
      <c r="E1202" s="69"/>
      <c r="F1202" s="222"/>
      <c r="G1202" s="69"/>
      <c r="H1202" s="69"/>
      <c r="I1202" s="69"/>
      <c r="J1202" s="69"/>
      <c r="L1202" s="219"/>
    </row>
    <row r="1203" spans="1:13" x14ac:dyDescent="0.25">
      <c r="A1203">
        <v>5.0199999999999996</v>
      </c>
      <c r="B1203" s="72" t="s">
        <v>344</v>
      </c>
      <c r="C1203" s="72" t="s">
        <v>343</v>
      </c>
      <c r="D1203" s="72"/>
      <c r="F1203" s="223">
        <v>1</v>
      </c>
      <c r="G1203" t="str">
        <f>VLOOKUP(F1203,Liste!$B$179:$C$189,2)</f>
        <v xml:space="preserve">Charges générales   </v>
      </c>
      <c r="H1203" s="73"/>
      <c r="I1203" s="124" t="s">
        <v>334</v>
      </c>
      <c r="J1203" s="72"/>
      <c r="L1203" s="219">
        <f>E1173</f>
        <v>21</v>
      </c>
      <c r="M1203" s="72">
        <f>VLOOKUP(L1203,F.MERE!$A$14:$AA$163,16+F1203)</f>
        <v>323</v>
      </c>
    </row>
    <row r="1204" spans="1:13" ht="13" thickBot="1" x14ac:dyDescent="0.3">
      <c r="F1204" s="89"/>
      <c r="L1204" s="219"/>
    </row>
    <row r="1205" spans="1:13" ht="13" thickBot="1" x14ac:dyDescent="0.3">
      <c r="B1205" s="72" t="str">
        <f>IF($M1203&gt;0,"","NE PARTICIPE PAS                   XXXXXXXXXXXXX")</f>
        <v/>
      </c>
      <c r="D1205" s="148"/>
      <c r="E1205" s="149" t="s">
        <v>1</v>
      </c>
      <c r="F1205" s="221"/>
      <c r="G1205" s="150" t="s">
        <v>2</v>
      </c>
      <c r="H1205" s="148"/>
      <c r="I1205" s="151" t="s">
        <v>167</v>
      </c>
      <c r="L1205" s="219"/>
    </row>
    <row r="1206" spans="1:13" x14ac:dyDescent="0.25">
      <c r="A1206" s="69"/>
      <c r="B1206" s="69"/>
      <c r="C1206" s="69"/>
      <c r="D1206" s="69"/>
      <c r="E1206" s="69"/>
      <c r="F1206" s="222"/>
      <c r="G1206" s="69"/>
      <c r="H1206" s="69"/>
      <c r="I1206" s="69"/>
      <c r="J1206" s="69"/>
      <c r="L1206" s="219"/>
    </row>
    <row r="1207" spans="1:13" x14ac:dyDescent="0.25">
      <c r="A1207">
        <v>6.01</v>
      </c>
      <c r="B1207" s="72" t="s">
        <v>386</v>
      </c>
      <c r="C1207" s="72" t="s">
        <v>383</v>
      </c>
      <c r="D1207" s="72"/>
      <c r="F1207" s="223">
        <v>3</v>
      </c>
      <c r="G1207" s="72" t="str">
        <f>VLOOKUP(F1207,Liste!$B$179:$C$189,2)</f>
        <v>Chardes Bât,B</v>
      </c>
      <c r="H1207" s="73"/>
      <c r="I1207" s="124" t="s">
        <v>382</v>
      </c>
      <c r="J1207" s="72"/>
      <c r="L1207" s="219">
        <f>E1173</f>
        <v>21</v>
      </c>
      <c r="M1207" s="72">
        <f>VLOOKUP(L1207,F.MERE!$A$14:$AA$163,16+F1207)</f>
        <v>762</v>
      </c>
    </row>
    <row r="1208" spans="1:13" ht="13" thickBot="1" x14ac:dyDescent="0.3">
      <c r="F1208" s="89"/>
      <c r="L1208" s="219"/>
    </row>
    <row r="1209" spans="1:13" ht="13" thickBot="1" x14ac:dyDescent="0.3">
      <c r="B1209" s="72" t="str">
        <f>IF($M1207&gt;0,"","NE PARTICIPE PAS                   XXXXXXXXXXXXX")</f>
        <v/>
      </c>
      <c r="C1209" s="72"/>
      <c r="D1209" s="148"/>
      <c r="E1209" s="149" t="s">
        <v>1</v>
      </c>
      <c r="F1209" s="221"/>
      <c r="G1209" s="150" t="s">
        <v>2</v>
      </c>
      <c r="H1209" s="148"/>
      <c r="I1209" s="151" t="s">
        <v>167</v>
      </c>
      <c r="L1209" s="219"/>
    </row>
    <row r="1210" spans="1:13" x14ac:dyDescent="0.25">
      <c r="A1210" s="69"/>
      <c r="B1210" s="72"/>
      <c r="C1210" s="69"/>
      <c r="D1210" s="69"/>
      <c r="E1210" s="69"/>
      <c r="F1210" s="222"/>
      <c r="G1210" s="69"/>
      <c r="H1210" s="69"/>
      <c r="I1210" s="69"/>
      <c r="J1210" s="69"/>
      <c r="L1210" s="219"/>
    </row>
    <row r="1211" spans="1:13" x14ac:dyDescent="0.25">
      <c r="B1211" s="72"/>
      <c r="C1211" s="72"/>
      <c r="D1211" s="72"/>
      <c r="F1211" s="223">
        <v>1</v>
      </c>
      <c r="G1211" t="str">
        <f>VLOOKUP(F1211,Liste!$B$179:$C$189,2)</f>
        <v xml:space="preserve">Charges générales   </v>
      </c>
      <c r="H1211" s="73"/>
      <c r="I1211" s="124" t="s">
        <v>334</v>
      </c>
      <c r="J1211" s="72"/>
      <c r="L1211" s="219">
        <f>E1173</f>
        <v>21</v>
      </c>
      <c r="M1211" s="72">
        <f>VLOOKUP(L1211,F.MERE!$A$14:$AA$163,16+F1211)</f>
        <v>323</v>
      </c>
    </row>
    <row r="1212" spans="1:13" ht="13" thickBot="1" x14ac:dyDescent="0.3">
      <c r="F1212" s="89"/>
      <c r="L1212" s="219"/>
    </row>
    <row r="1213" spans="1:13" ht="13" thickBot="1" x14ac:dyDescent="0.3">
      <c r="B1213" s="72" t="str">
        <f>IF($M1211&gt;0,"","NE PARTICIPE PAS                   XXXXXXXXXXXXX")</f>
        <v/>
      </c>
      <c r="D1213" s="148"/>
      <c r="E1213" s="149" t="s">
        <v>1</v>
      </c>
      <c r="F1213" s="221"/>
      <c r="G1213" s="150" t="s">
        <v>2</v>
      </c>
      <c r="H1213" s="148"/>
      <c r="I1213" s="151" t="s">
        <v>167</v>
      </c>
      <c r="L1213" s="219"/>
    </row>
    <row r="1214" spans="1:13" x14ac:dyDescent="0.25">
      <c r="A1214" s="69"/>
      <c r="B1214" s="69"/>
      <c r="C1214" s="69"/>
      <c r="D1214" s="69"/>
      <c r="E1214" s="69"/>
      <c r="F1214" s="222"/>
      <c r="G1214" s="69"/>
      <c r="H1214" s="69"/>
      <c r="I1214" s="69"/>
      <c r="J1214" s="69"/>
      <c r="L1214" s="219"/>
    </row>
    <row r="1215" spans="1:13" x14ac:dyDescent="0.25">
      <c r="B1215" s="72"/>
      <c r="C1215" s="72"/>
      <c r="D1215" s="72"/>
      <c r="F1215" s="223">
        <v>1</v>
      </c>
      <c r="G1215" t="str">
        <f>VLOOKUP(F1215,Liste!$B$179:$C$189,2)</f>
        <v xml:space="preserve">Charges générales   </v>
      </c>
      <c r="H1215" s="73"/>
      <c r="I1215" s="124" t="s">
        <v>334</v>
      </c>
      <c r="J1215" s="72"/>
      <c r="L1215" s="219">
        <f>E1173</f>
        <v>21</v>
      </c>
      <c r="M1215" s="72">
        <f>VLOOKUP(L1215,F.MERE!$A$14:$AA$163,16+F1215)</f>
        <v>323</v>
      </c>
    </row>
    <row r="1216" spans="1:13" ht="13" thickBot="1" x14ac:dyDescent="0.3">
      <c r="F1216" s="89"/>
      <c r="L1216" s="219"/>
    </row>
    <row r="1217" spans="1:13" ht="13" thickBot="1" x14ac:dyDescent="0.3">
      <c r="B1217" s="72" t="str">
        <f>IF($M1215&gt;0,"","NE PARTICIPE PAS                   XXXXXXXXXXXXX")</f>
        <v/>
      </c>
      <c r="E1217" s="149" t="s">
        <v>1</v>
      </c>
      <c r="F1217" s="221"/>
      <c r="G1217" s="150" t="s">
        <v>2</v>
      </c>
      <c r="H1217" s="148"/>
      <c r="I1217" s="151" t="s">
        <v>167</v>
      </c>
      <c r="L1217" s="219"/>
      <c r="M1217" s="72" t="str">
        <f>VLOOKUP($E$12,F.MERE!$A$14:$AA$163,16+F1216)</f>
        <v/>
      </c>
    </row>
    <row r="1218" spans="1:13" x14ac:dyDescent="0.25">
      <c r="A1218" s="69"/>
      <c r="B1218" s="69"/>
      <c r="C1218" s="69"/>
      <c r="D1218" s="69"/>
      <c r="E1218" s="69"/>
      <c r="F1218" s="222"/>
      <c r="G1218" s="69"/>
      <c r="H1218" s="69"/>
      <c r="I1218" s="69"/>
      <c r="J1218" s="69"/>
      <c r="L1218" s="219"/>
    </row>
    <row r="1219" spans="1:13" x14ac:dyDescent="0.25">
      <c r="A1219" t="s">
        <v>24</v>
      </c>
      <c r="F1219" s="89"/>
      <c r="L1219" s="219"/>
    </row>
    <row r="1220" spans="1:13" ht="18" x14ac:dyDescent="0.4">
      <c r="A1220" s="160" t="str">
        <f>Liste!$A$1</f>
        <v>Résid.LA JOIE</v>
      </c>
      <c r="B1220" s="160"/>
      <c r="F1220" s="89"/>
      <c r="I1220" s="200" t="s">
        <v>168</v>
      </c>
      <c r="L1220" s="219"/>
    </row>
    <row r="1221" spans="1:13" x14ac:dyDescent="0.25">
      <c r="A1221" t="str">
        <f>Liste!$A$2</f>
        <v>120 rue de l' Espérance</v>
      </c>
      <c r="B1221" t="str">
        <f>Liste!$A$2</f>
        <v>120 rue de l' Espérance</v>
      </c>
      <c r="F1221" s="89"/>
      <c r="J1221" s="72" t="s">
        <v>186</v>
      </c>
      <c r="L1221" s="219"/>
    </row>
    <row r="1222" spans="1:13" x14ac:dyDescent="0.25">
      <c r="A1222">
        <f>Liste!$A$3</f>
        <v>75016</v>
      </c>
      <c r="B1222" s="220" t="str">
        <f>Liste!$A$3  &amp; " " &amp;Liste!$B$3</f>
        <v>75016 PARIS</v>
      </c>
      <c r="F1222" s="89"/>
      <c r="L1222" s="219"/>
    </row>
    <row r="1223" spans="1:13" ht="15.5" x14ac:dyDescent="0.35">
      <c r="A1223" s="72"/>
      <c r="E1223" s="72"/>
      <c r="F1223" s="89"/>
      <c r="H1223" s="154" t="s">
        <v>170</v>
      </c>
      <c r="I1223" s="191">
        <f>Liste!$E$3</f>
        <v>44870</v>
      </c>
      <c r="L1223" s="219"/>
    </row>
    <row r="1224" spans="1:13" ht="15.5" x14ac:dyDescent="0.35">
      <c r="A1224" s="72" t="s">
        <v>171</v>
      </c>
      <c r="B1224" s="191">
        <f>Liste!$E$3</f>
        <v>44870</v>
      </c>
      <c r="C1224" s="72"/>
      <c r="D1224" s="72" t="s">
        <v>183</v>
      </c>
      <c r="E1224" s="72" t="str">
        <f>Liste!$E$4</f>
        <v>10 Heures</v>
      </c>
      <c r="F1224" s="72" t="str">
        <f>Liste!$E$2</f>
        <v>15 rue du Bois d'Amour 75016 PARIS</v>
      </c>
      <c r="L1224" s="219"/>
    </row>
    <row r="1225" spans="1:13" x14ac:dyDescent="0.25">
      <c r="F1225" s="89"/>
      <c r="L1225" s="219"/>
    </row>
    <row r="1226" spans="1:13" x14ac:dyDescent="0.25">
      <c r="F1226" s="89"/>
      <c r="G1226" s="156" t="s">
        <v>174</v>
      </c>
      <c r="I1226" s="72" t="str">
        <f>Liste!$G$3</f>
        <v>Cabinet LEBON</v>
      </c>
      <c r="L1226" s="219"/>
    </row>
    <row r="1227" spans="1:13" x14ac:dyDescent="0.25">
      <c r="F1227" s="89"/>
      <c r="I1227" s="72" t="str">
        <f>Liste!$G$4</f>
        <v>120 rue du Devoir</v>
      </c>
      <c r="L1227" s="219"/>
    </row>
    <row r="1228" spans="1:13" x14ac:dyDescent="0.25">
      <c r="F1228" s="89"/>
      <c r="I1228" s="72" t="str">
        <f>Liste!$G$5</f>
        <v>75016 Paris</v>
      </c>
      <c r="L1228" s="219"/>
    </row>
    <row r="1229" spans="1:13" x14ac:dyDescent="0.25">
      <c r="F1229" s="111" t="s">
        <v>176</v>
      </c>
      <c r="G1229" s="153" t="str">
        <f>Liste!$E$5</f>
        <v>1 Novemvbre 2022</v>
      </c>
      <c r="L1229" s="219"/>
    </row>
    <row r="1230" spans="1:13" x14ac:dyDescent="0.25">
      <c r="F1230" s="89"/>
      <c r="L1230" s="219"/>
    </row>
    <row r="1231" spans="1:13" ht="17.5" x14ac:dyDescent="0.35">
      <c r="A1231" s="72" t="s">
        <v>178</v>
      </c>
      <c r="B1231" s="193" t="str">
        <f>Liste!$C319&amp;" "&amp;Liste!$D$31</f>
        <v xml:space="preserve"> FIGUERAS Annie</v>
      </c>
      <c r="E1231" s="196">
        <f>Liste!A31</f>
        <v>22</v>
      </c>
      <c r="F1231" s="89"/>
      <c r="L1231" s="219"/>
    </row>
    <row r="1232" spans="1:13" x14ac:dyDescent="0.25">
      <c r="A1232" s="72" t="s">
        <v>177</v>
      </c>
      <c r="B1232" s="98" t="str">
        <f>Liste!$E$31&amp;" "&amp;Liste!$F$31&amp;" "&amp;Liste!$G$31</f>
        <v xml:space="preserve">15 rue de l' espoir 75016 Paris </v>
      </c>
      <c r="F1232" s="89"/>
      <c r="L1232" s="219"/>
    </row>
    <row r="1233" spans="1:13" x14ac:dyDescent="0.25">
      <c r="F1233" s="89"/>
      <c r="L1233" s="219"/>
    </row>
    <row r="1234" spans="1:13" x14ac:dyDescent="0.25">
      <c r="A1234" s="72" t="s">
        <v>180</v>
      </c>
      <c r="F1234" s="89"/>
      <c r="L1234" s="219"/>
    </row>
    <row r="1235" spans="1:13" x14ac:dyDescent="0.25">
      <c r="A1235" s="72" t="s">
        <v>179</v>
      </c>
      <c r="B1235" s="72"/>
      <c r="F1235" s="89"/>
      <c r="L1235" s="219"/>
    </row>
    <row r="1236" spans="1:13" x14ac:dyDescent="0.25">
      <c r="A1236" s="72" t="s">
        <v>181</v>
      </c>
      <c r="B1236" s="72"/>
      <c r="F1236" s="89"/>
      <c r="L1236" s="219"/>
    </row>
    <row r="1237" spans="1:13" x14ac:dyDescent="0.25">
      <c r="A1237" s="72" t="s">
        <v>182</v>
      </c>
      <c r="B1237" s="72"/>
      <c r="E1237" s="198">
        <f>Liste!$E$3</f>
        <v>44870</v>
      </c>
      <c r="F1237" s="111" t="s">
        <v>183</v>
      </c>
      <c r="G1237" t="str">
        <f>E1224&amp;" "&amp;F1224</f>
        <v>10 Heures 15 rue du Bois d'Amour 75016 PARIS</v>
      </c>
      <c r="L1237" s="219"/>
    </row>
    <row r="1238" spans="1:13" x14ac:dyDescent="0.25">
      <c r="A1238" s="159" t="s">
        <v>185</v>
      </c>
      <c r="F1238" s="89"/>
      <c r="L1238" s="219"/>
    </row>
    <row r="1239" spans="1:13" ht="13" x14ac:dyDescent="0.3">
      <c r="B1239" s="72"/>
      <c r="F1239" s="89"/>
      <c r="G1239" s="158" t="s">
        <v>184</v>
      </c>
      <c r="L1239" s="219"/>
    </row>
    <row r="1240" spans="1:13" x14ac:dyDescent="0.25">
      <c r="F1240" s="89"/>
      <c r="L1240" s="219"/>
    </row>
    <row r="1241" spans="1:13" x14ac:dyDescent="0.25">
      <c r="A1241" s="73">
        <v>1.01</v>
      </c>
      <c r="B1241" t="s">
        <v>166</v>
      </c>
      <c r="C1241" s="124" t="s">
        <v>335</v>
      </c>
      <c r="D1241" s="124"/>
      <c r="E1241" s="73"/>
      <c r="F1241" s="111">
        <v>1</v>
      </c>
      <c r="G1241" t="str">
        <f>VLOOKUP(F1241,Liste!$B$179:$C$189,2)</f>
        <v xml:space="preserve">Charges générales   </v>
      </c>
      <c r="H1241" s="73"/>
      <c r="I1241" s="124" t="s">
        <v>334</v>
      </c>
      <c r="J1241" s="124"/>
      <c r="L1241" s="219">
        <f>E1231</f>
        <v>22</v>
      </c>
      <c r="M1241" s="72">
        <f>VLOOKUP(L1241,F.MERE!$A$14:$AA$163,16+F1241)</f>
        <v>300</v>
      </c>
    </row>
    <row r="1242" spans="1:13" ht="13" thickBot="1" x14ac:dyDescent="0.3">
      <c r="F1242" s="89"/>
      <c r="L1242" s="219"/>
    </row>
    <row r="1243" spans="1:13" ht="13" thickBot="1" x14ac:dyDescent="0.3">
      <c r="B1243" s="72" t="str">
        <f>IF($M1241&gt;0,"","NE PARTICIPE PAS                   XXXXXXXXXXXXX")</f>
        <v/>
      </c>
      <c r="D1243" s="148"/>
      <c r="E1243" s="149" t="s">
        <v>1</v>
      </c>
      <c r="F1243" s="221"/>
      <c r="G1243" s="150" t="s">
        <v>2</v>
      </c>
      <c r="H1243" s="148"/>
      <c r="I1243" s="151" t="s">
        <v>167</v>
      </c>
      <c r="L1243" s="219"/>
      <c r="M1243" s="72" t="str">
        <f>VLOOKUP($E$12,F.MERE!$A$14:$AA$163,16+F1242)</f>
        <v/>
      </c>
    </row>
    <row r="1244" spans="1:13" x14ac:dyDescent="0.25">
      <c r="A1244" s="69"/>
      <c r="B1244" s="69"/>
      <c r="C1244" s="69"/>
      <c r="D1244" s="69"/>
      <c r="E1244" s="69"/>
      <c r="F1244" s="222"/>
      <c r="G1244" s="69"/>
      <c r="H1244" s="69"/>
      <c r="I1244" s="69"/>
      <c r="J1244" s="69"/>
      <c r="L1244" s="219"/>
    </row>
    <row r="1245" spans="1:13" x14ac:dyDescent="0.25">
      <c r="A1245">
        <v>2.0099999999999998</v>
      </c>
      <c r="B1245" s="72" t="s">
        <v>337</v>
      </c>
      <c r="C1245" s="72" t="s">
        <v>336</v>
      </c>
      <c r="D1245" s="72"/>
      <c r="F1245" s="223">
        <v>1</v>
      </c>
      <c r="G1245" t="str">
        <f>VLOOKUP(F1245,Liste!$B$179:$C$189,2)</f>
        <v xml:space="preserve">Charges générales   </v>
      </c>
      <c r="H1245" s="73"/>
      <c r="I1245" s="124" t="s">
        <v>334</v>
      </c>
      <c r="J1245" s="72"/>
      <c r="L1245" s="219">
        <f>E1231</f>
        <v>22</v>
      </c>
      <c r="M1245" s="72">
        <f>VLOOKUP(L1245,F.MERE!$A$14:$AA$163,16+F1241)</f>
        <v>300</v>
      </c>
    </row>
    <row r="1246" spans="1:13" ht="13" thickBot="1" x14ac:dyDescent="0.3">
      <c r="F1246" s="89"/>
      <c r="L1246" s="219"/>
    </row>
    <row r="1247" spans="1:13" ht="13" thickBot="1" x14ac:dyDescent="0.3">
      <c r="D1247" s="148"/>
      <c r="E1247" s="149" t="s">
        <v>1</v>
      </c>
      <c r="F1247" s="221"/>
      <c r="G1247" s="150" t="s">
        <v>2</v>
      </c>
      <c r="H1247" s="148"/>
      <c r="I1247" s="151" t="s">
        <v>167</v>
      </c>
      <c r="L1247" s="219"/>
    </row>
    <row r="1248" spans="1:13" x14ac:dyDescent="0.25">
      <c r="A1248" s="69"/>
      <c r="B1248" s="69"/>
      <c r="C1248" s="69"/>
      <c r="D1248" s="69"/>
      <c r="E1248" s="69"/>
      <c r="F1248" s="222"/>
      <c r="G1248" s="69"/>
      <c r="H1248" s="69"/>
      <c r="I1248" s="69"/>
      <c r="J1248" s="69"/>
      <c r="L1248" s="219"/>
    </row>
    <row r="1249" spans="1:13" x14ac:dyDescent="0.25">
      <c r="A1249">
        <v>3.01</v>
      </c>
      <c r="B1249" s="72" t="s">
        <v>338</v>
      </c>
      <c r="C1249" s="72" t="s">
        <v>339</v>
      </c>
      <c r="D1249" s="72"/>
      <c r="F1249" s="223">
        <v>1</v>
      </c>
      <c r="G1249" t="str">
        <f>VLOOKUP(F1249,Liste!$B$179:$C$189,2)</f>
        <v xml:space="preserve">Charges générales   </v>
      </c>
      <c r="H1249" s="73"/>
      <c r="I1249" s="124" t="s">
        <v>334</v>
      </c>
      <c r="J1249" s="72"/>
      <c r="L1249" s="219">
        <f>E1231</f>
        <v>22</v>
      </c>
      <c r="M1249" s="72">
        <f>VLOOKUP(L1249,F.MERE!$A$14:$AA$163,16+F1249)</f>
        <v>300</v>
      </c>
    </row>
    <row r="1250" spans="1:13" ht="13" thickBot="1" x14ac:dyDescent="0.3">
      <c r="F1250" s="89"/>
      <c r="L1250" s="219"/>
    </row>
    <row r="1251" spans="1:13" ht="13" thickBot="1" x14ac:dyDescent="0.3">
      <c r="D1251" s="148"/>
      <c r="E1251" s="149" t="s">
        <v>1</v>
      </c>
      <c r="F1251" s="221"/>
      <c r="G1251" s="150" t="s">
        <v>2</v>
      </c>
      <c r="H1251" s="148"/>
      <c r="I1251" s="151" t="s">
        <v>167</v>
      </c>
      <c r="L1251" s="219"/>
    </row>
    <row r="1252" spans="1:13" x14ac:dyDescent="0.25">
      <c r="A1252" s="69"/>
      <c r="B1252" s="69"/>
      <c r="C1252" s="69"/>
      <c r="D1252" s="69"/>
      <c r="E1252" s="69"/>
      <c r="F1252" s="222"/>
      <c r="G1252" s="69"/>
      <c r="H1252" s="69"/>
      <c r="I1252" s="69"/>
      <c r="J1252" s="69"/>
      <c r="L1252" s="219"/>
    </row>
    <row r="1253" spans="1:13" x14ac:dyDescent="0.25">
      <c r="A1253">
        <v>4.01</v>
      </c>
      <c r="B1253" s="72" t="s">
        <v>340</v>
      </c>
      <c r="C1253" s="72" t="s">
        <v>341</v>
      </c>
      <c r="D1253" s="72"/>
      <c r="F1253" s="223">
        <v>1</v>
      </c>
      <c r="G1253" t="str">
        <f>VLOOKUP(F1253,Liste!$B$179:$C$189,2)</f>
        <v xml:space="preserve">Charges générales   </v>
      </c>
      <c r="H1253" s="73"/>
      <c r="I1253" s="124" t="s">
        <v>334</v>
      </c>
      <c r="J1253" s="72"/>
      <c r="L1253" s="219">
        <f>E1231</f>
        <v>22</v>
      </c>
      <c r="M1253" s="72">
        <f>VLOOKUP(L1253,F.MERE!$A$14:$AA$163,16+F1253)</f>
        <v>300</v>
      </c>
    </row>
    <row r="1254" spans="1:13" ht="13" thickBot="1" x14ac:dyDescent="0.3">
      <c r="F1254" s="89"/>
      <c r="L1254" s="219"/>
    </row>
    <row r="1255" spans="1:13" ht="13" thickBot="1" x14ac:dyDescent="0.3">
      <c r="B1255" s="72" t="str">
        <f>IF($M1253&gt;0,"","NE PARTICIPE PAS                   XXXXXXXXXXXXX")</f>
        <v/>
      </c>
      <c r="D1255" s="148"/>
      <c r="E1255" s="149" t="s">
        <v>1</v>
      </c>
      <c r="F1255" s="221"/>
      <c r="G1255" s="150" t="s">
        <v>2</v>
      </c>
      <c r="H1255" s="148"/>
      <c r="I1255" s="151" t="s">
        <v>167</v>
      </c>
      <c r="L1255" s="219"/>
    </row>
    <row r="1256" spans="1:13" x14ac:dyDescent="0.25">
      <c r="A1256" s="69"/>
      <c r="B1256" s="69"/>
      <c r="C1256" s="69"/>
      <c r="D1256" s="69"/>
      <c r="E1256" s="69"/>
      <c r="F1256" s="222"/>
      <c r="G1256" s="69"/>
      <c r="H1256" s="69"/>
      <c r="I1256" s="69"/>
      <c r="J1256" s="69"/>
      <c r="L1256" s="219"/>
    </row>
    <row r="1257" spans="1:13" x14ac:dyDescent="0.25">
      <c r="A1257">
        <v>5.01</v>
      </c>
      <c r="B1257" s="72" t="s">
        <v>342</v>
      </c>
      <c r="C1257" s="72" t="s">
        <v>343</v>
      </c>
      <c r="D1257" s="72"/>
      <c r="F1257" s="223">
        <v>1</v>
      </c>
      <c r="G1257" t="str">
        <f>VLOOKUP(F1257,Liste!$B$179:$C$189,2)</f>
        <v xml:space="preserve">Charges générales   </v>
      </c>
      <c r="H1257" s="73"/>
      <c r="I1257" s="124" t="s">
        <v>345</v>
      </c>
      <c r="J1257" s="72"/>
      <c r="L1257" s="219">
        <f>E1231</f>
        <v>22</v>
      </c>
      <c r="M1257" s="72">
        <f>VLOOKUP(L1257,F.MERE!$A$14:$AA$163,16+F1257)</f>
        <v>300</v>
      </c>
    </row>
    <row r="1258" spans="1:13" ht="13" thickBot="1" x14ac:dyDescent="0.3">
      <c r="F1258" s="223"/>
      <c r="H1258" s="73"/>
      <c r="I1258" s="124"/>
      <c r="L1258" s="219"/>
    </row>
    <row r="1259" spans="1:13" ht="13" thickBot="1" x14ac:dyDescent="0.3">
      <c r="B1259" s="72" t="str">
        <f>IF($M1257&gt;0,"","NE PARTICIPE PAS                   XXXXXXXXXXXXX")</f>
        <v/>
      </c>
      <c r="D1259" s="148"/>
      <c r="E1259" s="149" t="s">
        <v>1</v>
      </c>
      <c r="F1259" s="221"/>
      <c r="G1259" s="150" t="s">
        <v>2</v>
      </c>
      <c r="H1259" s="148"/>
      <c r="I1259" s="151" t="s">
        <v>167</v>
      </c>
      <c r="L1259" s="219"/>
    </row>
    <row r="1260" spans="1:13" x14ac:dyDescent="0.25">
      <c r="A1260" s="69"/>
      <c r="B1260" s="69"/>
      <c r="C1260" s="69"/>
      <c r="D1260" s="69"/>
      <c r="E1260" s="69"/>
      <c r="F1260" s="222"/>
      <c r="G1260" s="69"/>
      <c r="H1260" s="69"/>
      <c r="I1260" s="69"/>
      <c r="J1260" s="69"/>
      <c r="L1260" s="219"/>
    </row>
    <row r="1261" spans="1:13" x14ac:dyDescent="0.25">
      <c r="A1261">
        <v>5.0199999999999996</v>
      </c>
      <c r="B1261" s="72" t="s">
        <v>344</v>
      </c>
      <c r="C1261" s="72" t="s">
        <v>343</v>
      </c>
      <c r="D1261" s="72"/>
      <c r="F1261" s="223">
        <v>1</v>
      </c>
      <c r="G1261" t="str">
        <f>VLOOKUP(F1261,Liste!$B$179:$C$189,2)</f>
        <v xml:space="preserve">Charges générales   </v>
      </c>
      <c r="H1261" s="73"/>
      <c r="I1261" s="124" t="s">
        <v>334</v>
      </c>
      <c r="J1261" s="72"/>
      <c r="L1261" s="219">
        <f>E1231</f>
        <v>22</v>
      </c>
      <c r="M1261" s="72">
        <f>VLOOKUP(L1261,F.MERE!$A$14:$AA$163,16+F1261)</f>
        <v>300</v>
      </c>
    </row>
    <row r="1262" spans="1:13" ht="13" thickBot="1" x14ac:dyDescent="0.3">
      <c r="F1262" s="89"/>
      <c r="L1262" s="219"/>
    </row>
    <row r="1263" spans="1:13" ht="13" thickBot="1" x14ac:dyDescent="0.3">
      <c r="B1263" s="72" t="str">
        <f>IF($M1261&gt;0,"","NE PARTICIPE PAS                   XXXXXXXXXXXXX")</f>
        <v/>
      </c>
      <c r="D1263" s="148"/>
      <c r="E1263" s="149" t="s">
        <v>1</v>
      </c>
      <c r="F1263" s="221"/>
      <c r="G1263" s="150" t="s">
        <v>2</v>
      </c>
      <c r="H1263" s="148"/>
      <c r="I1263" s="151" t="s">
        <v>167</v>
      </c>
      <c r="L1263" s="219"/>
    </row>
    <row r="1264" spans="1:13" x14ac:dyDescent="0.25">
      <c r="A1264" s="69"/>
      <c r="B1264" s="69"/>
      <c r="C1264" s="69"/>
      <c r="D1264" s="69"/>
      <c r="E1264" s="69"/>
      <c r="F1264" s="222"/>
      <c r="G1264" s="69"/>
      <c r="H1264" s="69"/>
      <c r="I1264" s="69"/>
      <c r="J1264" s="69"/>
      <c r="L1264" s="219"/>
    </row>
    <row r="1265" spans="1:13" x14ac:dyDescent="0.25">
      <c r="A1265">
        <v>6.01</v>
      </c>
      <c r="B1265" s="72" t="s">
        <v>386</v>
      </c>
      <c r="C1265" s="72" t="s">
        <v>383</v>
      </c>
      <c r="D1265" s="72"/>
      <c r="F1265" s="223">
        <v>3</v>
      </c>
      <c r="G1265" s="72" t="str">
        <f>VLOOKUP(F1265,Liste!$B$179:$C$189,2)</f>
        <v>Chardes Bât,B</v>
      </c>
      <c r="H1265" s="73"/>
      <c r="I1265" s="124" t="s">
        <v>382</v>
      </c>
      <c r="J1265" s="72"/>
      <c r="L1265" s="219">
        <f>E1231</f>
        <v>22</v>
      </c>
      <c r="M1265" s="72">
        <f>VLOOKUP(L1265,F.MERE!$A$14:$AA$163,16+F1265)</f>
        <v>819</v>
      </c>
    </row>
    <row r="1266" spans="1:13" ht="13" thickBot="1" x14ac:dyDescent="0.3">
      <c r="F1266" s="89"/>
      <c r="L1266" s="219"/>
    </row>
    <row r="1267" spans="1:13" ht="13" thickBot="1" x14ac:dyDescent="0.3">
      <c r="B1267" s="72" t="str">
        <f>IF($M1265&gt;0,"","NE PARTICIPE PAS                   XXXXXXXXXXXXX")</f>
        <v/>
      </c>
      <c r="C1267" s="72"/>
      <c r="D1267" s="148"/>
      <c r="E1267" s="149" t="s">
        <v>1</v>
      </c>
      <c r="F1267" s="221"/>
      <c r="G1267" s="150" t="s">
        <v>2</v>
      </c>
      <c r="H1267" s="148"/>
      <c r="I1267" s="151" t="s">
        <v>167</v>
      </c>
      <c r="L1267" s="219"/>
    </row>
    <row r="1268" spans="1:13" x14ac:dyDescent="0.25">
      <c r="A1268" s="69"/>
      <c r="B1268" s="69"/>
      <c r="C1268" s="69"/>
      <c r="D1268" s="69"/>
      <c r="E1268" s="69"/>
      <c r="F1268" s="222"/>
      <c r="G1268" s="69"/>
      <c r="H1268" s="69"/>
      <c r="I1268" s="69"/>
      <c r="J1268" s="69"/>
      <c r="L1268" s="219"/>
    </row>
    <row r="1269" spans="1:13" x14ac:dyDescent="0.25">
      <c r="B1269" s="72"/>
      <c r="C1269" s="72"/>
      <c r="D1269" s="72"/>
      <c r="F1269" s="223">
        <v>1</v>
      </c>
      <c r="G1269" t="str">
        <f>VLOOKUP(F1269,Liste!$B$179:$C$189,2)</f>
        <v xml:space="preserve">Charges générales   </v>
      </c>
      <c r="H1269" s="73"/>
      <c r="I1269" s="124" t="s">
        <v>334</v>
      </c>
      <c r="J1269" s="72"/>
      <c r="L1269" s="219">
        <f>E1231</f>
        <v>22</v>
      </c>
      <c r="M1269" s="72">
        <f>VLOOKUP(L1269,F.MERE!$A$14:$AA$163,16+F1269)</f>
        <v>300</v>
      </c>
    </row>
    <row r="1270" spans="1:13" ht="13" thickBot="1" x14ac:dyDescent="0.3">
      <c r="F1270" s="89"/>
      <c r="L1270" s="219"/>
    </row>
    <row r="1271" spans="1:13" ht="13" thickBot="1" x14ac:dyDescent="0.3">
      <c r="B1271" s="72" t="str">
        <f>IF($M1269&gt;0,"","NE PARTICIPE PAS                   XXXXXXXXXXXXX")</f>
        <v/>
      </c>
      <c r="D1271" s="148"/>
      <c r="E1271" s="149" t="s">
        <v>1</v>
      </c>
      <c r="F1271" s="221"/>
      <c r="G1271" s="150" t="s">
        <v>2</v>
      </c>
      <c r="H1271" s="148"/>
      <c r="I1271" s="151" t="s">
        <v>167</v>
      </c>
      <c r="L1271" s="219"/>
    </row>
    <row r="1272" spans="1:13" x14ac:dyDescent="0.25">
      <c r="A1272" s="69"/>
      <c r="B1272" s="69"/>
      <c r="C1272" s="69"/>
      <c r="D1272" s="69"/>
      <c r="E1272" s="69"/>
      <c r="F1272" s="222"/>
      <c r="G1272" s="69"/>
      <c r="H1272" s="69"/>
      <c r="I1272" s="69"/>
      <c r="J1272" s="69"/>
      <c r="L1272" s="219"/>
    </row>
    <row r="1273" spans="1:13" x14ac:dyDescent="0.25">
      <c r="B1273" s="72"/>
      <c r="C1273" s="72"/>
      <c r="D1273" s="72"/>
      <c r="F1273" s="223">
        <v>1</v>
      </c>
      <c r="G1273" t="str">
        <f>VLOOKUP(F1273,Liste!$B$179:$C$189,2)</f>
        <v xml:space="preserve">Charges générales   </v>
      </c>
      <c r="H1273" s="73"/>
      <c r="I1273" s="124" t="s">
        <v>334</v>
      </c>
      <c r="J1273" s="72"/>
      <c r="L1273" s="219">
        <f>E1231</f>
        <v>22</v>
      </c>
      <c r="M1273" s="72">
        <f>VLOOKUP(L1273,F.MERE!$A$14:$AA$163,16+F1273)</f>
        <v>300</v>
      </c>
    </row>
    <row r="1274" spans="1:13" ht="13" thickBot="1" x14ac:dyDescent="0.3">
      <c r="F1274" s="89"/>
      <c r="L1274" s="219"/>
    </row>
    <row r="1275" spans="1:13" ht="13" thickBot="1" x14ac:dyDescent="0.3">
      <c r="B1275" s="72" t="str">
        <f>IF($M1273&gt;0,"","NE PARTICIPE PAS                   XXXXXXXXXXXXX")</f>
        <v/>
      </c>
      <c r="E1275" s="149" t="s">
        <v>1</v>
      </c>
      <c r="F1275" s="221"/>
      <c r="G1275" s="150" t="s">
        <v>2</v>
      </c>
      <c r="H1275" s="148"/>
      <c r="I1275" s="151" t="s">
        <v>167</v>
      </c>
      <c r="L1275" s="219"/>
      <c r="M1275" s="72" t="str">
        <f>VLOOKUP($E$12,F.MERE!$A$14:$AA$163,16+F1274)</f>
        <v/>
      </c>
    </row>
    <row r="1276" spans="1:13" x14ac:dyDescent="0.25">
      <c r="A1276" s="69"/>
      <c r="B1276" s="69"/>
      <c r="C1276" s="69"/>
      <c r="D1276" s="69"/>
      <c r="E1276" s="69"/>
      <c r="F1276" s="222"/>
      <c r="G1276" s="69"/>
      <c r="H1276" s="69"/>
      <c r="I1276" s="69"/>
      <c r="J1276" s="69"/>
      <c r="L1276" s="219"/>
    </row>
    <row r="1277" spans="1:13" x14ac:dyDescent="0.25">
      <c r="A1277" t="s">
        <v>24</v>
      </c>
      <c r="F1277" s="89"/>
      <c r="L1277" s="219"/>
    </row>
    <row r="1278" spans="1:13" ht="18" x14ac:dyDescent="0.4">
      <c r="A1278" s="160" t="str">
        <f>Liste!$A$1</f>
        <v>Résid.LA JOIE</v>
      </c>
      <c r="B1278" s="160"/>
      <c r="F1278" s="89"/>
      <c r="I1278" s="200" t="s">
        <v>168</v>
      </c>
      <c r="L1278" s="219"/>
    </row>
    <row r="1279" spans="1:13" x14ac:dyDescent="0.25">
      <c r="A1279" t="str">
        <f>Liste!$A$2</f>
        <v>120 rue de l' Espérance</v>
      </c>
      <c r="B1279" t="str">
        <f>Liste!$A$2</f>
        <v>120 rue de l' Espérance</v>
      </c>
      <c r="F1279" s="89"/>
      <c r="J1279" s="72" t="s">
        <v>186</v>
      </c>
      <c r="L1279" s="219"/>
    </row>
    <row r="1280" spans="1:13" x14ac:dyDescent="0.25">
      <c r="A1280">
        <f>Liste!$A$3</f>
        <v>75016</v>
      </c>
      <c r="B1280" s="220" t="str">
        <f>Liste!$A$3  &amp; " " &amp;Liste!$B$3</f>
        <v>75016 PARIS</v>
      </c>
      <c r="F1280" s="89"/>
      <c r="L1280" s="219"/>
    </row>
    <row r="1281" spans="1:12" ht="15.5" x14ac:dyDescent="0.35">
      <c r="A1281" s="72"/>
      <c r="E1281" s="72"/>
      <c r="F1281" s="89"/>
      <c r="H1281" s="154" t="s">
        <v>170</v>
      </c>
      <c r="I1281" s="191">
        <f>Liste!$E$3</f>
        <v>44870</v>
      </c>
      <c r="L1281" s="219"/>
    </row>
    <row r="1282" spans="1:12" ht="15.5" x14ac:dyDescent="0.35">
      <c r="A1282" s="72" t="s">
        <v>171</v>
      </c>
      <c r="B1282" s="191">
        <f>Liste!$E$3</f>
        <v>44870</v>
      </c>
      <c r="C1282" s="72"/>
      <c r="D1282" s="72" t="s">
        <v>183</v>
      </c>
      <c r="E1282" s="72" t="str">
        <f>Liste!$E$4</f>
        <v>10 Heures</v>
      </c>
      <c r="F1282" s="72" t="str">
        <f>Liste!$E$2</f>
        <v>15 rue du Bois d'Amour 75016 PARIS</v>
      </c>
      <c r="L1282" s="219"/>
    </row>
    <row r="1283" spans="1:12" x14ac:dyDescent="0.25">
      <c r="F1283" s="89"/>
      <c r="L1283" s="219"/>
    </row>
    <row r="1284" spans="1:12" x14ac:dyDescent="0.25">
      <c r="F1284" s="89"/>
      <c r="G1284" s="156" t="s">
        <v>174</v>
      </c>
      <c r="I1284" s="72" t="str">
        <f>Liste!$G$3</f>
        <v>Cabinet LEBON</v>
      </c>
      <c r="L1284" s="219"/>
    </row>
    <row r="1285" spans="1:12" x14ac:dyDescent="0.25">
      <c r="F1285" s="89"/>
      <c r="I1285" s="72" t="str">
        <f>Liste!$G$4</f>
        <v>120 rue du Devoir</v>
      </c>
      <c r="L1285" s="219"/>
    </row>
    <row r="1286" spans="1:12" x14ac:dyDescent="0.25">
      <c r="F1286" s="89"/>
      <c r="I1286" s="72" t="str">
        <f>Liste!$G$5</f>
        <v>75016 Paris</v>
      </c>
      <c r="L1286" s="219"/>
    </row>
    <row r="1287" spans="1:12" x14ac:dyDescent="0.25">
      <c r="F1287" s="111" t="s">
        <v>176</v>
      </c>
      <c r="G1287" s="153" t="str">
        <f>Liste!$E$5</f>
        <v>1 Novemvbre 2022</v>
      </c>
      <c r="L1287" s="219"/>
    </row>
    <row r="1288" spans="1:12" x14ac:dyDescent="0.25">
      <c r="F1288" s="89"/>
      <c r="L1288" s="219"/>
    </row>
    <row r="1289" spans="1:12" ht="17.5" x14ac:dyDescent="0.35">
      <c r="A1289" s="72" t="s">
        <v>178</v>
      </c>
      <c r="B1289" s="193" t="str">
        <f>Liste!$C$32&amp;" "&amp;Liste!$D$32</f>
        <v>Monieur FONTANA Georges</v>
      </c>
      <c r="E1289" s="196">
        <f>Liste!A32</f>
        <v>23</v>
      </c>
      <c r="F1289" s="89"/>
      <c r="L1289" s="219"/>
    </row>
    <row r="1290" spans="1:12" x14ac:dyDescent="0.25">
      <c r="A1290" s="72" t="s">
        <v>177</v>
      </c>
      <c r="B1290" s="98" t="str">
        <f>Liste!$E$32&amp;" "&amp;Liste!$F32&amp;" "&amp;Liste!$G$32</f>
        <v>21 rue de lz Caserne Foch 51000 Reims</v>
      </c>
      <c r="F1290" s="89"/>
      <c r="L1290" s="219"/>
    </row>
    <row r="1291" spans="1:12" x14ac:dyDescent="0.25">
      <c r="F1291" s="89"/>
      <c r="L1291" s="219"/>
    </row>
    <row r="1292" spans="1:12" x14ac:dyDescent="0.25">
      <c r="A1292" s="72" t="s">
        <v>180</v>
      </c>
      <c r="F1292" s="89"/>
      <c r="L1292" s="219"/>
    </row>
    <row r="1293" spans="1:12" x14ac:dyDescent="0.25">
      <c r="A1293" s="72" t="s">
        <v>179</v>
      </c>
      <c r="B1293" s="72"/>
      <c r="F1293" s="89"/>
      <c r="L1293" s="219"/>
    </row>
    <row r="1294" spans="1:12" x14ac:dyDescent="0.25">
      <c r="A1294" s="72" t="s">
        <v>181</v>
      </c>
      <c r="B1294" s="72"/>
      <c r="F1294" s="89"/>
      <c r="L1294" s="219"/>
    </row>
    <row r="1295" spans="1:12" x14ac:dyDescent="0.25">
      <c r="A1295" s="72" t="s">
        <v>182</v>
      </c>
      <c r="B1295" s="72"/>
      <c r="E1295" s="198">
        <f>Liste!$E$3</f>
        <v>44870</v>
      </c>
      <c r="F1295" s="111" t="s">
        <v>183</v>
      </c>
      <c r="G1295" t="str">
        <f>E1282&amp;" "&amp;F1282</f>
        <v>10 Heures 15 rue du Bois d'Amour 75016 PARIS</v>
      </c>
      <c r="L1295" s="219"/>
    </row>
    <row r="1296" spans="1:12" x14ac:dyDescent="0.25">
      <c r="A1296" s="159" t="s">
        <v>185</v>
      </c>
      <c r="F1296" s="89"/>
      <c r="L1296" s="219"/>
    </row>
    <row r="1297" spans="1:13" ht="13" x14ac:dyDescent="0.3">
      <c r="B1297" s="72"/>
      <c r="F1297" s="89"/>
      <c r="G1297" s="158" t="s">
        <v>184</v>
      </c>
      <c r="L1297" s="219"/>
    </row>
    <row r="1298" spans="1:13" x14ac:dyDescent="0.25">
      <c r="F1298" s="89"/>
      <c r="L1298" s="219"/>
    </row>
    <row r="1299" spans="1:13" x14ac:dyDescent="0.25">
      <c r="A1299" s="73">
        <v>1.01</v>
      </c>
      <c r="B1299" t="s">
        <v>166</v>
      </c>
      <c r="C1299" s="124" t="s">
        <v>335</v>
      </c>
      <c r="D1299" s="124"/>
      <c r="E1299" s="73"/>
      <c r="F1299" s="111">
        <v>1</v>
      </c>
      <c r="G1299" t="str">
        <f>VLOOKUP(F1299,Liste!$B$179:$C$189,2)</f>
        <v xml:space="preserve">Charges générales   </v>
      </c>
      <c r="H1299" s="73"/>
      <c r="I1299" s="124" t="s">
        <v>334</v>
      </c>
      <c r="J1299" s="124"/>
      <c r="L1299" s="219">
        <f>E1289</f>
        <v>23</v>
      </c>
      <c r="M1299" s="72">
        <f>VLOOKUP(L1299,F.MERE!$A$14:$AA$163,16+F1299)</f>
        <v>323</v>
      </c>
    </row>
    <row r="1300" spans="1:13" ht="13" thickBot="1" x14ac:dyDescent="0.3">
      <c r="F1300" s="89"/>
      <c r="L1300" s="219"/>
    </row>
    <row r="1301" spans="1:13" ht="13" thickBot="1" x14ac:dyDescent="0.3">
      <c r="B1301" s="72" t="str">
        <f>IF($M1299&gt;0,"","NE PARTICIPE PAS                   XXXXXXXXXXXXX")</f>
        <v/>
      </c>
      <c r="D1301" s="148"/>
      <c r="E1301" s="149" t="s">
        <v>1</v>
      </c>
      <c r="F1301" s="221"/>
      <c r="G1301" s="150" t="s">
        <v>2</v>
      </c>
      <c r="H1301" s="148"/>
      <c r="I1301" s="151" t="s">
        <v>167</v>
      </c>
      <c r="L1301" s="219"/>
      <c r="M1301" s="72" t="str">
        <f>VLOOKUP($E$12,F.MERE!$A$14:$AA$163,16+F1300)</f>
        <v/>
      </c>
    </row>
    <row r="1302" spans="1:13" x14ac:dyDescent="0.25">
      <c r="A1302" s="69"/>
      <c r="B1302" s="69"/>
      <c r="C1302" s="69"/>
      <c r="D1302" s="69"/>
      <c r="E1302" s="69"/>
      <c r="F1302" s="222"/>
      <c r="G1302" s="69"/>
      <c r="H1302" s="69"/>
      <c r="I1302" s="69"/>
      <c r="J1302" s="69"/>
      <c r="L1302" s="219"/>
    </row>
    <row r="1303" spans="1:13" x14ac:dyDescent="0.25">
      <c r="A1303">
        <v>2.0099999999999998</v>
      </c>
      <c r="B1303" s="72" t="s">
        <v>337</v>
      </c>
      <c r="C1303" s="72" t="s">
        <v>336</v>
      </c>
      <c r="D1303" s="72"/>
      <c r="F1303" s="223">
        <v>1</v>
      </c>
      <c r="G1303" t="str">
        <f>VLOOKUP(F1303,Liste!$B$179:$C$189,2)</f>
        <v xml:space="preserve">Charges générales   </v>
      </c>
      <c r="H1303" s="73"/>
      <c r="I1303" s="124" t="s">
        <v>334</v>
      </c>
      <c r="J1303" s="72"/>
      <c r="L1303" s="219">
        <f>E1289</f>
        <v>23</v>
      </c>
      <c r="M1303" s="72">
        <f>VLOOKUP(L1303,F.MERE!$A$14:$AA$163,16+F1303)</f>
        <v>323</v>
      </c>
    </row>
    <row r="1304" spans="1:13" ht="13" thickBot="1" x14ac:dyDescent="0.3">
      <c r="F1304" s="89"/>
      <c r="L1304" s="219"/>
    </row>
    <row r="1305" spans="1:13" ht="13" thickBot="1" x14ac:dyDescent="0.3">
      <c r="B1305" s="72" t="str">
        <f>IF($M1303&gt;0,"","NE PARTICIPE PAS                   XXXXXXXXXXXXX")</f>
        <v/>
      </c>
      <c r="D1305" s="148"/>
      <c r="E1305" s="149" t="s">
        <v>1</v>
      </c>
      <c r="F1305" s="221"/>
      <c r="G1305" s="150" t="s">
        <v>2</v>
      </c>
      <c r="H1305" s="148"/>
      <c r="I1305" s="151" t="s">
        <v>167</v>
      </c>
      <c r="L1305" s="219"/>
    </row>
    <row r="1306" spans="1:13" x14ac:dyDescent="0.25">
      <c r="A1306" s="69"/>
      <c r="B1306" s="69"/>
      <c r="C1306" s="69"/>
      <c r="D1306" s="69"/>
      <c r="E1306" s="69"/>
      <c r="F1306" s="222"/>
      <c r="G1306" s="69"/>
      <c r="H1306" s="69"/>
      <c r="I1306" s="69"/>
      <c r="J1306" s="69"/>
      <c r="L1306" s="219"/>
    </row>
    <row r="1307" spans="1:13" x14ac:dyDescent="0.25">
      <c r="A1307">
        <v>3.01</v>
      </c>
      <c r="B1307" s="72" t="s">
        <v>338</v>
      </c>
      <c r="C1307" s="72" t="s">
        <v>339</v>
      </c>
      <c r="D1307" s="72"/>
      <c r="F1307" s="223">
        <v>1</v>
      </c>
      <c r="G1307" t="str">
        <f>VLOOKUP(F1307,Liste!$B$179:$C$189,2)</f>
        <v xml:space="preserve">Charges générales   </v>
      </c>
      <c r="H1307" s="73"/>
      <c r="I1307" s="124" t="s">
        <v>334</v>
      </c>
      <c r="J1307" s="72"/>
      <c r="L1307" s="219">
        <f>E1289</f>
        <v>23</v>
      </c>
      <c r="M1307" s="72">
        <f>VLOOKUP(L1307,F.MERE!$A$14:$AA$163,16+F1307)</f>
        <v>323</v>
      </c>
    </row>
    <row r="1308" spans="1:13" ht="13" thickBot="1" x14ac:dyDescent="0.3">
      <c r="F1308" s="89"/>
      <c r="L1308" s="219"/>
    </row>
    <row r="1309" spans="1:13" ht="13" thickBot="1" x14ac:dyDescent="0.3">
      <c r="B1309" s="72" t="str">
        <f>IF($M1307&gt;0,"","NE PARTICIPE PAS                   XXXXXXXXXXXXX")</f>
        <v/>
      </c>
      <c r="D1309" s="148"/>
      <c r="E1309" s="149" t="s">
        <v>1</v>
      </c>
      <c r="F1309" s="221"/>
      <c r="G1309" s="150" t="s">
        <v>2</v>
      </c>
      <c r="H1309" s="148"/>
      <c r="I1309" s="151" t="s">
        <v>167</v>
      </c>
      <c r="L1309" s="219"/>
    </row>
    <row r="1310" spans="1:13" x14ac:dyDescent="0.25">
      <c r="A1310" s="69"/>
      <c r="B1310" s="69"/>
      <c r="C1310" s="69"/>
      <c r="D1310" s="69"/>
      <c r="E1310" s="69"/>
      <c r="F1310" s="222"/>
      <c r="G1310" s="69"/>
      <c r="H1310" s="69"/>
      <c r="I1310" s="69"/>
      <c r="J1310" s="69"/>
      <c r="L1310" s="219"/>
    </row>
    <row r="1311" spans="1:13" x14ac:dyDescent="0.25">
      <c r="A1311">
        <v>4.01</v>
      </c>
      <c r="B1311" s="72" t="s">
        <v>340</v>
      </c>
      <c r="C1311" s="72" t="s">
        <v>341</v>
      </c>
      <c r="D1311" s="72"/>
      <c r="F1311" s="223">
        <v>1</v>
      </c>
      <c r="G1311" t="str">
        <f>VLOOKUP(F1311,Liste!$B$179:$C$189,2)</f>
        <v xml:space="preserve">Charges générales   </v>
      </c>
      <c r="H1311" s="73"/>
      <c r="I1311" s="124" t="s">
        <v>334</v>
      </c>
      <c r="J1311" s="72"/>
      <c r="L1311" s="219">
        <f>E1289</f>
        <v>23</v>
      </c>
      <c r="M1311" s="72">
        <f>VLOOKUP(L1311,F.MERE!$A$14:$AA$163,16+F1311)</f>
        <v>323</v>
      </c>
    </row>
    <row r="1312" spans="1:13" ht="13" thickBot="1" x14ac:dyDescent="0.3">
      <c r="F1312" s="89"/>
      <c r="L1312" s="219"/>
    </row>
    <row r="1313" spans="1:13" ht="13" thickBot="1" x14ac:dyDescent="0.3">
      <c r="B1313" s="72" t="str">
        <f>IF($M1311&gt;0,"","NE PARTICIPE PAS                   XXXXXXXXXXXXX")</f>
        <v/>
      </c>
      <c r="D1313" s="148"/>
      <c r="E1313" s="149" t="s">
        <v>1</v>
      </c>
      <c r="F1313" s="221"/>
      <c r="G1313" s="150" t="s">
        <v>2</v>
      </c>
      <c r="H1313" s="148"/>
      <c r="I1313" s="151" t="s">
        <v>167</v>
      </c>
      <c r="L1313" s="219"/>
    </row>
    <row r="1314" spans="1:13" x14ac:dyDescent="0.25">
      <c r="A1314" s="69"/>
      <c r="B1314" s="69"/>
      <c r="C1314" s="69"/>
      <c r="D1314" s="69"/>
      <c r="E1314" s="69"/>
      <c r="F1314" s="222"/>
      <c r="G1314" s="69"/>
      <c r="H1314" s="69"/>
      <c r="I1314" s="69"/>
      <c r="J1314" s="69"/>
      <c r="L1314" s="219"/>
    </row>
    <row r="1315" spans="1:13" x14ac:dyDescent="0.25">
      <c r="A1315">
        <v>5.01</v>
      </c>
      <c r="B1315" s="72" t="s">
        <v>342</v>
      </c>
      <c r="C1315" s="72" t="s">
        <v>343</v>
      </c>
      <c r="D1315" s="72"/>
      <c r="F1315" s="223">
        <v>1</v>
      </c>
      <c r="G1315" t="str">
        <f>VLOOKUP(F1315,Liste!$B$179:$C$189,2)</f>
        <v xml:space="preserve">Charges générales   </v>
      </c>
      <c r="H1315" s="73"/>
      <c r="I1315" s="124" t="s">
        <v>345</v>
      </c>
      <c r="J1315" s="72"/>
      <c r="L1315" s="219">
        <f>E1289</f>
        <v>23</v>
      </c>
      <c r="M1315" s="72">
        <f>VLOOKUP(L1315,F.MERE!$A$14:$AA$163,16+F1315)</f>
        <v>323</v>
      </c>
    </row>
    <row r="1316" spans="1:13" ht="13" thickBot="1" x14ac:dyDescent="0.3">
      <c r="F1316" s="223"/>
      <c r="H1316" s="73"/>
      <c r="I1316" s="124"/>
      <c r="L1316" s="219"/>
    </row>
    <row r="1317" spans="1:13" ht="13" thickBot="1" x14ac:dyDescent="0.3">
      <c r="B1317" s="72" t="str">
        <f>IF($M1315&gt;0,"","NE PARTICIPE PAS                   XXXXXXXXXXXXX")</f>
        <v/>
      </c>
      <c r="D1317" s="148"/>
      <c r="E1317" s="149" t="s">
        <v>1</v>
      </c>
      <c r="F1317" s="221"/>
      <c r="G1317" s="150" t="s">
        <v>2</v>
      </c>
      <c r="H1317" s="148"/>
      <c r="I1317" s="151" t="s">
        <v>167</v>
      </c>
      <c r="L1317" s="219"/>
    </row>
    <row r="1318" spans="1:13" x14ac:dyDescent="0.25">
      <c r="A1318" s="69"/>
      <c r="B1318" s="69"/>
      <c r="C1318" s="69"/>
      <c r="D1318" s="69"/>
      <c r="E1318" s="69"/>
      <c r="F1318" s="222"/>
      <c r="G1318" s="69"/>
      <c r="H1318" s="69"/>
      <c r="I1318" s="69"/>
      <c r="J1318" s="69"/>
      <c r="L1318" s="219"/>
    </row>
    <row r="1319" spans="1:13" x14ac:dyDescent="0.25">
      <c r="A1319">
        <v>5.0199999999999996</v>
      </c>
      <c r="B1319" s="72" t="s">
        <v>344</v>
      </c>
      <c r="C1319" s="72" t="s">
        <v>343</v>
      </c>
      <c r="D1319" s="72"/>
      <c r="F1319" s="223">
        <v>1</v>
      </c>
      <c r="G1319" t="str">
        <f>VLOOKUP(F1319,Liste!$B$179:$C$189,2)</f>
        <v xml:space="preserve">Charges générales   </v>
      </c>
      <c r="H1319" s="73"/>
      <c r="I1319" s="124" t="s">
        <v>334</v>
      </c>
      <c r="J1319" s="72"/>
      <c r="L1319" s="219">
        <f>E1289</f>
        <v>23</v>
      </c>
      <c r="M1319" s="72">
        <f>VLOOKUP(L1319,F.MERE!$A$14:$AA$163,16+F1319)</f>
        <v>323</v>
      </c>
    </row>
    <row r="1320" spans="1:13" ht="13" thickBot="1" x14ac:dyDescent="0.3">
      <c r="F1320" s="89"/>
      <c r="L1320" s="219"/>
    </row>
    <row r="1321" spans="1:13" ht="13" thickBot="1" x14ac:dyDescent="0.3">
      <c r="B1321" s="72" t="str">
        <f>IF($M1319&gt;0,"","NE PARTICIPE PAS                   XXXXXXXXXXXXX")</f>
        <v/>
      </c>
      <c r="D1321" s="148"/>
      <c r="E1321" s="149" t="s">
        <v>1</v>
      </c>
      <c r="F1321" s="221"/>
      <c r="G1321" s="150" t="s">
        <v>2</v>
      </c>
      <c r="H1321" s="148"/>
      <c r="I1321" s="151" t="s">
        <v>167</v>
      </c>
      <c r="L1321" s="219"/>
    </row>
    <row r="1322" spans="1:13" x14ac:dyDescent="0.25">
      <c r="A1322" s="69"/>
      <c r="B1322" s="69"/>
      <c r="C1322" s="69"/>
      <c r="D1322" s="69"/>
      <c r="E1322" s="69"/>
      <c r="F1322" s="222"/>
      <c r="G1322" s="69"/>
      <c r="H1322" s="69"/>
      <c r="I1322" s="69"/>
      <c r="J1322" s="69"/>
      <c r="L1322" s="219"/>
    </row>
    <row r="1323" spans="1:13" x14ac:dyDescent="0.25">
      <c r="A1323">
        <v>6.01</v>
      </c>
      <c r="B1323" s="72" t="s">
        <v>386</v>
      </c>
      <c r="C1323" s="72" t="s">
        <v>383</v>
      </c>
      <c r="D1323" s="72"/>
      <c r="F1323" s="223">
        <v>3</v>
      </c>
      <c r="G1323" s="72" t="str">
        <f>VLOOKUP(F1323,Liste!$B$179:$C$189,2)</f>
        <v>Chardes Bât,B</v>
      </c>
      <c r="H1323" s="73"/>
      <c r="I1323" s="124" t="s">
        <v>382</v>
      </c>
      <c r="J1323" s="72"/>
      <c r="L1323" s="219">
        <f>E1289</f>
        <v>23</v>
      </c>
      <c r="M1323" s="72">
        <f>VLOOKUP(L1323,F.MERE!$A$14:$AA$163,16+F1323)</f>
        <v>873</v>
      </c>
    </row>
    <row r="1324" spans="1:13" ht="13" thickBot="1" x14ac:dyDescent="0.3">
      <c r="F1324" s="89"/>
      <c r="L1324" s="219"/>
    </row>
    <row r="1325" spans="1:13" ht="13" thickBot="1" x14ac:dyDescent="0.3">
      <c r="B1325" s="72" t="str">
        <f>IF($M1323&gt;0,"","NE PARTICIPE PAS                   XXXXXXXXXXXXX")</f>
        <v/>
      </c>
      <c r="C1325" s="72"/>
      <c r="D1325" s="148"/>
      <c r="E1325" s="149" t="s">
        <v>1</v>
      </c>
      <c r="F1325" s="221"/>
      <c r="G1325" s="150" t="s">
        <v>2</v>
      </c>
      <c r="H1325" s="148"/>
      <c r="I1325" s="151" t="s">
        <v>167</v>
      </c>
      <c r="L1325" s="219"/>
    </row>
    <row r="1326" spans="1:13" x14ac:dyDescent="0.25">
      <c r="A1326" s="69"/>
      <c r="B1326" s="69"/>
      <c r="C1326" s="69"/>
      <c r="D1326" s="69"/>
      <c r="E1326" s="69"/>
      <c r="F1326" s="222"/>
      <c r="G1326" s="69"/>
      <c r="H1326" s="69"/>
      <c r="I1326" s="69"/>
      <c r="J1326" s="69"/>
      <c r="L1326" s="219"/>
    </row>
    <row r="1327" spans="1:13" x14ac:dyDescent="0.25">
      <c r="B1327" s="72"/>
      <c r="C1327" s="72"/>
      <c r="D1327" s="72"/>
      <c r="F1327" s="223">
        <v>1</v>
      </c>
      <c r="G1327" t="str">
        <f>VLOOKUP(F1327,Liste!$B$179:$C$189,2)</f>
        <v xml:space="preserve">Charges générales   </v>
      </c>
      <c r="H1327" s="73"/>
      <c r="I1327" s="124" t="s">
        <v>334</v>
      </c>
      <c r="J1327" s="72"/>
      <c r="L1327" s="219">
        <f>E1289</f>
        <v>23</v>
      </c>
      <c r="M1327" s="72">
        <f>VLOOKUP(L1327,F.MERE!$A$14:$AA$163,16+F1327)</f>
        <v>323</v>
      </c>
    </row>
    <row r="1328" spans="1:13" ht="13" thickBot="1" x14ac:dyDescent="0.3">
      <c r="F1328" s="89"/>
      <c r="L1328" s="219"/>
    </row>
    <row r="1329" spans="1:13" ht="13" thickBot="1" x14ac:dyDescent="0.3">
      <c r="B1329" s="72" t="str">
        <f>IF($M1327&gt;0,"","NE PARTICIPE PAS                   XXXXXXXXXXXXX")</f>
        <v/>
      </c>
      <c r="D1329" s="148"/>
      <c r="E1329" s="149" t="s">
        <v>1</v>
      </c>
      <c r="F1329" s="221"/>
      <c r="G1329" s="150" t="s">
        <v>2</v>
      </c>
      <c r="H1329" s="148"/>
      <c r="I1329" s="151" t="s">
        <v>167</v>
      </c>
      <c r="L1329" s="219"/>
    </row>
    <row r="1330" spans="1:13" x14ac:dyDescent="0.25">
      <c r="A1330" s="69"/>
      <c r="B1330" s="69"/>
      <c r="C1330" s="69"/>
      <c r="D1330" s="69"/>
      <c r="E1330" s="69"/>
      <c r="F1330" s="222"/>
      <c r="G1330" s="69"/>
      <c r="H1330" s="69"/>
      <c r="I1330" s="69"/>
      <c r="J1330" s="69"/>
      <c r="L1330" s="219"/>
    </row>
    <row r="1331" spans="1:13" x14ac:dyDescent="0.25">
      <c r="B1331" s="72"/>
      <c r="C1331" s="72"/>
      <c r="D1331" s="72"/>
      <c r="F1331" s="223">
        <v>1</v>
      </c>
      <c r="G1331" t="str">
        <f>VLOOKUP(F1331,Liste!$B$179:$C$189,2)</f>
        <v xml:space="preserve">Charges générales   </v>
      </c>
      <c r="H1331" s="73"/>
      <c r="I1331" s="124" t="s">
        <v>334</v>
      </c>
      <c r="J1331" s="72"/>
      <c r="L1331" s="219">
        <f>E1289</f>
        <v>23</v>
      </c>
      <c r="M1331" s="72">
        <f>VLOOKUP(L1331,F.MERE!$A$14:$AA$163,16+F1331)</f>
        <v>323</v>
      </c>
    </row>
    <row r="1332" spans="1:13" ht="13" thickBot="1" x14ac:dyDescent="0.3">
      <c r="F1332" s="89"/>
      <c r="L1332" s="219"/>
    </row>
    <row r="1333" spans="1:13" ht="13" thickBot="1" x14ac:dyDescent="0.3">
      <c r="B1333" s="72" t="str">
        <f>IF($M1331&gt;0,"","NE PARTICIPE PAS                   XXXXXXXXXXXXX")</f>
        <v/>
      </c>
      <c r="E1333" s="149" t="s">
        <v>1</v>
      </c>
      <c r="F1333" s="221"/>
      <c r="G1333" s="150" t="s">
        <v>2</v>
      </c>
      <c r="H1333" s="148"/>
      <c r="I1333" s="151" t="s">
        <v>167</v>
      </c>
      <c r="L1333" s="219"/>
      <c r="M1333" s="72" t="str">
        <f>VLOOKUP($E$12,F.MERE!$A$14:$AA$163,16+F1332)</f>
        <v/>
      </c>
    </row>
    <row r="1334" spans="1:13" x14ac:dyDescent="0.25">
      <c r="A1334" s="69"/>
      <c r="B1334" s="69"/>
      <c r="C1334" s="69"/>
      <c r="D1334" s="69"/>
      <c r="E1334" s="69"/>
      <c r="F1334" s="222"/>
      <c r="G1334" s="69"/>
      <c r="H1334" s="69"/>
      <c r="I1334" s="69"/>
      <c r="J1334" s="69"/>
      <c r="L1334" s="219"/>
    </row>
    <row r="1335" spans="1:13" x14ac:dyDescent="0.25">
      <c r="A1335" t="s">
        <v>24</v>
      </c>
      <c r="F1335" s="89"/>
      <c r="L1335" s="219"/>
    </row>
    <row r="1336" spans="1:13" ht="18" x14ac:dyDescent="0.4">
      <c r="A1336" s="160" t="str">
        <f>Liste!$A$1</f>
        <v>Résid.LA JOIE</v>
      </c>
      <c r="B1336" s="160"/>
      <c r="F1336" s="89"/>
      <c r="I1336" s="200" t="s">
        <v>168</v>
      </c>
      <c r="L1336" s="219"/>
    </row>
    <row r="1337" spans="1:13" x14ac:dyDescent="0.25">
      <c r="A1337" t="str">
        <f>Liste!$A$2</f>
        <v>120 rue de l' Espérance</v>
      </c>
      <c r="B1337" t="str">
        <f>Liste!$A$2</f>
        <v>120 rue de l' Espérance</v>
      </c>
      <c r="F1337" s="89"/>
      <c r="J1337" s="72" t="s">
        <v>186</v>
      </c>
      <c r="L1337" s="219"/>
    </row>
    <row r="1338" spans="1:13" x14ac:dyDescent="0.25">
      <c r="A1338">
        <f>Liste!$A$3</f>
        <v>75016</v>
      </c>
      <c r="B1338" s="220" t="str">
        <f>Liste!$A$3  &amp; " " &amp;Liste!$B$3</f>
        <v>75016 PARIS</v>
      </c>
      <c r="F1338" s="89"/>
      <c r="L1338" s="219"/>
    </row>
    <row r="1339" spans="1:13" ht="15.5" x14ac:dyDescent="0.35">
      <c r="A1339" s="72"/>
      <c r="E1339" s="72"/>
      <c r="F1339" s="89"/>
      <c r="H1339" s="154" t="s">
        <v>170</v>
      </c>
      <c r="I1339" s="191">
        <f>Liste!$E$3</f>
        <v>44870</v>
      </c>
      <c r="L1339" s="219"/>
    </row>
    <row r="1340" spans="1:13" ht="15.5" x14ac:dyDescent="0.35">
      <c r="A1340" s="72" t="s">
        <v>171</v>
      </c>
      <c r="B1340" s="191">
        <f>Liste!$E$3</f>
        <v>44870</v>
      </c>
      <c r="C1340" s="72"/>
      <c r="D1340" s="72" t="s">
        <v>183</v>
      </c>
      <c r="E1340" s="72" t="str">
        <f>Liste!$E$4</f>
        <v>10 Heures</v>
      </c>
      <c r="F1340" s="72" t="str">
        <f>Liste!$E$2</f>
        <v>15 rue du Bois d'Amour 75016 PARIS</v>
      </c>
      <c r="L1340" s="219"/>
    </row>
    <row r="1341" spans="1:13" x14ac:dyDescent="0.25">
      <c r="F1341" s="89"/>
      <c r="L1341" s="219"/>
    </row>
    <row r="1342" spans="1:13" x14ac:dyDescent="0.25">
      <c r="F1342" s="89"/>
      <c r="G1342" s="156" t="s">
        <v>174</v>
      </c>
      <c r="I1342" s="72" t="str">
        <f>Liste!$G$3</f>
        <v>Cabinet LEBON</v>
      </c>
      <c r="L1342" s="219"/>
    </row>
    <row r="1343" spans="1:13" x14ac:dyDescent="0.25">
      <c r="F1343" s="89"/>
      <c r="I1343" s="72" t="str">
        <f>Liste!$G$4</f>
        <v>120 rue du Devoir</v>
      </c>
      <c r="L1343" s="219"/>
    </row>
    <row r="1344" spans="1:13" x14ac:dyDescent="0.25">
      <c r="F1344" s="89"/>
      <c r="I1344" s="72" t="str">
        <f>Liste!$G$5</f>
        <v>75016 Paris</v>
      </c>
      <c r="L1344" s="219"/>
    </row>
    <row r="1345" spans="1:13" x14ac:dyDescent="0.25">
      <c r="F1345" s="111" t="s">
        <v>176</v>
      </c>
      <c r="G1345" s="153" t="str">
        <f>Liste!$E$5</f>
        <v>1 Novemvbre 2022</v>
      </c>
      <c r="L1345" s="219"/>
    </row>
    <row r="1346" spans="1:13" x14ac:dyDescent="0.25">
      <c r="F1346" s="89"/>
      <c r="L1346" s="219"/>
    </row>
    <row r="1347" spans="1:13" ht="17.5" x14ac:dyDescent="0.35">
      <c r="A1347" s="72" t="s">
        <v>178</v>
      </c>
      <c r="B1347" s="193" t="str">
        <f>Liste!$C339&amp;" "&amp;Liste!$D$33</f>
        <v xml:space="preserve"> FORGET Valéry</v>
      </c>
      <c r="E1347" s="196">
        <f>Liste!A33</f>
        <v>24</v>
      </c>
      <c r="F1347" s="89"/>
      <c r="L1347" s="219"/>
    </row>
    <row r="1348" spans="1:13" x14ac:dyDescent="0.25">
      <c r="A1348" s="72" t="s">
        <v>177</v>
      </c>
      <c r="B1348" s="98" t="str">
        <f>Liste!$E$33&amp;" "&amp;Liste!$F$33&amp;" "&amp;Liste!$G$33</f>
        <v xml:space="preserve">13 rue de l' espoir 75016 Paris </v>
      </c>
      <c r="F1348" s="89"/>
      <c r="L1348" s="219"/>
    </row>
    <row r="1349" spans="1:13" x14ac:dyDescent="0.25">
      <c r="F1349" s="89"/>
      <c r="L1349" s="219"/>
    </row>
    <row r="1350" spans="1:13" x14ac:dyDescent="0.25">
      <c r="A1350" s="72" t="s">
        <v>180</v>
      </c>
      <c r="F1350" s="89"/>
      <c r="L1350" s="219"/>
    </row>
    <row r="1351" spans="1:13" x14ac:dyDescent="0.25">
      <c r="A1351" s="72" t="s">
        <v>179</v>
      </c>
      <c r="B1351" s="72"/>
      <c r="F1351" s="89"/>
      <c r="L1351" s="219"/>
    </row>
    <row r="1352" spans="1:13" x14ac:dyDescent="0.25">
      <c r="A1352" s="72" t="s">
        <v>181</v>
      </c>
      <c r="B1352" s="72"/>
      <c r="F1352" s="89"/>
      <c r="L1352" s="219"/>
    </row>
    <row r="1353" spans="1:13" x14ac:dyDescent="0.25">
      <c r="A1353" s="72" t="s">
        <v>182</v>
      </c>
      <c r="B1353" s="72"/>
      <c r="E1353" s="198">
        <f>Liste!$E$3</f>
        <v>44870</v>
      </c>
      <c r="F1353" s="111" t="s">
        <v>183</v>
      </c>
      <c r="G1353" t="str">
        <f>E1340&amp;" "&amp;F1340</f>
        <v>10 Heures 15 rue du Bois d'Amour 75016 PARIS</v>
      </c>
      <c r="L1353" s="219"/>
    </row>
    <row r="1354" spans="1:13" x14ac:dyDescent="0.25">
      <c r="A1354" s="159" t="s">
        <v>185</v>
      </c>
      <c r="F1354" s="89"/>
      <c r="L1354" s="219"/>
    </row>
    <row r="1355" spans="1:13" ht="13" x14ac:dyDescent="0.3">
      <c r="B1355" s="72"/>
      <c r="F1355" s="89"/>
      <c r="G1355" s="158" t="s">
        <v>184</v>
      </c>
      <c r="L1355" s="219"/>
    </row>
    <row r="1356" spans="1:13" x14ac:dyDescent="0.25">
      <c r="F1356" s="89"/>
      <c r="L1356" s="219"/>
    </row>
    <row r="1357" spans="1:13" x14ac:dyDescent="0.25">
      <c r="A1357" s="73">
        <v>1.01</v>
      </c>
      <c r="B1357" t="s">
        <v>166</v>
      </c>
      <c r="C1357" s="124" t="s">
        <v>335</v>
      </c>
      <c r="D1357" s="124"/>
      <c r="E1357" s="73"/>
      <c r="F1357" s="111">
        <v>1</v>
      </c>
      <c r="G1357" t="str">
        <f>VLOOKUP(F1357,Liste!$B$179:$C$189,2)</f>
        <v xml:space="preserve">Charges générales   </v>
      </c>
      <c r="H1357" s="73"/>
      <c r="I1357" s="124" t="s">
        <v>334</v>
      </c>
      <c r="J1357" s="124"/>
      <c r="L1357" s="219">
        <f>E1347</f>
        <v>24</v>
      </c>
      <c r="M1357" s="72">
        <f>VLOOKUP(L1357,F.MERE!$A$14:$AA$163,16+F1357)</f>
        <v>270</v>
      </c>
    </row>
    <row r="1358" spans="1:13" ht="13" thickBot="1" x14ac:dyDescent="0.3">
      <c r="F1358" s="89"/>
      <c r="L1358" s="219"/>
    </row>
    <row r="1359" spans="1:13" ht="13" thickBot="1" x14ac:dyDescent="0.3">
      <c r="B1359" s="72" t="str">
        <f>IF($M1357&gt;0,"","NE PARTICIPE PAS                   XXXXXXXXXXXXX")</f>
        <v/>
      </c>
      <c r="D1359" s="148"/>
      <c r="E1359" s="149" t="s">
        <v>1</v>
      </c>
      <c r="F1359" s="221"/>
      <c r="G1359" s="150" t="s">
        <v>2</v>
      </c>
      <c r="H1359" s="148"/>
      <c r="I1359" s="151" t="s">
        <v>167</v>
      </c>
      <c r="L1359" s="219"/>
      <c r="M1359" s="72" t="str">
        <f>VLOOKUP($E$12,F.MERE!$A$14:$AA$163,16+F1358)</f>
        <v/>
      </c>
    </row>
    <row r="1360" spans="1:13" x14ac:dyDescent="0.25">
      <c r="A1360" s="69"/>
      <c r="B1360" s="69"/>
      <c r="C1360" s="69"/>
      <c r="D1360" s="69"/>
      <c r="E1360" s="69"/>
      <c r="F1360" s="222"/>
      <c r="G1360" s="69"/>
      <c r="H1360" s="69"/>
      <c r="I1360" s="69"/>
      <c r="J1360" s="69"/>
      <c r="L1360" s="219"/>
    </row>
    <row r="1361" spans="1:13" x14ac:dyDescent="0.25">
      <c r="A1361">
        <v>2.0099999999999998</v>
      </c>
      <c r="B1361" s="72" t="s">
        <v>337</v>
      </c>
      <c r="C1361" s="72" t="s">
        <v>336</v>
      </c>
      <c r="D1361" s="72"/>
      <c r="F1361" s="223">
        <v>1</v>
      </c>
      <c r="G1361" t="str">
        <f>VLOOKUP(F1361,Liste!$B$179:$C$189,2)</f>
        <v xml:space="preserve">Charges générales   </v>
      </c>
      <c r="H1361" s="73"/>
      <c r="I1361" s="124" t="s">
        <v>334</v>
      </c>
      <c r="J1361" s="72"/>
      <c r="L1361" s="219">
        <f>E1347</f>
        <v>24</v>
      </c>
      <c r="M1361" s="72">
        <f>VLOOKUP(L1361,F.MERE!$A$14:$AA$163,16+F1357)</f>
        <v>270</v>
      </c>
    </row>
    <row r="1362" spans="1:13" ht="13" thickBot="1" x14ac:dyDescent="0.3">
      <c r="F1362" s="89"/>
      <c r="L1362" s="219"/>
    </row>
    <row r="1363" spans="1:13" ht="13" thickBot="1" x14ac:dyDescent="0.3">
      <c r="D1363" s="148"/>
      <c r="E1363" s="149" t="s">
        <v>1</v>
      </c>
      <c r="F1363" s="221"/>
      <c r="G1363" s="150" t="s">
        <v>2</v>
      </c>
      <c r="H1363" s="148"/>
      <c r="I1363" s="151" t="s">
        <v>167</v>
      </c>
      <c r="L1363" s="219"/>
    </row>
    <row r="1364" spans="1:13" x14ac:dyDescent="0.25">
      <c r="A1364" s="69"/>
      <c r="B1364" s="69"/>
      <c r="C1364" s="69"/>
      <c r="D1364" s="69"/>
      <c r="E1364" s="69"/>
      <c r="F1364" s="222"/>
      <c r="G1364" s="69"/>
      <c r="H1364" s="69"/>
      <c r="I1364" s="69"/>
      <c r="J1364" s="69"/>
      <c r="L1364" s="219"/>
    </row>
    <row r="1365" spans="1:13" x14ac:dyDescent="0.25">
      <c r="A1365">
        <v>3.01</v>
      </c>
      <c r="B1365" s="72" t="s">
        <v>338</v>
      </c>
      <c r="C1365" s="72" t="s">
        <v>339</v>
      </c>
      <c r="D1365" s="72"/>
      <c r="F1365" s="223">
        <v>1</v>
      </c>
      <c r="G1365" t="str">
        <f>VLOOKUP(F1365,Liste!$B$179:$C$189,2)</f>
        <v xml:space="preserve">Charges générales   </v>
      </c>
      <c r="H1365" s="73"/>
      <c r="I1365" s="124" t="s">
        <v>334</v>
      </c>
      <c r="J1365" s="72"/>
      <c r="L1365" s="219">
        <f>E1347</f>
        <v>24</v>
      </c>
      <c r="M1365" s="72">
        <f>VLOOKUP(L1365,F.MERE!$A$14:$AA$163,16+F1365)</f>
        <v>270</v>
      </c>
    </row>
    <row r="1366" spans="1:13" ht="13" thickBot="1" x14ac:dyDescent="0.3">
      <c r="F1366" s="89"/>
      <c r="L1366" s="219"/>
    </row>
    <row r="1367" spans="1:13" ht="13" thickBot="1" x14ac:dyDescent="0.3">
      <c r="D1367" s="148"/>
      <c r="E1367" s="149" t="s">
        <v>1</v>
      </c>
      <c r="F1367" s="221"/>
      <c r="G1367" s="150" t="s">
        <v>2</v>
      </c>
      <c r="H1367" s="148"/>
      <c r="I1367" s="151" t="s">
        <v>167</v>
      </c>
      <c r="L1367" s="219"/>
    </row>
    <row r="1368" spans="1:13" x14ac:dyDescent="0.25">
      <c r="A1368" s="69"/>
      <c r="B1368" s="69"/>
      <c r="C1368" s="69"/>
      <c r="D1368" s="69"/>
      <c r="E1368" s="69"/>
      <c r="F1368" s="222"/>
      <c r="G1368" s="69"/>
      <c r="H1368" s="69"/>
      <c r="I1368" s="69"/>
      <c r="J1368" s="69"/>
      <c r="L1368" s="219"/>
    </row>
    <row r="1369" spans="1:13" x14ac:dyDescent="0.25">
      <c r="A1369">
        <v>4.01</v>
      </c>
      <c r="B1369" s="72" t="s">
        <v>340</v>
      </c>
      <c r="C1369" s="72" t="s">
        <v>341</v>
      </c>
      <c r="D1369" s="72"/>
      <c r="F1369" s="223">
        <v>1</v>
      </c>
      <c r="G1369" t="str">
        <f>VLOOKUP(F1369,Liste!$B$179:$C$189,2)</f>
        <v xml:space="preserve">Charges générales   </v>
      </c>
      <c r="H1369" s="73"/>
      <c r="I1369" s="124" t="s">
        <v>334</v>
      </c>
      <c r="J1369" s="72"/>
      <c r="L1369" s="219">
        <f>E1347</f>
        <v>24</v>
      </c>
      <c r="M1369" s="72">
        <f>VLOOKUP(L1369,F.MERE!$A$14:$AA$163,16+F1369)</f>
        <v>270</v>
      </c>
    </row>
    <row r="1370" spans="1:13" ht="13" thickBot="1" x14ac:dyDescent="0.3">
      <c r="F1370" s="89"/>
      <c r="L1370" s="219"/>
    </row>
    <row r="1371" spans="1:13" ht="13" thickBot="1" x14ac:dyDescent="0.3">
      <c r="B1371" s="72" t="str">
        <f>IF($M1369&gt;0,"","NE PARTICIPE PAS                   XXXXXXXXXXXXX")</f>
        <v/>
      </c>
      <c r="D1371" s="148"/>
      <c r="E1371" s="149" t="s">
        <v>1</v>
      </c>
      <c r="F1371" s="221"/>
      <c r="G1371" s="150" t="s">
        <v>2</v>
      </c>
      <c r="H1371" s="148"/>
      <c r="I1371" s="151" t="s">
        <v>167</v>
      </c>
      <c r="L1371" s="219"/>
    </row>
    <row r="1372" spans="1:13" x14ac:dyDescent="0.25">
      <c r="A1372" s="69"/>
      <c r="B1372" s="69"/>
      <c r="C1372" s="69"/>
      <c r="D1372" s="69"/>
      <c r="E1372" s="69"/>
      <c r="F1372" s="222"/>
      <c r="G1372" s="69"/>
      <c r="H1372" s="69"/>
      <c r="I1372" s="69"/>
      <c r="J1372" s="69"/>
      <c r="L1372" s="219"/>
    </row>
    <row r="1373" spans="1:13" x14ac:dyDescent="0.25">
      <c r="A1373">
        <v>5.01</v>
      </c>
      <c r="B1373" s="72" t="s">
        <v>342</v>
      </c>
      <c r="C1373" s="72" t="s">
        <v>343</v>
      </c>
      <c r="D1373" s="72"/>
      <c r="F1373" s="223">
        <v>1</v>
      </c>
      <c r="G1373" t="str">
        <f>VLOOKUP(F1373,Liste!$B$179:$C$189,2)</f>
        <v xml:space="preserve">Charges générales   </v>
      </c>
      <c r="H1373" s="73"/>
      <c r="I1373" s="124" t="s">
        <v>345</v>
      </c>
      <c r="J1373" s="72"/>
      <c r="L1373" s="219">
        <f>E1347</f>
        <v>24</v>
      </c>
      <c r="M1373" s="72">
        <f>VLOOKUP(L1373,F.MERE!$A$14:$AA$163,16+F1373)</f>
        <v>270</v>
      </c>
    </row>
    <row r="1374" spans="1:13" ht="13" thickBot="1" x14ac:dyDescent="0.3">
      <c r="F1374" s="223"/>
      <c r="H1374" s="73"/>
      <c r="I1374" s="124"/>
      <c r="L1374" s="219"/>
    </row>
    <row r="1375" spans="1:13" ht="13" thickBot="1" x14ac:dyDescent="0.3">
      <c r="B1375" s="72" t="str">
        <f>IF($M1373&gt;0,"","NE PARTICIPE PAS                   XXXXXXXXXXXXX")</f>
        <v/>
      </c>
      <c r="D1375" s="148"/>
      <c r="E1375" s="149" t="s">
        <v>1</v>
      </c>
      <c r="F1375" s="221"/>
      <c r="G1375" s="150" t="s">
        <v>2</v>
      </c>
      <c r="H1375" s="148"/>
      <c r="I1375" s="151" t="s">
        <v>167</v>
      </c>
      <c r="L1375" s="219"/>
    </row>
    <row r="1376" spans="1:13" x14ac:dyDescent="0.25">
      <c r="A1376" s="69"/>
      <c r="B1376" s="69"/>
      <c r="C1376" s="69"/>
      <c r="D1376" s="69"/>
      <c r="E1376" s="69"/>
      <c r="F1376" s="222"/>
      <c r="G1376" s="69"/>
      <c r="H1376" s="69"/>
      <c r="I1376" s="69"/>
      <c r="J1376" s="69"/>
      <c r="L1376" s="219"/>
    </row>
    <row r="1377" spans="1:13" x14ac:dyDescent="0.25">
      <c r="A1377">
        <v>5.0199999999999996</v>
      </c>
      <c r="B1377" s="72" t="s">
        <v>344</v>
      </c>
      <c r="C1377" s="72" t="s">
        <v>343</v>
      </c>
      <c r="D1377" s="72"/>
      <c r="F1377" s="223">
        <v>1</v>
      </c>
      <c r="G1377" t="str">
        <f>VLOOKUP(F1377,Liste!$B$179:$C$189,2)</f>
        <v xml:space="preserve">Charges générales   </v>
      </c>
      <c r="H1377" s="73"/>
      <c r="I1377" s="124" t="s">
        <v>334</v>
      </c>
      <c r="J1377" s="72"/>
      <c r="L1377" s="219">
        <f>E1347</f>
        <v>24</v>
      </c>
      <c r="M1377" s="72">
        <f>VLOOKUP(L1377,F.MERE!$A$14:$AA$163,16+F1377)</f>
        <v>270</v>
      </c>
    </row>
    <row r="1378" spans="1:13" ht="13" thickBot="1" x14ac:dyDescent="0.3">
      <c r="F1378" s="89"/>
      <c r="L1378" s="219"/>
    </row>
    <row r="1379" spans="1:13" ht="13" thickBot="1" x14ac:dyDescent="0.3">
      <c r="B1379" s="72" t="str">
        <f>IF($M1377&gt;0,"","NE PARTICIPE PAS                   XXXXXXXXXXXXX")</f>
        <v/>
      </c>
      <c r="D1379" s="148"/>
      <c r="E1379" s="149" t="s">
        <v>1</v>
      </c>
      <c r="F1379" s="221"/>
      <c r="G1379" s="150" t="s">
        <v>2</v>
      </c>
      <c r="H1379" s="148"/>
      <c r="I1379" s="151" t="s">
        <v>167</v>
      </c>
      <c r="L1379" s="219"/>
    </row>
    <row r="1380" spans="1:13" x14ac:dyDescent="0.25">
      <c r="A1380" s="69"/>
      <c r="B1380" s="69"/>
      <c r="C1380" s="69"/>
      <c r="D1380" s="69"/>
      <c r="E1380" s="69"/>
      <c r="F1380" s="222"/>
      <c r="G1380" s="69"/>
      <c r="H1380" s="69"/>
      <c r="I1380" s="69"/>
      <c r="J1380" s="69"/>
      <c r="L1380" s="219"/>
    </row>
    <row r="1381" spans="1:13" x14ac:dyDescent="0.25">
      <c r="A1381">
        <v>6.01</v>
      </c>
      <c r="B1381" s="72" t="s">
        <v>386</v>
      </c>
      <c r="C1381" s="72" t="s">
        <v>383</v>
      </c>
      <c r="D1381" s="72"/>
      <c r="F1381" s="223">
        <v>3</v>
      </c>
      <c r="G1381" s="72" t="str">
        <f>VLOOKUP(F1381,Liste!$B$179:$C$189,2)</f>
        <v>Chardes Bât,B</v>
      </c>
      <c r="H1381" s="73"/>
      <c r="I1381" s="124" t="s">
        <v>382</v>
      </c>
      <c r="J1381" s="72"/>
      <c r="L1381" s="219">
        <f>E1347</f>
        <v>24</v>
      </c>
      <c r="M1381" s="72">
        <f>VLOOKUP(L1381,F.MERE!$A$14:$AA$163,16+F1381)</f>
        <v>830</v>
      </c>
    </row>
    <row r="1382" spans="1:13" ht="13" thickBot="1" x14ac:dyDescent="0.3">
      <c r="F1382" s="89"/>
      <c r="L1382" s="219"/>
    </row>
    <row r="1383" spans="1:13" ht="13" thickBot="1" x14ac:dyDescent="0.3">
      <c r="B1383" s="72" t="str">
        <f>IF($M1381&gt;0,"","NE PARTICIPE PAS                   XXXXXXXXXXXXX")</f>
        <v/>
      </c>
      <c r="C1383" s="72"/>
      <c r="D1383" s="148"/>
      <c r="E1383" s="149" t="s">
        <v>1</v>
      </c>
      <c r="F1383" s="221"/>
      <c r="G1383" s="150" t="s">
        <v>2</v>
      </c>
      <c r="H1383" s="148"/>
      <c r="I1383" s="151" t="s">
        <v>167</v>
      </c>
      <c r="L1383" s="219"/>
    </row>
    <row r="1384" spans="1:13" x14ac:dyDescent="0.25">
      <c r="A1384" s="69"/>
      <c r="B1384" s="69"/>
      <c r="C1384" s="69"/>
      <c r="D1384" s="69"/>
      <c r="E1384" s="69"/>
      <c r="F1384" s="222"/>
      <c r="G1384" s="69"/>
      <c r="H1384" s="69"/>
      <c r="I1384" s="69"/>
      <c r="J1384" s="69"/>
      <c r="L1384" s="219"/>
    </row>
    <row r="1385" spans="1:13" x14ac:dyDescent="0.25">
      <c r="B1385" s="72"/>
      <c r="C1385" s="72"/>
      <c r="D1385" s="72"/>
      <c r="F1385" s="223">
        <v>1</v>
      </c>
      <c r="G1385" t="str">
        <f>VLOOKUP(F1385,Liste!$B$179:$C$189,2)</f>
        <v xml:space="preserve">Charges générales   </v>
      </c>
      <c r="H1385" s="73"/>
      <c r="I1385" s="124" t="s">
        <v>334</v>
      </c>
      <c r="J1385" s="72"/>
      <c r="L1385" s="219">
        <f>E1347</f>
        <v>24</v>
      </c>
      <c r="M1385" s="72">
        <f>VLOOKUP(L1385,F.MERE!$A$14:$AA$163,16+F1385)</f>
        <v>270</v>
      </c>
    </row>
    <row r="1386" spans="1:13" ht="13" thickBot="1" x14ac:dyDescent="0.3">
      <c r="F1386" s="89"/>
      <c r="L1386" s="219"/>
    </row>
    <row r="1387" spans="1:13" ht="13" thickBot="1" x14ac:dyDescent="0.3">
      <c r="B1387" s="72" t="str">
        <f>IF($M1385&gt;0,"","NE PARTICIPE PAS                   XXXXXXXXXXXXX")</f>
        <v/>
      </c>
      <c r="D1387" s="148"/>
      <c r="E1387" s="149" t="s">
        <v>1</v>
      </c>
      <c r="F1387" s="221"/>
      <c r="G1387" s="150" t="s">
        <v>2</v>
      </c>
      <c r="H1387" s="148"/>
      <c r="I1387" s="151" t="s">
        <v>167</v>
      </c>
      <c r="L1387" s="219"/>
    </row>
    <row r="1388" spans="1:13" x14ac:dyDescent="0.25">
      <c r="A1388" s="69"/>
      <c r="B1388" s="69"/>
      <c r="C1388" s="69"/>
      <c r="D1388" s="69"/>
      <c r="E1388" s="69"/>
      <c r="F1388" s="222"/>
      <c r="G1388" s="69"/>
      <c r="H1388" s="69"/>
      <c r="I1388" s="69"/>
      <c r="J1388" s="69"/>
      <c r="L1388" s="219"/>
    </row>
    <row r="1389" spans="1:13" x14ac:dyDescent="0.25">
      <c r="B1389" s="72"/>
      <c r="C1389" s="72"/>
      <c r="D1389" s="72"/>
      <c r="F1389" s="223">
        <v>1</v>
      </c>
      <c r="G1389" t="str">
        <f>VLOOKUP(F1389,Liste!$B$179:$C$189,2)</f>
        <v xml:space="preserve">Charges générales   </v>
      </c>
      <c r="H1389" s="73"/>
      <c r="I1389" s="124" t="s">
        <v>334</v>
      </c>
      <c r="J1389" s="72"/>
      <c r="L1389" s="219">
        <f>E1347</f>
        <v>24</v>
      </c>
      <c r="M1389" s="72">
        <f>VLOOKUP(L1389,F.MERE!$A$14:$AA$163,16+F1389)</f>
        <v>270</v>
      </c>
    </row>
    <row r="1390" spans="1:13" ht="13" thickBot="1" x14ac:dyDescent="0.3">
      <c r="F1390" s="89"/>
      <c r="L1390" s="219"/>
    </row>
    <row r="1391" spans="1:13" ht="13" thickBot="1" x14ac:dyDescent="0.3">
      <c r="B1391" s="72" t="str">
        <f>IF($M1389&gt;0,"","NE PARTICIPE PAS                   XXXXXXXXXXXXX")</f>
        <v/>
      </c>
      <c r="E1391" s="149" t="s">
        <v>1</v>
      </c>
      <c r="F1391" s="221"/>
      <c r="G1391" s="150" t="s">
        <v>2</v>
      </c>
      <c r="H1391" s="148"/>
      <c r="I1391" s="151" t="s">
        <v>167</v>
      </c>
      <c r="L1391" s="219"/>
      <c r="M1391" s="72" t="str">
        <f>VLOOKUP($E$12,F.MERE!$A$14:$AA$163,16+F1390)</f>
        <v/>
      </c>
    </row>
    <row r="1392" spans="1:13" x14ac:dyDescent="0.25">
      <c r="A1392" s="69"/>
      <c r="B1392" s="69"/>
      <c r="C1392" s="69"/>
      <c r="D1392" s="69"/>
      <c r="E1392" s="69"/>
      <c r="F1392" s="222"/>
      <c r="G1392" s="69"/>
      <c r="H1392" s="69"/>
      <c r="I1392" s="69"/>
      <c r="J1392" s="69"/>
      <c r="L1392" s="219"/>
    </row>
    <row r="1393" spans="1:12" x14ac:dyDescent="0.25">
      <c r="A1393" t="s">
        <v>24</v>
      </c>
      <c r="F1393" s="89"/>
      <c r="L1393" s="219"/>
    </row>
    <row r="1394" spans="1:12" ht="18" x14ac:dyDescent="0.4">
      <c r="A1394" s="160" t="str">
        <f>Liste!$A$1</f>
        <v>Résid.LA JOIE</v>
      </c>
      <c r="B1394" s="160"/>
      <c r="F1394" s="89"/>
      <c r="I1394" s="200" t="s">
        <v>168</v>
      </c>
      <c r="L1394" s="219"/>
    </row>
    <row r="1395" spans="1:12" x14ac:dyDescent="0.25">
      <c r="A1395" t="str">
        <f>Liste!$A$2</f>
        <v>120 rue de l' Espérance</v>
      </c>
      <c r="B1395" t="str">
        <f>Liste!$A$2</f>
        <v>120 rue de l' Espérance</v>
      </c>
      <c r="F1395" s="89"/>
      <c r="J1395" s="72" t="s">
        <v>186</v>
      </c>
      <c r="L1395" s="219"/>
    </row>
    <row r="1396" spans="1:12" x14ac:dyDescent="0.25">
      <c r="A1396">
        <f>Liste!$A$3</f>
        <v>75016</v>
      </c>
      <c r="B1396" s="220" t="str">
        <f>Liste!$A$3  &amp; " " &amp;Liste!$B$3</f>
        <v>75016 PARIS</v>
      </c>
      <c r="F1396" s="89"/>
      <c r="L1396" s="219"/>
    </row>
    <row r="1397" spans="1:12" ht="15.5" x14ac:dyDescent="0.35">
      <c r="A1397" s="72"/>
      <c r="E1397" s="72"/>
      <c r="F1397" s="89"/>
      <c r="H1397" s="154" t="s">
        <v>170</v>
      </c>
      <c r="I1397" s="191">
        <f>Liste!$E$3</f>
        <v>44870</v>
      </c>
      <c r="L1397" s="219"/>
    </row>
    <row r="1398" spans="1:12" ht="15.5" x14ac:dyDescent="0.35">
      <c r="A1398" s="72" t="s">
        <v>171</v>
      </c>
      <c r="B1398" s="191">
        <f>Liste!$E$3</f>
        <v>44870</v>
      </c>
      <c r="C1398" s="72"/>
      <c r="D1398" s="72" t="s">
        <v>183</v>
      </c>
      <c r="E1398" s="72" t="str">
        <f>Liste!$E$4</f>
        <v>10 Heures</v>
      </c>
      <c r="F1398" s="72" t="str">
        <f>Liste!$E$2</f>
        <v>15 rue du Bois d'Amour 75016 PARIS</v>
      </c>
      <c r="L1398" s="219"/>
    </row>
    <row r="1399" spans="1:12" x14ac:dyDescent="0.25">
      <c r="F1399" s="89"/>
      <c r="L1399" s="219"/>
    </row>
    <row r="1400" spans="1:12" x14ac:dyDescent="0.25">
      <c r="F1400" s="89"/>
      <c r="G1400" s="156" t="s">
        <v>174</v>
      </c>
      <c r="I1400" s="72" t="str">
        <f>Liste!$G$3</f>
        <v>Cabinet LEBON</v>
      </c>
      <c r="L1400" s="219"/>
    </row>
    <row r="1401" spans="1:12" x14ac:dyDescent="0.25">
      <c r="F1401" s="89"/>
      <c r="I1401" s="72" t="str">
        <f>Liste!$G$4</f>
        <v>120 rue du Devoir</v>
      </c>
      <c r="L1401" s="219"/>
    </row>
    <row r="1402" spans="1:12" x14ac:dyDescent="0.25">
      <c r="F1402" s="89"/>
      <c r="I1402" s="72" t="str">
        <f>Liste!$G$5</f>
        <v>75016 Paris</v>
      </c>
      <c r="L1402" s="219"/>
    </row>
    <row r="1403" spans="1:12" x14ac:dyDescent="0.25">
      <c r="F1403" s="111" t="s">
        <v>176</v>
      </c>
      <c r="G1403" s="153" t="str">
        <f>Liste!$E$5</f>
        <v>1 Novemvbre 2022</v>
      </c>
      <c r="L1403" s="219"/>
    </row>
    <row r="1404" spans="1:12" x14ac:dyDescent="0.25">
      <c r="F1404" s="89"/>
      <c r="L1404" s="219"/>
    </row>
    <row r="1405" spans="1:12" ht="17.5" x14ac:dyDescent="0.35">
      <c r="A1405" s="72" t="s">
        <v>178</v>
      </c>
      <c r="B1405" s="193" t="str">
        <f>Liste!$C$34&amp;" "&amp;Liste!$D$34</f>
        <v>Madame FOURNIER Nicole</v>
      </c>
      <c r="E1405" s="196">
        <f>Liste!A34</f>
        <v>25</v>
      </c>
      <c r="F1405" s="89"/>
      <c r="L1405" s="219"/>
    </row>
    <row r="1406" spans="1:12" x14ac:dyDescent="0.25">
      <c r="A1406" s="72" t="s">
        <v>177</v>
      </c>
      <c r="B1406" s="98" t="str">
        <f>Liste!$E$34&amp;" "&amp;Liste!$F$34&amp;" "&amp;Liste!$G$34</f>
        <v xml:space="preserve">13 rue de l' espoir 75016 Paris </v>
      </c>
      <c r="F1406" s="89"/>
      <c r="L1406" s="219"/>
    </row>
    <row r="1407" spans="1:12" x14ac:dyDescent="0.25">
      <c r="F1407" s="89"/>
      <c r="L1407" s="219"/>
    </row>
    <row r="1408" spans="1:12" x14ac:dyDescent="0.25">
      <c r="A1408" s="72" t="s">
        <v>180</v>
      </c>
      <c r="F1408" s="89"/>
      <c r="L1408" s="219"/>
    </row>
    <row r="1409" spans="1:13" x14ac:dyDescent="0.25">
      <c r="A1409" s="72" t="s">
        <v>179</v>
      </c>
      <c r="B1409" s="72"/>
      <c r="F1409" s="89"/>
      <c r="L1409" s="219"/>
    </row>
    <row r="1410" spans="1:13" x14ac:dyDescent="0.25">
      <c r="A1410" s="72" t="s">
        <v>181</v>
      </c>
      <c r="B1410" s="72"/>
      <c r="F1410" s="89"/>
      <c r="L1410" s="219"/>
    </row>
    <row r="1411" spans="1:13" x14ac:dyDescent="0.25">
      <c r="A1411" s="72" t="s">
        <v>182</v>
      </c>
      <c r="B1411" s="72"/>
      <c r="E1411" s="198">
        <f>Liste!$E$3</f>
        <v>44870</v>
      </c>
      <c r="F1411" s="111" t="s">
        <v>183</v>
      </c>
      <c r="G1411" t="str">
        <f>E1398&amp;" "&amp;F1398</f>
        <v>10 Heures 15 rue du Bois d'Amour 75016 PARIS</v>
      </c>
      <c r="L1411" s="219"/>
    </row>
    <row r="1412" spans="1:13" x14ac:dyDescent="0.25">
      <c r="A1412" s="159" t="s">
        <v>185</v>
      </c>
      <c r="F1412" s="89"/>
      <c r="L1412" s="219"/>
    </row>
    <row r="1413" spans="1:13" ht="13" x14ac:dyDescent="0.3">
      <c r="B1413" s="72"/>
      <c r="F1413" s="89"/>
      <c r="G1413" s="158" t="s">
        <v>184</v>
      </c>
      <c r="L1413" s="219"/>
    </row>
    <row r="1414" spans="1:13" x14ac:dyDescent="0.25">
      <c r="F1414" s="89"/>
      <c r="L1414" s="219"/>
    </row>
    <row r="1415" spans="1:13" x14ac:dyDescent="0.25">
      <c r="A1415" s="73">
        <v>1.01</v>
      </c>
      <c r="B1415" t="s">
        <v>166</v>
      </c>
      <c r="C1415" s="124" t="s">
        <v>335</v>
      </c>
      <c r="D1415" s="124"/>
      <c r="E1415" s="73"/>
      <c r="F1415" s="111">
        <v>1</v>
      </c>
      <c r="G1415" t="str">
        <f>VLOOKUP(F1415,Liste!$B$179:$C$189,2)</f>
        <v xml:space="preserve">Charges générales   </v>
      </c>
      <c r="H1415" s="73"/>
      <c r="I1415" s="124" t="s">
        <v>334</v>
      </c>
      <c r="J1415" s="124"/>
      <c r="L1415" s="219">
        <f>E1405</f>
        <v>25</v>
      </c>
      <c r="M1415" s="72">
        <f>VLOOKUP(L1415,F.MERE!$A$14:$AA$163,16+F1415)</f>
        <v>290</v>
      </c>
    </row>
    <row r="1416" spans="1:13" ht="13" thickBot="1" x14ac:dyDescent="0.3">
      <c r="F1416" s="89"/>
      <c r="L1416" s="219"/>
    </row>
    <row r="1417" spans="1:13" ht="13" thickBot="1" x14ac:dyDescent="0.3">
      <c r="B1417" s="72" t="str">
        <f>IF($M1415&gt;0,"","NE PARTICIPE PAS                   XXXXXXXXXXXXX")</f>
        <v/>
      </c>
      <c r="D1417" s="148"/>
      <c r="E1417" s="149" t="s">
        <v>1</v>
      </c>
      <c r="F1417" s="221"/>
      <c r="G1417" s="150" t="s">
        <v>2</v>
      </c>
      <c r="H1417" s="148"/>
      <c r="I1417" s="151" t="s">
        <v>167</v>
      </c>
      <c r="L1417" s="219"/>
      <c r="M1417" s="72" t="str">
        <f>VLOOKUP($E$12,F.MERE!$A$14:$AA$163,16+F1416)</f>
        <v/>
      </c>
    </row>
    <row r="1418" spans="1:13" x14ac:dyDescent="0.25">
      <c r="A1418" s="69"/>
      <c r="B1418" s="69"/>
      <c r="C1418" s="69"/>
      <c r="D1418" s="69"/>
      <c r="E1418" s="69"/>
      <c r="F1418" s="222"/>
      <c r="G1418" s="69"/>
      <c r="H1418" s="69"/>
      <c r="I1418" s="69"/>
      <c r="J1418" s="69"/>
      <c r="L1418" s="219"/>
    </row>
    <row r="1419" spans="1:13" x14ac:dyDescent="0.25">
      <c r="A1419">
        <v>2.0099999999999998</v>
      </c>
      <c r="B1419" s="72" t="s">
        <v>337</v>
      </c>
      <c r="C1419" s="72" t="s">
        <v>336</v>
      </c>
      <c r="D1419" s="72"/>
      <c r="F1419" s="223">
        <v>1</v>
      </c>
      <c r="G1419" t="str">
        <f>VLOOKUP(F1419,Liste!$B$179:$C$189,2)</f>
        <v xml:space="preserve">Charges générales   </v>
      </c>
      <c r="H1419" s="73"/>
      <c r="I1419" s="124" t="s">
        <v>334</v>
      </c>
      <c r="J1419" s="72"/>
      <c r="L1419" s="219">
        <f>E1405</f>
        <v>25</v>
      </c>
      <c r="M1419" s="72">
        <f>VLOOKUP(L1419,F.MERE!$A$14:$AA$163,16+F1415)</f>
        <v>290</v>
      </c>
    </row>
    <row r="1420" spans="1:13" ht="13" thickBot="1" x14ac:dyDescent="0.3">
      <c r="F1420" s="89"/>
      <c r="L1420" s="219"/>
    </row>
    <row r="1421" spans="1:13" ht="13" thickBot="1" x14ac:dyDescent="0.3">
      <c r="D1421" s="148"/>
      <c r="E1421" s="149" t="s">
        <v>1</v>
      </c>
      <c r="F1421" s="221"/>
      <c r="G1421" s="150" t="s">
        <v>2</v>
      </c>
      <c r="H1421" s="148"/>
      <c r="I1421" s="151" t="s">
        <v>167</v>
      </c>
      <c r="L1421" s="219"/>
    </row>
    <row r="1422" spans="1:13" x14ac:dyDescent="0.25">
      <c r="A1422" s="69"/>
      <c r="B1422" s="69"/>
      <c r="C1422" s="69"/>
      <c r="D1422" s="69"/>
      <c r="E1422" s="69"/>
      <c r="F1422" s="222"/>
      <c r="G1422" s="69"/>
      <c r="H1422" s="69"/>
      <c r="I1422" s="69"/>
      <c r="J1422" s="69"/>
      <c r="L1422" s="219"/>
    </row>
    <row r="1423" spans="1:13" x14ac:dyDescent="0.25">
      <c r="A1423">
        <v>3.01</v>
      </c>
      <c r="B1423" s="72" t="s">
        <v>338</v>
      </c>
      <c r="C1423" s="72" t="s">
        <v>339</v>
      </c>
      <c r="D1423" s="72"/>
      <c r="F1423" s="223">
        <v>1</v>
      </c>
      <c r="G1423" t="str">
        <f>VLOOKUP(F1423,Liste!$B$179:$C$189,2)</f>
        <v xml:space="preserve">Charges générales   </v>
      </c>
      <c r="H1423" s="73"/>
      <c r="I1423" s="124" t="s">
        <v>334</v>
      </c>
      <c r="J1423" s="72"/>
      <c r="L1423" s="219">
        <f>E1405</f>
        <v>25</v>
      </c>
      <c r="M1423" s="72">
        <f>VLOOKUP(L1423,F.MERE!$A$14:$AA$163,16+F1423)</f>
        <v>290</v>
      </c>
    </row>
    <row r="1424" spans="1:13" ht="13" thickBot="1" x14ac:dyDescent="0.3">
      <c r="F1424" s="89"/>
      <c r="L1424" s="219"/>
    </row>
    <row r="1425" spans="1:13" ht="13" thickBot="1" x14ac:dyDescent="0.3">
      <c r="D1425" s="148"/>
      <c r="E1425" s="149" t="s">
        <v>1</v>
      </c>
      <c r="F1425" s="221"/>
      <c r="G1425" s="150" t="s">
        <v>2</v>
      </c>
      <c r="H1425" s="148"/>
      <c r="I1425" s="151" t="s">
        <v>167</v>
      </c>
      <c r="L1425" s="219"/>
    </row>
    <row r="1426" spans="1:13" x14ac:dyDescent="0.25">
      <c r="A1426" s="69"/>
      <c r="B1426" s="69"/>
      <c r="C1426" s="69"/>
      <c r="D1426" s="69"/>
      <c r="E1426" s="69"/>
      <c r="F1426" s="222"/>
      <c r="G1426" s="69"/>
      <c r="H1426" s="69"/>
      <c r="I1426" s="69"/>
      <c r="J1426" s="69"/>
      <c r="L1426" s="219"/>
    </row>
    <row r="1427" spans="1:13" x14ac:dyDescent="0.25">
      <c r="A1427">
        <v>4.01</v>
      </c>
      <c r="B1427" s="72" t="s">
        <v>340</v>
      </c>
      <c r="C1427" s="72" t="s">
        <v>341</v>
      </c>
      <c r="D1427" s="72"/>
      <c r="F1427" s="223">
        <v>1</v>
      </c>
      <c r="G1427" t="str">
        <f>VLOOKUP(F1427,Liste!$B$179:$C$189,2)</f>
        <v xml:space="preserve">Charges générales   </v>
      </c>
      <c r="H1427" s="73"/>
      <c r="I1427" s="124" t="s">
        <v>334</v>
      </c>
      <c r="J1427" s="72"/>
      <c r="L1427" s="219">
        <f>E1405</f>
        <v>25</v>
      </c>
      <c r="M1427" s="72">
        <f>VLOOKUP(L1427,F.MERE!$A$14:$AA$163,16+F1427)</f>
        <v>290</v>
      </c>
    </row>
    <row r="1428" spans="1:13" ht="13" thickBot="1" x14ac:dyDescent="0.3">
      <c r="F1428" s="89"/>
      <c r="L1428" s="219"/>
    </row>
    <row r="1429" spans="1:13" ht="13" thickBot="1" x14ac:dyDescent="0.3">
      <c r="B1429" s="72" t="str">
        <f>IF($M1427&gt;0,"","NE PARTICIPE PAS                   XXXXXXXXXXXXX")</f>
        <v/>
      </c>
      <c r="D1429" s="148"/>
      <c r="E1429" s="149" t="s">
        <v>1</v>
      </c>
      <c r="F1429" s="221"/>
      <c r="G1429" s="150" t="s">
        <v>2</v>
      </c>
      <c r="H1429" s="148"/>
      <c r="I1429" s="151" t="s">
        <v>167</v>
      </c>
      <c r="L1429" s="219"/>
    </row>
    <row r="1430" spans="1:13" x14ac:dyDescent="0.25">
      <c r="A1430" s="69"/>
      <c r="B1430" s="69"/>
      <c r="C1430" s="69"/>
      <c r="D1430" s="69"/>
      <c r="E1430" s="69"/>
      <c r="F1430" s="222"/>
      <c r="G1430" s="69"/>
      <c r="H1430" s="69"/>
      <c r="I1430" s="69"/>
      <c r="J1430" s="69"/>
      <c r="L1430" s="219"/>
    </row>
    <row r="1431" spans="1:13" x14ac:dyDescent="0.25">
      <c r="A1431">
        <v>5.01</v>
      </c>
      <c r="B1431" s="72" t="s">
        <v>342</v>
      </c>
      <c r="C1431" s="72" t="s">
        <v>343</v>
      </c>
      <c r="D1431" s="72"/>
      <c r="F1431" s="223">
        <v>1</v>
      </c>
      <c r="G1431" t="str">
        <f>VLOOKUP(F1431,Liste!$B$179:$C$189,2)</f>
        <v xml:space="preserve">Charges générales   </v>
      </c>
      <c r="H1431" s="73"/>
      <c r="I1431" s="124" t="s">
        <v>345</v>
      </c>
      <c r="J1431" s="72"/>
      <c r="L1431" s="219">
        <f>E1405</f>
        <v>25</v>
      </c>
      <c r="M1431" s="72">
        <f>VLOOKUP(L1431,F.MERE!$A$14:$AA$163,16+F1431)</f>
        <v>290</v>
      </c>
    </row>
    <row r="1432" spans="1:13" ht="13" thickBot="1" x14ac:dyDescent="0.3">
      <c r="F1432" s="223"/>
      <c r="H1432" s="73"/>
      <c r="I1432" s="124"/>
      <c r="L1432" s="219"/>
    </row>
    <row r="1433" spans="1:13" ht="13" thickBot="1" x14ac:dyDescent="0.3">
      <c r="B1433" s="72" t="str">
        <f>IF($M1431&gt;0,"","NE PARTICIPE PAS                   XXXXXXXXXXXXX")</f>
        <v/>
      </c>
      <c r="D1433" s="148"/>
      <c r="E1433" s="149" t="s">
        <v>1</v>
      </c>
      <c r="F1433" s="221"/>
      <c r="G1433" s="150" t="s">
        <v>2</v>
      </c>
      <c r="H1433" s="148"/>
      <c r="I1433" s="151" t="s">
        <v>167</v>
      </c>
      <c r="L1433" s="219"/>
    </row>
    <row r="1434" spans="1:13" x14ac:dyDescent="0.25">
      <c r="A1434" s="69"/>
      <c r="B1434" s="69"/>
      <c r="C1434" s="69"/>
      <c r="D1434" s="69"/>
      <c r="E1434" s="69"/>
      <c r="F1434" s="222"/>
      <c r="G1434" s="69"/>
      <c r="H1434" s="69"/>
      <c r="I1434" s="69"/>
      <c r="J1434" s="69"/>
      <c r="L1434" s="219"/>
    </row>
    <row r="1435" spans="1:13" x14ac:dyDescent="0.25">
      <c r="A1435">
        <v>5.0199999999999996</v>
      </c>
      <c r="B1435" s="72" t="s">
        <v>344</v>
      </c>
      <c r="C1435" s="72" t="s">
        <v>343</v>
      </c>
      <c r="D1435" s="72"/>
      <c r="F1435" s="223">
        <v>1</v>
      </c>
      <c r="G1435" t="str">
        <f>VLOOKUP(F1435,Liste!$B$179:$C$189,2)</f>
        <v xml:space="preserve">Charges générales   </v>
      </c>
      <c r="H1435" s="73"/>
      <c r="I1435" s="124" t="s">
        <v>334</v>
      </c>
      <c r="J1435" s="72"/>
      <c r="L1435" s="219">
        <f>E1405</f>
        <v>25</v>
      </c>
      <c r="M1435" s="72">
        <f>VLOOKUP(L1435,F.MERE!$A$14:$AA$163,16+F1435)</f>
        <v>290</v>
      </c>
    </row>
    <row r="1436" spans="1:13" ht="13" thickBot="1" x14ac:dyDescent="0.3">
      <c r="F1436" s="89"/>
      <c r="L1436" s="219"/>
    </row>
    <row r="1437" spans="1:13" ht="13" thickBot="1" x14ac:dyDescent="0.3">
      <c r="B1437" s="72" t="str">
        <f>IF($M1435&gt;0,"","NE PARTICIPE PAS                   XXXXXXXXXXXXX")</f>
        <v/>
      </c>
      <c r="D1437" s="148"/>
      <c r="E1437" s="149" t="s">
        <v>1</v>
      </c>
      <c r="F1437" s="221"/>
      <c r="G1437" s="150" t="s">
        <v>2</v>
      </c>
      <c r="H1437" s="148"/>
      <c r="I1437" s="151" t="s">
        <v>167</v>
      </c>
      <c r="L1437" s="219"/>
    </row>
    <row r="1438" spans="1:13" x14ac:dyDescent="0.25">
      <c r="A1438" s="69"/>
      <c r="B1438" s="69"/>
      <c r="C1438" s="69"/>
      <c r="D1438" s="69"/>
      <c r="E1438" s="69"/>
      <c r="F1438" s="222"/>
      <c r="G1438" s="69"/>
      <c r="H1438" s="69"/>
      <c r="I1438" s="69"/>
      <c r="J1438" s="69"/>
      <c r="L1438" s="219"/>
    </row>
    <row r="1439" spans="1:13" x14ac:dyDescent="0.25">
      <c r="A1439">
        <v>6.01</v>
      </c>
      <c r="B1439" s="72" t="s">
        <v>386</v>
      </c>
      <c r="C1439" s="72" t="s">
        <v>383</v>
      </c>
      <c r="D1439" s="72"/>
      <c r="F1439" s="223">
        <v>3</v>
      </c>
      <c r="G1439" s="72" t="str">
        <f>VLOOKUP(F1439,Liste!$B$179:$C$189,2)</f>
        <v>Chardes Bât,B</v>
      </c>
      <c r="H1439" s="73"/>
      <c r="I1439" s="124" t="s">
        <v>382</v>
      </c>
      <c r="J1439" s="72"/>
      <c r="L1439" s="219">
        <f>E1405</f>
        <v>25</v>
      </c>
      <c r="M1439" s="72">
        <f>VLOOKUP(L1439,F.MERE!$A$14:$AA$163,16+F1439)</f>
        <v>973</v>
      </c>
    </row>
    <row r="1440" spans="1:13" ht="13" thickBot="1" x14ac:dyDescent="0.3">
      <c r="F1440" s="89"/>
      <c r="L1440" s="219"/>
    </row>
    <row r="1441" spans="1:13" ht="13" thickBot="1" x14ac:dyDescent="0.3">
      <c r="B1441" s="72" t="str">
        <f>IF($M1439&gt;0,"","NE PARTICIPE PAS                   XXXXXXXXXXXXX")</f>
        <v/>
      </c>
      <c r="C1441" s="72"/>
      <c r="D1441" s="148"/>
      <c r="E1441" s="149" t="s">
        <v>1</v>
      </c>
      <c r="F1441" s="221"/>
      <c r="G1441" s="150" t="s">
        <v>2</v>
      </c>
      <c r="H1441" s="148"/>
      <c r="I1441" s="151" t="s">
        <v>167</v>
      </c>
      <c r="L1441" s="219"/>
    </row>
    <row r="1442" spans="1:13" x14ac:dyDescent="0.25">
      <c r="A1442" s="69"/>
      <c r="B1442" s="69"/>
      <c r="C1442" s="69"/>
      <c r="D1442" s="69"/>
      <c r="E1442" s="69"/>
      <c r="F1442" s="222"/>
      <c r="G1442" s="69"/>
      <c r="H1442" s="69"/>
      <c r="I1442" s="69"/>
      <c r="J1442" s="69"/>
      <c r="L1442" s="219"/>
    </row>
    <row r="1443" spans="1:13" x14ac:dyDescent="0.25">
      <c r="B1443" s="72"/>
      <c r="C1443" s="72"/>
      <c r="D1443" s="72"/>
      <c r="F1443" s="223">
        <v>1</v>
      </c>
      <c r="G1443" t="str">
        <f>VLOOKUP(F1443,Liste!$B$179:$C$189,2)</f>
        <v xml:space="preserve">Charges générales   </v>
      </c>
      <c r="H1443" s="73"/>
      <c r="I1443" s="124" t="s">
        <v>334</v>
      </c>
      <c r="J1443" s="72"/>
      <c r="L1443" s="219">
        <f>E1405</f>
        <v>25</v>
      </c>
      <c r="M1443" s="72">
        <f>VLOOKUP(L1443,F.MERE!$A$14:$AA$163,16+F1443)</f>
        <v>290</v>
      </c>
    </row>
    <row r="1444" spans="1:13" ht="13" thickBot="1" x14ac:dyDescent="0.3">
      <c r="F1444" s="89"/>
      <c r="L1444" s="219"/>
    </row>
    <row r="1445" spans="1:13" ht="13" thickBot="1" x14ac:dyDescent="0.3">
      <c r="B1445" s="72" t="str">
        <f>IF($M1443&gt;0,"","NE PARTICIPE PAS                   XXXXXXXXXXXXX")</f>
        <v/>
      </c>
      <c r="D1445" s="148"/>
      <c r="E1445" s="149" t="s">
        <v>1</v>
      </c>
      <c r="F1445" s="221"/>
      <c r="G1445" s="150" t="s">
        <v>2</v>
      </c>
      <c r="H1445" s="148"/>
      <c r="I1445" s="151" t="s">
        <v>167</v>
      </c>
      <c r="L1445" s="219"/>
    </row>
    <row r="1446" spans="1:13" x14ac:dyDescent="0.25">
      <c r="A1446" s="69"/>
      <c r="B1446" s="69"/>
      <c r="C1446" s="69"/>
      <c r="D1446" s="69"/>
      <c r="E1446" s="69"/>
      <c r="F1446" s="222"/>
      <c r="G1446" s="69"/>
      <c r="H1446" s="69"/>
      <c r="I1446" s="69"/>
      <c r="J1446" s="69"/>
      <c r="L1446" s="219"/>
    </row>
    <row r="1447" spans="1:13" x14ac:dyDescent="0.25">
      <c r="B1447" s="72"/>
      <c r="C1447" s="72"/>
      <c r="D1447" s="72"/>
      <c r="F1447" s="223">
        <v>1</v>
      </c>
      <c r="G1447" t="str">
        <f>VLOOKUP(F1447,Liste!$B$179:$C$189,2)</f>
        <v xml:space="preserve">Charges générales   </v>
      </c>
      <c r="H1447" s="73"/>
      <c r="I1447" s="124" t="s">
        <v>334</v>
      </c>
      <c r="J1447" s="72"/>
      <c r="L1447" s="219">
        <f>E1405</f>
        <v>25</v>
      </c>
      <c r="M1447" s="72">
        <f>VLOOKUP(L1447,F.MERE!$A$14:$AA$163,16+F1447)</f>
        <v>290</v>
      </c>
    </row>
    <row r="1448" spans="1:13" ht="13" thickBot="1" x14ac:dyDescent="0.3">
      <c r="F1448" s="89"/>
      <c r="L1448" s="219"/>
    </row>
    <row r="1449" spans="1:13" ht="13" thickBot="1" x14ac:dyDescent="0.3">
      <c r="B1449" s="72" t="str">
        <f>IF($M1447&gt;0,"","NE PARTICIPE PAS                   XXXXXXXXXXXXX")</f>
        <v/>
      </c>
      <c r="E1449" s="149" t="s">
        <v>1</v>
      </c>
      <c r="F1449" s="221"/>
      <c r="G1449" s="150" t="s">
        <v>2</v>
      </c>
      <c r="H1449" s="148"/>
      <c r="I1449" s="151" t="s">
        <v>167</v>
      </c>
      <c r="L1449" s="219"/>
      <c r="M1449" s="72" t="str">
        <f>VLOOKUP($E$12,F.MERE!$A$14:$AA$163,16+F1448)</f>
        <v/>
      </c>
    </row>
    <row r="1450" spans="1:13" x14ac:dyDescent="0.25">
      <c r="A1450" s="69"/>
      <c r="B1450" s="69"/>
      <c r="C1450" s="69"/>
      <c r="D1450" s="69"/>
      <c r="E1450" s="69"/>
      <c r="F1450" s="222"/>
      <c r="G1450" s="69"/>
      <c r="H1450" s="69"/>
      <c r="I1450" s="69"/>
      <c r="J1450" s="69"/>
      <c r="L1450" s="219"/>
    </row>
    <row r="1451" spans="1:13" x14ac:dyDescent="0.25">
      <c r="A1451" t="s">
        <v>24</v>
      </c>
      <c r="F1451" s="89"/>
      <c r="L1451" s="219"/>
    </row>
    <row r="1452" spans="1:13" ht="18" x14ac:dyDescent="0.4">
      <c r="A1452" s="160" t="str">
        <f>Liste!$A$1</f>
        <v>Résid.LA JOIE</v>
      </c>
      <c r="B1452" s="160"/>
      <c r="F1452" s="89"/>
      <c r="I1452" s="200" t="s">
        <v>168</v>
      </c>
      <c r="L1452" s="219"/>
    </row>
    <row r="1453" spans="1:13" x14ac:dyDescent="0.25">
      <c r="A1453" t="str">
        <f>Liste!$A$2</f>
        <v>120 rue de l' Espérance</v>
      </c>
      <c r="B1453" t="str">
        <f>Liste!$A$2</f>
        <v>120 rue de l' Espérance</v>
      </c>
      <c r="F1453" s="89"/>
      <c r="J1453" s="72" t="s">
        <v>186</v>
      </c>
      <c r="L1453" s="219"/>
    </row>
    <row r="1454" spans="1:13" x14ac:dyDescent="0.25">
      <c r="A1454">
        <f>Liste!$A$3</f>
        <v>75016</v>
      </c>
      <c r="B1454" s="220" t="str">
        <f>Liste!$A$3  &amp; " " &amp;Liste!$B$3</f>
        <v>75016 PARIS</v>
      </c>
      <c r="F1454" s="89"/>
      <c r="L1454" s="219"/>
    </row>
    <row r="1455" spans="1:13" ht="15.5" x14ac:dyDescent="0.35">
      <c r="A1455" s="72"/>
      <c r="E1455" s="72"/>
      <c r="F1455" s="89"/>
      <c r="H1455" s="154" t="s">
        <v>170</v>
      </c>
      <c r="I1455" s="191">
        <f>Liste!$E$3</f>
        <v>44870</v>
      </c>
      <c r="L1455" s="219"/>
    </row>
    <row r="1456" spans="1:13" ht="15.5" x14ac:dyDescent="0.35">
      <c r="A1456" s="72" t="s">
        <v>171</v>
      </c>
      <c r="B1456" s="191">
        <f>Liste!$E$3</f>
        <v>44870</v>
      </c>
      <c r="C1456" s="72"/>
      <c r="D1456" s="72" t="s">
        <v>183</v>
      </c>
      <c r="E1456" s="72" t="str">
        <f>Liste!$E$4</f>
        <v>10 Heures</v>
      </c>
      <c r="F1456" s="72" t="str">
        <f>Liste!$E$2</f>
        <v>15 rue du Bois d'Amour 75016 PARIS</v>
      </c>
      <c r="L1456" s="219"/>
    </row>
    <row r="1457" spans="1:12" x14ac:dyDescent="0.25">
      <c r="F1457" s="89"/>
      <c r="L1457" s="219"/>
    </row>
    <row r="1458" spans="1:12" x14ac:dyDescent="0.25">
      <c r="F1458" s="89"/>
      <c r="G1458" s="156" t="s">
        <v>174</v>
      </c>
      <c r="I1458" s="72" t="str">
        <f>Liste!$G$3</f>
        <v>Cabinet LEBON</v>
      </c>
      <c r="L1458" s="219"/>
    </row>
    <row r="1459" spans="1:12" x14ac:dyDescent="0.25">
      <c r="F1459" s="89"/>
      <c r="I1459" s="72" t="str">
        <f>Liste!$G$4</f>
        <v>120 rue du Devoir</v>
      </c>
      <c r="L1459" s="219"/>
    </row>
    <row r="1460" spans="1:12" x14ac:dyDescent="0.25">
      <c r="F1460" s="89"/>
      <c r="I1460" s="72" t="str">
        <f>Liste!$G$5</f>
        <v>75016 Paris</v>
      </c>
      <c r="L1460" s="219"/>
    </row>
    <row r="1461" spans="1:12" x14ac:dyDescent="0.25">
      <c r="F1461" s="111" t="s">
        <v>176</v>
      </c>
      <c r="G1461" s="153" t="str">
        <f>Liste!$E$5</f>
        <v>1 Novemvbre 2022</v>
      </c>
      <c r="L1461" s="219"/>
    </row>
    <row r="1462" spans="1:12" x14ac:dyDescent="0.25">
      <c r="F1462" s="89"/>
      <c r="L1462" s="219"/>
    </row>
    <row r="1463" spans="1:12" ht="17.5" x14ac:dyDescent="0.35">
      <c r="A1463" s="72" t="s">
        <v>178</v>
      </c>
      <c r="B1463" s="193" t="str">
        <f>Liste!$C$35&amp;" "&amp;Liste!$D$35</f>
        <v>Monieur GARCIA Christophe</v>
      </c>
      <c r="E1463" s="196">
        <f>Liste!A35</f>
        <v>26</v>
      </c>
      <c r="F1463" s="89"/>
      <c r="L1463" s="219"/>
    </row>
    <row r="1464" spans="1:12" x14ac:dyDescent="0.25">
      <c r="A1464" s="72" t="s">
        <v>177</v>
      </c>
      <c r="B1464" s="98" t="str">
        <f>Liste!$E$35&amp;" "&amp;Liste!$F$35&amp;" "&amp;Liste!$G$35</f>
        <v xml:space="preserve">13 rue de l' espoir 75016 Paris </v>
      </c>
      <c r="F1464" s="89"/>
      <c r="L1464" s="219"/>
    </row>
    <row r="1465" spans="1:12" x14ac:dyDescent="0.25">
      <c r="F1465" s="89"/>
      <c r="L1465" s="219"/>
    </row>
    <row r="1466" spans="1:12" x14ac:dyDescent="0.25">
      <c r="A1466" s="72" t="s">
        <v>180</v>
      </c>
      <c r="F1466" s="89"/>
      <c r="L1466" s="219"/>
    </row>
    <row r="1467" spans="1:12" x14ac:dyDescent="0.25">
      <c r="A1467" s="72" t="s">
        <v>179</v>
      </c>
      <c r="B1467" s="72"/>
      <c r="F1467" s="89"/>
      <c r="L1467" s="219"/>
    </row>
    <row r="1468" spans="1:12" x14ac:dyDescent="0.25">
      <c r="A1468" s="72" t="s">
        <v>181</v>
      </c>
      <c r="B1468" s="72"/>
      <c r="F1468" s="89"/>
      <c r="L1468" s="219"/>
    </row>
    <row r="1469" spans="1:12" x14ac:dyDescent="0.25">
      <c r="A1469" s="72" t="s">
        <v>182</v>
      </c>
      <c r="B1469" s="72"/>
      <c r="E1469" s="198">
        <f>Liste!$E$3</f>
        <v>44870</v>
      </c>
      <c r="F1469" s="111" t="s">
        <v>183</v>
      </c>
      <c r="G1469" t="str">
        <f>E1456&amp;" "&amp;F1456</f>
        <v>10 Heures 15 rue du Bois d'Amour 75016 PARIS</v>
      </c>
      <c r="L1469" s="219"/>
    </row>
    <row r="1470" spans="1:12" x14ac:dyDescent="0.25">
      <c r="A1470" s="159" t="s">
        <v>185</v>
      </c>
      <c r="F1470" s="89"/>
      <c r="L1470" s="219"/>
    </row>
    <row r="1471" spans="1:12" ht="13" x14ac:dyDescent="0.3">
      <c r="B1471" s="72"/>
      <c r="F1471" s="89"/>
      <c r="G1471" s="158" t="s">
        <v>184</v>
      </c>
      <c r="L1471" s="219"/>
    </row>
    <row r="1472" spans="1:12" x14ac:dyDescent="0.25">
      <c r="F1472" s="89"/>
      <c r="L1472" s="219"/>
    </row>
    <row r="1473" spans="1:13" x14ac:dyDescent="0.25">
      <c r="A1473" s="73">
        <v>1.01</v>
      </c>
      <c r="B1473" t="s">
        <v>166</v>
      </c>
      <c r="C1473" s="124" t="s">
        <v>335</v>
      </c>
      <c r="D1473" s="124"/>
      <c r="E1473" s="73"/>
      <c r="F1473" s="111">
        <v>1</v>
      </c>
      <c r="G1473" t="str">
        <f>VLOOKUP(F1473,Liste!$B$179:$C$189,2)</f>
        <v xml:space="preserve">Charges générales   </v>
      </c>
      <c r="H1473" s="73"/>
      <c r="I1473" s="124" t="s">
        <v>334</v>
      </c>
      <c r="J1473" s="124"/>
      <c r="L1473" s="219">
        <f>E1463</f>
        <v>26</v>
      </c>
      <c r="M1473" s="72">
        <f>VLOOKUP(L1473,F.MERE!$A$14:$AA$163,16+F1473)</f>
        <v>286</v>
      </c>
    </row>
    <row r="1474" spans="1:13" ht="13" thickBot="1" x14ac:dyDescent="0.3">
      <c r="F1474" s="89"/>
      <c r="L1474" s="219"/>
    </row>
    <row r="1475" spans="1:13" ht="13" thickBot="1" x14ac:dyDescent="0.3">
      <c r="B1475" s="72" t="str">
        <f>IF($M1473&gt;0,"","NE PARTICIPE PAS                   XXXXXXXXXXXXX")</f>
        <v/>
      </c>
      <c r="D1475" s="148"/>
      <c r="E1475" s="149" t="s">
        <v>1</v>
      </c>
      <c r="F1475" s="221"/>
      <c r="G1475" s="150" t="s">
        <v>2</v>
      </c>
      <c r="H1475" s="148"/>
      <c r="I1475" s="151" t="s">
        <v>167</v>
      </c>
      <c r="L1475" s="219"/>
      <c r="M1475" s="72" t="str">
        <f>VLOOKUP($E$12,F.MERE!$A$14:$AA$163,16+F1474)</f>
        <v/>
      </c>
    </row>
    <row r="1476" spans="1:13" x14ac:dyDescent="0.25">
      <c r="A1476" s="69"/>
      <c r="B1476" s="69"/>
      <c r="C1476" s="69"/>
      <c r="D1476" s="69"/>
      <c r="E1476" s="69"/>
      <c r="F1476" s="222"/>
      <c r="G1476" s="69"/>
      <c r="H1476" s="69"/>
      <c r="I1476" s="69"/>
      <c r="J1476" s="69"/>
      <c r="L1476" s="219"/>
    </row>
    <row r="1477" spans="1:13" x14ac:dyDescent="0.25">
      <c r="A1477">
        <v>2.0099999999999998</v>
      </c>
      <c r="B1477" s="72" t="s">
        <v>337</v>
      </c>
      <c r="C1477" s="72" t="s">
        <v>336</v>
      </c>
      <c r="D1477" s="72"/>
      <c r="F1477" s="223">
        <v>1</v>
      </c>
      <c r="G1477" t="str">
        <f>VLOOKUP(F1477,Liste!$B$179:$C$189,2)</f>
        <v xml:space="preserve">Charges générales   </v>
      </c>
      <c r="H1477" s="73"/>
      <c r="I1477" s="124" t="s">
        <v>334</v>
      </c>
      <c r="J1477" s="72"/>
      <c r="L1477" s="219">
        <f>E1463</f>
        <v>26</v>
      </c>
      <c r="M1477" s="72">
        <f>VLOOKUP(L1477,F.MERE!$A$14:$AA$163,16+F1473)</f>
        <v>286</v>
      </c>
    </row>
    <row r="1478" spans="1:13" ht="13" thickBot="1" x14ac:dyDescent="0.3">
      <c r="F1478" s="89"/>
      <c r="L1478" s="219"/>
    </row>
    <row r="1479" spans="1:13" ht="13" thickBot="1" x14ac:dyDescent="0.3">
      <c r="D1479" s="148"/>
      <c r="E1479" s="149" t="s">
        <v>1</v>
      </c>
      <c r="F1479" s="221"/>
      <c r="G1479" s="150" t="s">
        <v>2</v>
      </c>
      <c r="H1479" s="148"/>
      <c r="I1479" s="151" t="s">
        <v>167</v>
      </c>
      <c r="L1479" s="219"/>
    </row>
    <row r="1480" spans="1:13" x14ac:dyDescent="0.25">
      <c r="A1480" s="69"/>
      <c r="B1480" s="69"/>
      <c r="C1480" s="69"/>
      <c r="D1480" s="69"/>
      <c r="E1480" s="69"/>
      <c r="F1480" s="222"/>
      <c r="G1480" s="69"/>
      <c r="H1480" s="69"/>
      <c r="I1480" s="69"/>
      <c r="J1480" s="69"/>
      <c r="L1480" s="219"/>
    </row>
    <row r="1481" spans="1:13" x14ac:dyDescent="0.25">
      <c r="A1481">
        <v>3.01</v>
      </c>
      <c r="B1481" s="72" t="s">
        <v>338</v>
      </c>
      <c r="C1481" s="72" t="s">
        <v>339</v>
      </c>
      <c r="D1481" s="72"/>
      <c r="F1481" s="223">
        <v>1</v>
      </c>
      <c r="G1481" t="str">
        <f>VLOOKUP(F1481,Liste!$B$179:$C$189,2)</f>
        <v xml:space="preserve">Charges générales   </v>
      </c>
      <c r="H1481" s="73"/>
      <c r="I1481" s="124" t="s">
        <v>334</v>
      </c>
      <c r="J1481" s="72"/>
      <c r="L1481" s="219">
        <f>E1463</f>
        <v>26</v>
      </c>
      <c r="M1481" s="72">
        <f>VLOOKUP(L1481,F.MERE!$A$14:$AA$163,16+F1481)</f>
        <v>286</v>
      </c>
    </row>
    <row r="1482" spans="1:13" ht="13" thickBot="1" x14ac:dyDescent="0.3">
      <c r="F1482" s="89"/>
      <c r="L1482" s="219"/>
    </row>
    <row r="1483" spans="1:13" ht="13" thickBot="1" x14ac:dyDescent="0.3">
      <c r="D1483" s="148"/>
      <c r="E1483" s="149" t="s">
        <v>1</v>
      </c>
      <c r="F1483" s="221"/>
      <c r="G1483" s="150" t="s">
        <v>2</v>
      </c>
      <c r="H1483" s="148"/>
      <c r="I1483" s="151" t="s">
        <v>167</v>
      </c>
      <c r="L1483" s="219"/>
    </row>
    <row r="1484" spans="1:13" x14ac:dyDescent="0.25">
      <c r="A1484" s="69"/>
      <c r="B1484" s="69"/>
      <c r="C1484" s="69"/>
      <c r="D1484" s="69"/>
      <c r="E1484" s="69"/>
      <c r="F1484" s="222"/>
      <c r="G1484" s="69"/>
      <c r="H1484" s="69"/>
      <c r="I1484" s="69"/>
      <c r="J1484" s="69"/>
      <c r="L1484" s="219"/>
    </row>
    <row r="1485" spans="1:13" x14ac:dyDescent="0.25">
      <c r="A1485">
        <v>4.01</v>
      </c>
      <c r="B1485" s="72" t="s">
        <v>340</v>
      </c>
      <c r="C1485" s="72" t="s">
        <v>341</v>
      </c>
      <c r="D1485" s="72"/>
      <c r="F1485" s="223">
        <v>1</v>
      </c>
      <c r="G1485" t="str">
        <f>VLOOKUP(F1485,Liste!$B$179:$C$189,2)</f>
        <v xml:space="preserve">Charges générales   </v>
      </c>
      <c r="H1485" s="73"/>
      <c r="I1485" s="124" t="s">
        <v>334</v>
      </c>
      <c r="J1485" s="72"/>
      <c r="L1485" s="219">
        <f>E1463</f>
        <v>26</v>
      </c>
      <c r="M1485" s="72">
        <f>VLOOKUP(L1485,F.MERE!$A$14:$AA$163,16+F1485)</f>
        <v>286</v>
      </c>
    </row>
    <row r="1486" spans="1:13" ht="13" thickBot="1" x14ac:dyDescent="0.3">
      <c r="F1486" s="89"/>
      <c r="L1486" s="219"/>
    </row>
    <row r="1487" spans="1:13" ht="13" thickBot="1" x14ac:dyDescent="0.3">
      <c r="B1487" s="72" t="str">
        <f>IF($M1485&gt;0,"","NE PARTICIPE PAS                   XXXXXXXXXXXXX")</f>
        <v/>
      </c>
      <c r="D1487" s="148"/>
      <c r="E1487" s="149" t="s">
        <v>1</v>
      </c>
      <c r="F1487" s="221"/>
      <c r="G1487" s="150" t="s">
        <v>2</v>
      </c>
      <c r="H1487" s="148"/>
      <c r="I1487" s="151" t="s">
        <v>167</v>
      </c>
      <c r="L1487" s="219"/>
    </row>
    <row r="1488" spans="1:13" x14ac:dyDescent="0.25">
      <c r="A1488" s="69"/>
      <c r="B1488" s="69"/>
      <c r="C1488" s="69"/>
      <c r="D1488" s="69"/>
      <c r="E1488" s="69"/>
      <c r="F1488" s="222"/>
      <c r="G1488" s="69"/>
      <c r="H1488" s="69"/>
      <c r="I1488" s="69"/>
      <c r="J1488" s="69"/>
      <c r="L1488" s="219"/>
    </row>
    <row r="1489" spans="1:13" x14ac:dyDescent="0.25">
      <c r="A1489">
        <v>5.01</v>
      </c>
      <c r="B1489" s="72" t="s">
        <v>342</v>
      </c>
      <c r="C1489" s="72" t="s">
        <v>343</v>
      </c>
      <c r="D1489" s="72"/>
      <c r="F1489" s="223">
        <v>1</v>
      </c>
      <c r="G1489" t="str">
        <f>VLOOKUP(F1489,Liste!$B$179:$C$189,2)</f>
        <v xml:space="preserve">Charges générales   </v>
      </c>
      <c r="H1489" s="73"/>
      <c r="I1489" s="124" t="s">
        <v>345</v>
      </c>
      <c r="J1489" s="72"/>
      <c r="L1489" s="219">
        <f>E1463</f>
        <v>26</v>
      </c>
      <c r="M1489" s="72">
        <f>VLOOKUP(L1489,F.MERE!$A$14:$AA$163,16+F1489)</f>
        <v>286</v>
      </c>
    </row>
    <row r="1490" spans="1:13" ht="13" thickBot="1" x14ac:dyDescent="0.3">
      <c r="F1490" s="223"/>
      <c r="H1490" s="73"/>
      <c r="I1490" s="124"/>
      <c r="L1490" s="219"/>
    </row>
    <row r="1491" spans="1:13" ht="13" thickBot="1" x14ac:dyDescent="0.3">
      <c r="B1491" s="72" t="str">
        <f>IF($M1489&gt;0,"","NE PARTICIPE PAS                   XXXXXXXXXXXXX")</f>
        <v/>
      </c>
      <c r="D1491" s="148"/>
      <c r="E1491" s="149" t="s">
        <v>1</v>
      </c>
      <c r="F1491" s="221"/>
      <c r="G1491" s="150" t="s">
        <v>2</v>
      </c>
      <c r="H1491" s="148"/>
      <c r="I1491" s="151" t="s">
        <v>167</v>
      </c>
      <c r="L1491" s="219"/>
    </row>
    <row r="1492" spans="1:13" x14ac:dyDescent="0.25">
      <c r="A1492" s="69"/>
      <c r="B1492" s="69"/>
      <c r="C1492" s="69"/>
      <c r="D1492" s="69"/>
      <c r="E1492" s="69"/>
      <c r="F1492" s="222"/>
      <c r="G1492" s="69"/>
      <c r="H1492" s="69"/>
      <c r="I1492" s="69"/>
      <c r="J1492" s="69"/>
      <c r="L1492" s="219"/>
    </row>
    <row r="1493" spans="1:13" x14ac:dyDescent="0.25">
      <c r="A1493">
        <v>5.0199999999999996</v>
      </c>
      <c r="B1493" s="72" t="s">
        <v>344</v>
      </c>
      <c r="C1493" s="72" t="s">
        <v>343</v>
      </c>
      <c r="D1493" s="72"/>
      <c r="F1493" s="223">
        <v>1</v>
      </c>
      <c r="G1493" t="str">
        <f>VLOOKUP(F1493,Liste!$B$179:$C$189,2)</f>
        <v xml:space="preserve">Charges générales   </v>
      </c>
      <c r="H1493" s="73"/>
      <c r="I1493" s="124" t="s">
        <v>334</v>
      </c>
      <c r="J1493" s="72"/>
      <c r="L1493" s="219">
        <f>E1463</f>
        <v>26</v>
      </c>
      <c r="M1493" s="72">
        <f>VLOOKUP(L1493,F.MERE!$A$14:$AA$163,16+F1493)</f>
        <v>286</v>
      </c>
    </row>
    <row r="1494" spans="1:13" ht="13" thickBot="1" x14ac:dyDescent="0.3">
      <c r="F1494" s="89"/>
      <c r="L1494" s="219"/>
    </row>
    <row r="1495" spans="1:13" ht="13" thickBot="1" x14ac:dyDescent="0.3">
      <c r="B1495" s="72" t="str">
        <f>IF($M1493&gt;0,"","NE PARTICIPE PAS                   XXXXXXXXXXXXX")</f>
        <v/>
      </c>
      <c r="D1495" s="148"/>
      <c r="E1495" s="149" t="s">
        <v>1</v>
      </c>
      <c r="F1495" s="221"/>
      <c r="G1495" s="150" t="s">
        <v>2</v>
      </c>
      <c r="H1495" s="148"/>
      <c r="I1495" s="151" t="s">
        <v>167</v>
      </c>
      <c r="L1495" s="219"/>
    </row>
    <row r="1496" spans="1:13" x14ac:dyDescent="0.25">
      <c r="A1496" s="69"/>
      <c r="B1496" s="69"/>
      <c r="C1496" s="69"/>
      <c r="D1496" s="69"/>
      <c r="E1496" s="69"/>
      <c r="F1496" s="222"/>
      <c r="G1496" s="69"/>
      <c r="H1496" s="69"/>
      <c r="I1496" s="69"/>
      <c r="J1496" s="69"/>
      <c r="L1496" s="219"/>
    </row>
    <row r="1497" spans="1:13" x14ac:dyDescent="0.25">
      <c r="A1497">
        <v>6.01</v>
      </c>
      <c r="B1497" s="72" t="s">
        <v>386</v>
      </c>
      <c r="C1497" s="72" t="s">
        <v>383</v>
      </c>
      <c r="D1497" s="72"/>
      <c r="F1497" s="223">
        <v>3</v>
      </c>
      <c r="G1497" s="72" t="str">
        <f>VLOOKUP(F1497,Liste!$B$179:$C$189,2)</f>
        <v>Chardes Bât,B</v>
      </c>
      <c r="H1497" s="73"/>
      <c r="I1497" s="124" t="s">
        <v>382</v>
      </c>
      <c r="J1497" s="72"/>
      <c r="L1497" s="219">
        <f>E1463</f>
        <v>26</v>
      </c>
      <c r="M1497" s="72">
        <f>VLOOKUP(L1497,F.MERE!$A$14:$AA$163,16+F1497)</f>
        <v>694</v>
      </c>
    </row>
    <row r="1498" spans="1:13" ht="13" thickBot="1" x14ac:dyDescent="0.3">
      <c r="F1498" s="89"/>
      <c r="L1498" s="219"/>
    </row>
    <row r="1499" spans="1:13" ht="13" thickBot="1" x14ac:dyDescent="0.3">
      <c r="B1499" s="72" t="str">
        <f>IF($M1497&gt;0,"","NE PARTICIPE PAS                   XXXXXXXXXXXXX")</f>
        <v/>
      </c>
      <c r="C1499" s="72"/>
      <c r="D1499" s="148"/>
      <c r="E1499" s="149" t="s">
        <v>1</v>
      </c>
      <c r="F1499" s="221"/>
      <c r="G1499" s="150" t="s">
        <v>2</v>
      </c>
      <c r="H1499" s="148"/>
      <c r="I1499" s="151" t="s">
        <v>167</v>
      </c>
      <c r="L1499" s="219"/>
    </row>
    <row r="1500" spans="1:13" x14ac:dyDescent="0.25">
      <c r="A1500" s="69"/>
      <c r="B1500" s="69"/>
      <c r="C1500" s="69"/>
      <c r="D1500" s="69"/>
      <c r="E1500" s="69"/>
      <c r="F1500" s="222"/>
      <c r="G1500" s="69"/>
      <c r="H1500" s="69"/>
      <c r="I1500" s="69"/>
      <c r="J1500" s="69"/>
      <c r="L1500" s="219"/>
    </row>
    <row r="1501" spans="1:13" x14ac:dyDescent="0.25">
      <c r="B1501" s="72"/>
      <c r="C1501" s="72"/>
      <c r="D1501" s="72"/>
      <c r="F1501" s="223">
        <v>1</v>
      </c>
      <c r="G1501" t="str">
        <f>VLOOKUP(F1501,Liste!$B$179:$C$189,2)</f>
        <v xml:space="preserve">Charges générales   </v>
      </c>
      <c r="H1501" s="73"/>
      <c r="I1501" s="124" t="s">
        <v>334</v>
      </c>
      <c r="J1501" s="72"/>
      <c r="L1501" s="219">
        <f>E1463</f>
        <v>26</v>
      </c>
      <c r="M1501" s="72">
        <f>VLOOKUP(L1501,F.MERE!$A$14:$AA$163,16+F1501)</f>
        <v>286</v>
      </c>
    </row>
    <row r="1502" spans="1:13" ht="13" thickBot="1" x14ac:dyDescent="0.3">
      <c r="F1502" s="89"/>
      <c r="L1502" s="219"/>
    </row>
    <row r="1503" spans="1:13" ht="13" thickBot="1" x14ac:dyDescent="0.3">
      <c r="B1503" s="72" t="str">
        <f>IF($M1501&gt;0,"","NE PARTICIPE PAS                   XXXXXXXXXXXXX")</f>
        <v/>
      </c>
      <c r="D1503" s="148"/>
      <c r="E1503" s="149" t="s">
        <v>1</v>
      </c>
      <c r="F1503" s="221"/>
      <c r="G1503" s="150" t="s">
        <v>2</v>
      </c>
      <c r="H1503" s="148"/>
      <c r="I1503" s="151" t="s">
        <v>167</v>
      </c>
      <c r="L1503" s="219"/>
    </row>
    <row r="1504" spans="1:13" x14ac:dyDescent="0.25">
      <c r="A1504" s="69"/>
      <c r="B1504" s="69"/>
      <c r="C1504" s="69"/>
      <c r="D1504" s="69"/>
      <c r="E1504" s="69"/>
      <c r="F1504" s="222"/>
      <c r="G1504" s="69"/>
      <c r="H1504" s="69"/>
      <c r="I1504" s="69"/>
      <c r="J1504" s="69"/>
      <c r="L1504" s="219"/>
    </row>
    <row r="1505" spans="1:13" x14ac:dyDescent="0.25">
      <c r="B1505" s="72"/>
      <c r="C1505" s="72"/>
      <c r="D1505" s="72"/>
      <c r="F1505" s="223">
        <v>1</v>
      </c>
      <c r="G1505" t="str">
        <f>VLOOKUP(F1505,Liste!$B$179:$C$189,2)</f>
        <v xml:space="preserve">Charges générales   </v>
      </c>
      <c r="H1505" s="73"/>
      <c r="I1505" s="124" t="s">
        <v>334</v>
      </c>
      <c r="J1505" s="72"/>
      <c r="L1505" s="219">
        <f>E1463</f>
        <v>26</v>
      </c>
      <c r="M1505" s="72">
        <f>VLOOKUP(L1505,F.MERE!$A$14:$AA$163,16+F1505)</f>
        <v>286</v>
      </c>
    </row>
    <row r="1506" spans="1:13" ht="13" thickBot="1" x14ac:dyDescent="0.3">
      <c r="F1506" s="89"/>
      <c r="L1506" s="219"/>
    </row>
    <row r="1507" spans="1:13" ht="13" thickBot="1" x14ac:dyDescent="0.3">
      <c r="B1507" s="72" t="str">
        <f>IF($M1505&gt;0,"","NE PARTICIPE PAS                   XXXXXXXXXXXXX")</f>
        <v/>
      </c>
      <c r="E1507" s="149" t="s">
        <v>1</v>
      </c>
      <c r="F1507" s="221"/>
      <c r="G1507" s="150" t="s">
        <v>2</v>
      </c>
      <c r="H1507" s="148"/>
      <c r="I1507" s="151" t="s">
        <v>167</v>
      </c>
      <c r="L1507" s="219"/>
      <c r="M1507" s="72" t="str">
        <f>VLOOKUP($E$12,F.MERE!$A$14:$AA$163,16+F1506)</f>
        <v/>
      </c>
    </row>
    <row r="1508" spans="1:13" x14ac:dyDescent="0.25">
      <c r="A1508" s="69"/>
      <c r="B1508" s="69"/>
      <c r="C1508" s="69"/>
      <c r="D1508" s="69"/>
      <c r="E1508" s="69"/>
      <c r="F1508" s="222"/>
      <c r="G1508" s="69"/>
      <c r="H1508" s="69"/>
      <c r="I1508" s="69"/>
      <c r="J1508" s="69"/>
      <c r="L1508" s="219"/>
    </row>
    <row r="1509" spans="1:13" x14ac:dyDescent="0.25">
      <c r="A1509" t="s">
        <v>24</v>
      </c>
      <c r="F1509" s="89"/>
      <c r="L1509" s="219"/>
    </row>
    <row r="1510" spans="1:13" x14ac:dyDescent="0.25">
      <c r="F1510" s="89"/>
      <c r="L1510" s="219">
        <v>26</v>
      </c>
    </row>
    <row r="1511" spans="1:13" ht="18" x14ac:dyDescent="0.4">
      <c r="A1511" s="160" t="str">
        <f>Liste!$A$1</f>
        <v>Résid.LA JOIE</v>
      </c>
      <c r="B1511" s="160"/>
      <c r="F1511" s="89"/>
      <c r="I1511" s="200" t="s">
        <v>168</v>
      </c>
      <c r="L1511" s="219"/>
    </row>
    <row r="1512" spans="1:13" x14ac:dyDescent="0.25">
      <c r="A1512" t="str">
        <f>Liste!$A$2</f>
        <v>120 rue de l' Espérance</v>
      </c>
      <c r="B1512" t="str">
        <f>Liste!$A$2</f>
        <v>120 rue de l' Espérance</v>
      </c>
      <c r="F1512" s="89"/>
      <c r="J1512" s="72" t="s">
        <v>186</v>
      </c>
      <c r="L1512" s="219"/>
    </row>
    <row r="1513" spans="1:13" x14ac:dyDescent="0.25">
      <c r="A1513">
        <f>Liste!$A$3</f>
        <v>75016</v>
      </c>
      <c r="B1513" s="220" t="str">
        <f>Liste!$A$3  &amp; " " &amp;Liste!$B$3</f>
        <v>75016 PARIS</v>
      </c>
      <c r="F1513" s="89"/>
      <c r="L1513" s="219"/>
    </row>
    <row r="1514" spans="1:13" ht="15.5" x14ac:dyDescent="0.35">
      <c r="A1514" s="72"/>
      <c r="E1514" s="72"/>
      <c r="F1514" s="89"/>
      <c r="H1514" s="154" t="s">
        <v>170</v>
      </c>
      <c r="I1514" s="191">
        <f>Liste!$E$3</f>
        <v>44870</v>
      </c>
      <c r="L1514" s="219"/>
    </row>
    <row r="1515" spans="1:13" ht="15.5" x14ac:dyDescent="0.35">
      <c r="A1515" s="72" t="s">
        <v>171</v>
      </c>
      <c r="B1515" s="191">
        <f>Liste!$E$3</f>
        <v>44870</v>
      </c>
      <c r="C1515" s="72"/>
      <c r="D1515" s="72" t="s">
        <v>183</v>
      </c>
      <c r="E1515" s="72" t="str">
        <f>Liste!$E$4</f>
        <v>10 Heures</v>
      </c>
      <c r="F1515" s="72" t="str">
        <f>Liste!$E$2</f>
        <v>15 rue du Bois d'Amour 75016 PARIS</v>
      </c>
      <c r="L1515" s="219"/>
    </row>
    <row r="1516" spans="1:13" x14ac:dyDescent="0.25">
      <c r="F1516" s="89"/>
      <c r="L1516" s="219"/>
    </row>
    <row r="1517" spans="1:13" x14ac:dyDescent="0.25">
      <c r="F1517" s="89"/>
      <c r="G1517" s="156" t="s">
        <v>174</v>
      </c>
      <c r="I1517" s="72" t="str">
        <f>Liste!$G$3</f>
        <v>Cabinet LEBON</v>
      </c>
      <c r="L1517" s="219"/>
    </row>
    <row r="1518" spans="1:13" x14ac:dyDescent="0.25">
      <c r="F1518" s="89"/>
      <c r="I1518" s="72" t="str">
        <f>Liste!$G$4</f>
        <v>120 rue du Devoir</v>
      </c>
      <c r="L1518" s="219"/>
    </row>
    <row r="1519" spans="1:13" x14ac:dyDescent="0.25">
      <c r="F1519" s="89"/>
      <c r="I1519" s="72" t="str">
        <f>Liste!$G$5</f>
        <v>75016 Paris</v>
      </c>
      <c r="L1519" s="219"/>
    </row>
    <row r="1520" spans="1:13" x14ac:dyDescent="0.25">
      <c r="F1520" s="111" t="s">
        <v>176</v>
      </c>
      <c r="G1520" s="153" t="str">
        <f>Liste!$E$5</f>
        <v>1 Novemvbre 2022</v>
      </c>
      <c r="L1520" s="219"/>
    </row>
    <row r="1521" spans="1:13" x14ac:dyDescent="0.25">
      <c r="F1521" s="89"/>
      <c r="L1521" s="219"/>
    </row>
    <row r="1522" spans="1:13" ht="17.5" x14ac:dyDescent="0.35">
      <c r="A1522" s="72" t="s">
        <v>178</v>
      </c>
      <c r="B1522" s="193" t="str">
        <f>Liste!$C$36&amp;" "&amp;Liste!$D$36</f>
        <v>Monieur GARRELON Jacques</v>
      </c>
      <c r="E1522" s="196">
        <f>Liste!A36</f>
        <v>27</v>
      </c>
      <c r="F1522" s="89"/>
      <c r="L1522" s="219"/>
    </row>
    <row r="1523" spans="1:13" x14ac:dyDescent="0.25">
      <c r="A1523" s="72" t="s">
        <v>177</v>
      </c>
      <c r="B1523" s="98" t="str">
        <f>Liste!$E$36&amp;" "&amp;Liste!$F$36&amp;" "&amp;Liste!$G$36</f>
        <v>Rue de Koufra 92100 Boulogne-Billancourrt</v>
      </c>
      <c r="F1523" s="89"/>
      <c r="L1523" s="219"/>
    </row>
    <row r="1524" spans="1:13" x14ac:dyDescent="0.25">
      <c r="F1524" s="89"/>
      <c r="L1524" s="219"/>
    </row>
    <row r="1525" spans="1:13" x14ac:dyDescent="0.25">
      <c r="A1525" s="72" t="s">
        <v>180</v>
      </c>
      <c r="F1525" s="89"/>
      <c r="L1525" s="219"/>
    </row>
    <row r="1526" spans="1:13" x14ac:dyDescent="0.25">
      <c r="A1526" s="72" t="s">
        <v>179</v>
      </c>
      <c r="B1526" s="72"/>
      <c r="F1526" s="89"/>
      <c r="L1526" s="219"/>
    </row>
    <row r="1527" spans="1:13" x14ac:dyDescent="0.25">
      <c r="A1527" s="72" t="s">
        <v>181</v>
      </c>
      <c r="B1527" s="72"/>
      <c r="F1527" s="89"/>
      <c r="L1527" s="219"/>
    </row>
    <row r="1528" spans="1:13" x14ac:dyDescent="0.25">
      <c r="A1528" s="72" t="s">
        <v>182</v>
      </c>
      <c r="B1528" s="72"/>
      <c r="E1528" s="198">
        <f>Liste!$E$3</f>
        <v>44870</v>
      </c>
      <c r="F1528" s="111" t="s">
        <v>183</v>
      </c>
      <c r="G1528" t="str">
        <f>E1515&amp;" "&amp;F1515</f>
        <v>10 Heures 15 rue du Bois d'Amour 75016 PARIS</v>
      </c>
      <c r="L1528" s="219"/>
    </row>
    <row r="1529" spans="1:13" x14ac:dyDescent="0.25">
      <c r="A1529" s="159" t="s">
        <v>185</v>
      </c>
      <c r="F1529" s="89"/>
      <c r="L1529" s="219"/>
    </row>
    <row r="1530" spans="1:13" ht="13" x14ac:dyDescent="0.3">
      <c r="B1530" s="72"/>
      <c r="F1530" s="89"/>
      <c r="G1530" s="158" t="s">
        <v>184</v>
      </c>
      <c r="L1530" s="219"/>
    </row>
    <row r="1531" spans="1:13" x14ac:dyDescent="0.25">
      <c r="F1531" s="89"/>
      <c r="L1531" s="219"/>
    </row>
    <row r="1532" spans="1:13" x14ac:dyDescent="0.25">
      <c r="A1532" s="73">
        <v>1.01</v>
      </c>
      <c r="B1532" t="s">
        <v>166</v>
      </c>
      <c r="C1532" s="124" t="s">
        <v>335</v>
      </c>
      <c r="D1532" s="124"/>
      <c r="E1532" s="73"/>
      <c r="F1532" s="111">
        <v>1</v>
      </c>
      <c r="G1532" t="str">
        <f>VLOOKUP(F1532,Liste!$B$179:$C$189,2)</f>
        <v xml:space="preserve">Charges générales   </v>
      </c>
      <c r="H1532" s="73"/>
      <c r="I1532" s="124" t="s">
        <v>334</v>
      </c>
      <c r="J1532" s="124"/>
      <c r="L1532" s="219">
        <f>E1522</f>
        <v>27</v>
      </c>
      <c r="M1532" s="72">
        <f>VLOOKUP(L1532,F.MERE!$A$14:$AA$163,16+F1532)</f>
        <v>110</v>
      </c>
    </row>
    <row r="1533" spans="1:13" ht="13" thickBot="1" x14ac:dyDescent="0.3">
      <c r="F1533" s="89"/>
      <c r="L1533" s="219"/>
    </row>
    <row r="1534" spans="1:13" ht="13" thickBot="1" x14ac:dyDescent="0.3">
      <c r="B1534" s="72" t="str">
        <f>IF($M1532&gt;0,"","NE PARTICIPE PAS                   XXXXXXXXXXXXX")</f>
        <v/>
      </c>
      <c r="D1534" s="148"/>
      <c r="E1534" s="149" t="s">
        <v>1</v>
      </c>
      <c r="F1534" s="221"/>
      <c r="G1534" s="150" t="s">
        <v>2</v>
      </c>
      <c r="H1534" s="148"/>
      <c r="I1534" s="151" t="s">
        <v>167</v>
      </c>
      <c r="L1534" s="219"/>
      <c r="M1534" s="72" t="str">
        <f>VLOOKUP($E$12,F.MERE!$A$14:$AA$163,16+F1533)</f>
        <v/>
      </c>
    </row>
    <row r="1535" spans="1:13" x14ac:dyDescent="0.25">
      <c r="A1535" s="69"/>
      <c r="B1535" s="69"/>
      <c r="C1535" s="69"/>
      <c r="D1535" s="69"/>
      <c r="E1535" s="69"/>
      <c r="F1535" s="222"/>
      <c r="G1535" s="69"/>
      <c r="H1535" s="69"/>
      <c r="I1535" s="69"/>
      <c r="J1535" s="69"/>
      <c r="L1535" s="219"/>
    </row>
    <row r="1536" spans="1:13" x14ac:dyDescent="0.25">
      <c r="A1536">
        <v>2.0099999999999998</v>
      </c>
      <c r="B1536" s="72" t="s">
        <v>337</v>
      </c>
      <c r="C1536" s="72" t="s">
        <v>336</v>
      </c>
      <c r="D1536" s="72"/>
      <c r="F1536" s="223">
        <v>1</v>
      </c>
      <c r="G1536" t="str">
        <f>VLOOKUP(F1536,Liste!$B$179:$C$189,2)</f>
        <v xml:space="preserve">Charges générales   </v>
      </c>
      <c r="H1536" s="73"/>
      <c r="I1536" s="124" t="s">
        <v>334</v>
      </c>
      <c r="J1536" s="72"/>
      <c r="L1536" s="219">
        <f>E1522</f>
        <v>27</v>
      </c>
      <c r="M1536" s="72">
        <f>VLOOKUP(L1536,F.MERE!$A$14:$AA$163,16+F1532)</f>
        <v>110</v>
      </c>
    </row>
    <row r="1537" spans="1:13" ht="13" thickBot="1" x14ac:dyDescent="0.3">
      <c r="F1537" s="89"/>
      <c r="L1537" s="219"/>
    </row>
    <row r="1538" spans="1:13" ht="13" thickBot="1" x14ac:dyDescent="0.3">
      <c r="D1538" s="148"/>
      <c r="E1538" s="149" t="s">
        <v>1</v>
      </c>
      <c r="F1538" s="221"/>
      <c r="G1538" s="150" t="s">
        <v>2</v>
      </c>
      <c r="H1538" s="148"/>
      <c r="I1538" s="151" t="s">
        <v>167</v>
      </c>
      <c r="L1538" s="219"/>
    </row>
    <row r="1539" spans="1:13" x14ac:dyDescent="0.25">
      <c r="A1539" s="69"/>
      <c r="B1539" s="69"/>
      <c r="C1539" s="69"/>
      <c r="D1539" s="69"/>
      <c r="E1539" s="69"/>
      <c r="F1539" s="222"/>
      <c r="G1539" s="69"/>
      <c r="H1539" s="69"/>
      <c r="I1539" s="69"/>
      <c r="J1539" s="69"/>
      <c r="L1539" s="219"/>
    </row>
    <row r="1540" spans="1:13" x14ac:dyDescent="0.25">
      <c r="A1540">
        <v>3.01</v>
      </c>
      <c r="B1540" s="72" t="s">
        <v>338</v>
      </c>
      <c r="C1540" s="72" t="s">
        <v>339</v>
      </c>
      <c r="D1540" s="72"/>
      <c r="F1540" s="223">
        <v>1</v>
      </c>
      <c r="G1540" t="str">
        <f>VLOOKUP(F1540,Liste!$B$179:$C$189,2)</f>
        <v xml:space="preserve">Charges générales   </v>
      </c>
      <c r="H1540" s="73"/>
      <c r="I1540" s="124" t="s">
        <v>334</v>
      </c>
      <c r="J1540" s="72"/>
      <c r="L1540" s="219">
        <f>E1522</f>
        <v>27</v>
      </c>
      <c r="M1540" s="72">
        <f>VLOOKUP(L1540,F.MERE!$A$14:$AA$163,16+F1540)</f>
        <v>110</v>
      </c>
    </row>
    <row r="1541" spans="1:13" ht="13" thickBot="1" x14ac:dyDescent="0.3">
      <c r="F1541" s="89"/>
      <c r="L1541" s="219"/>
    </row>
    <row r="1542" spans="1:13" ht="13" thickBot="1" x14ac:dyDescent="0.3">
      <c r="D1542" s="148"/>
      <c r="E1542" s="149" t="s">
        <v>1</v>
      </c>
      <c r="F1542" s="221"/>
      <c r="G1542" s="150" t="s">
        <v>2</v>
      </c>
      <c r="H1542" s="148"/>
      <c r="I1542" s="151" t="s">
        <v>167</v>
      </c>
      <c r="L1542" s="219"/>
    </row>
    <row r="1543" spans="1:13" x14ac:dyDescent="0.25">
      <c r="A1543" s="69"/>
      <c r="B1543" s="69"/>
      <c r="C1543" s="69"/>
      <c r="D1543" s="69"/>
      <c r="E1543" s="69"/>
      <c r="F1543" s="222"/>
      <c r="G1543" s="69"/>
      <c r="H1543" s="69"/>
      <c r="I1543" s="69"/>
      <c r="J1543" s="69"/>
      <c r="L1543" s="219"/>
    </row>
    <row r="1544" spans="1:13" x14ac:dyDescent="0.25">
      <c r="A1544">
        <v>4.01</v>
      </c>
      <c r="B1544" s="72" t="s">
        <v>340</v>
      </c>
      <c r="C1544" s="72" t="s">
        <v>341</v>
      </c>
      <c r="D1544" s="72"/>
      <c r="F1544" s="223">
        <v>1</v>
      </c>
      <c r="G1544" t="str">
        <f>VLOOKUP(F1544,Liste!$B$179:$C$189,2)</f>
        <v xml:space="preserve">Charges générales   </v>
      </c>
      <c r="H1544" s="73"/>
      <c r="I1544" s="124" t="s">
        <v>334</v>
      </c>
      <c r="J1544" s="72"/>
      <c r="L1544" s="219">
        <f>E1522</f>
        <v>27</v>
      </c>
      <c r="M1544" s="72">
        <f>VLOOKUP(L1544,F.MERE!$A$14:$AA$163,16+F1544)</f>
        <v>110</v>
      </c>
    </row>
    <row r="1545" spans="1:13" ht="13" thickBot="1" x14ac:dyDescent="0.3">
      <c r="F1545" s="89"/>
      <c r="L1545" s="219"/>
    </row>
    <row r="1546" spans="1:13" ht="13" thickBot="1" x14ac:dyDescent="0.3">
      <c r="B1546" s="72" t="str">
        <f>IF($M1544&gt;0,"","NE PARTICIPE PAS                   XXXXXXXXXXXXX")</f>
        <v/>
      </c>
      <c r="D1546" s="148"/>
      <c r="E1546" s="149" t="s">
        <v>1</v>
      </c>
      <c r="F1546" s="221"/>
      <c r="G1546" s="150" t="s">
        <v>2</v>
      </c>
      <c r="H1546" s="148"/>
      <c r="I1546" s="151" t="s">
        <v>167</v>
      </c>
      <c r="L1546" s="219"/>
    </row>
    <row r="1547" spans="1:13" x14ac:dyDescent="0.25">
      <c r="A1547" s="69"/>
      <c r="B1547" s="69"/>
      <c r="C1547" s="69"/>
      <c r="D1547" s="69"/>
      <c r="E1547" s="69"/>
      <c r="F1547" s="222"/>
      <c r="G1547" s="69"/>
      <c r="H1547" s="69"/>
      <c r="I1547" s="69"/>
      <c r="J1547" s="69"/>
      <c r="L1547" s="219"/>
    </row>
    <row r="1548" spans="1:13" x14ac:dyDescent="0.25">
      <c r="A1548">
        <v>5.01</v>
      </c>
      <c r="B1548" s="72" t="s">
        <v>342</v>
      </c>
      <c r="C1548" s="72" t="s">
        <v>343</v>
      </c>
      <c r="D1548" s="72"/>
      <c r="F1548" s="223">
        <v>1</v>
      </c>
      <c r="G1548" t="str">
        <f>VLOOKUP(F1548,Liste!$B$179:$C$189,2)</f>
        <v xml:space="preserve">Charges générales   </v>
      </c>
      <c r="H1548" s="73"/>
      <c r="I1548" s="124" t="s">
        <v>345</v>
      </c>
      <c r="J1548" s="72"/>
      <c r="L1548" s="219">
        <f>E1522</f>
        <v>27</v>
      </c>
      <c r="M1548" s="72">
        <f>VLOOKUP(L1548,F.MERE!$A$14:$AA$163,16+F1548)</f>
        <v>110</v>
      </c>
    </row>
    <row r="1549" spans="1:13" ht="13" thickBot="1" x14ac:dyDescent="0.3">
      <c r="F1549" s="223"/>
      <c r="H1549" s="73"/>
      <c r="I1549" s="124"/>
      <c r="L1549" s="219"/>
    </row>
    <row r="1550" spans="1:13" ht="13" thickBot="1" x14ac:dyDescent="0.3">
      <c r="B1550" s="72" t="str">
        <f>IF($M1548&gt;0,"","NE PARTICIPE PAS                   XXXXXXXXXXXXX")</f>
        <v/>
      </c>
      <c r="D1550" s="148"/>
      <c r="E1550" s="149" t="s">
        <v>1</v>
      </c>
      <c r="F1550" s="221"/>
      <c r="G1550" s="150" t="s">
        <v>2</v>
      </c>
      <c r="H1550" s="148"/>
      <c r="I1550" s="151" t="s">
        <v>167</v>
      </c>
      <c r="L1550" s="219"/>
    </row>
    <row r="1551" spans="1:13" x14ac:dyDescent="0.25">
      <c r="A1551" s="69"/>
      <c r="B1551" s="69"/>
      <c r="C1551" s="69"/>
      <c r="D1551" s="69"/>
      <c r="E1551" s="69"/>
      <c r="F1551" s="222"/>
      <c r="G1551" s="69"/>
      <c r="H1551" s="69"/>
      <c r="I1551" s="69"/>
      <c r="J1551" s="69"/>
      <c r="L1551" s="219"/>
    </row>
    <row r="1552" spans="1:13" x14ac:dyDescent="0.25">
      <c r="A1552">
        <v>5.0199999999999996</v>
      </c>
      <c r="B1552" s="72" t="s">
        <v>344</v>
      </c>
      <c r="C1552" s="72" t="s">
        <v>343</v>
      </c>
      <c r="D1552" s="72"/>
      <c r="F1552" s="223">
        <v>1</v>
      </c>
      <c r="G1552" t="str">
        <f>VLOOKUP(F1552,Liste!$B$179:$C$189,2)</f>
        <v xml:space="preserve">Charges générales   </v>
      </c>
      <c r="H1552" s="73"/>
      <c r="I1552" s="124" t="s">
        <v>334</v>
      </c>
      <c r="J1552" s="72"/>
      <c r="L1552" s="219">
        <f>E1522</f>
        <v>27</v>
      </c>
      <c r="M1552" s="72">
        <f>VLOOKUP(L1552,F.MERE!$A$14:$AA$163,16+F1552)</f>
        <v>110</v>
      </c>
    </row>
    <row r="1553" spans="1:13" ht="13" thickBot="1" x14ac:dyDescent="0.3">
      <c r="F1553" s="89"/>
      <c r="L1553" s="219"/>
    </row>
    <row r="1554" spans="1:13" ht="13" thickBot="1" x14ac:dyDescent="0.3">
      <c r="B1554" s="72" t="str">
        <f>IF($M1552&gt;0,"","NE PARTICIPE PAS                   XXXXXXXXXXXXX")</f>
        <v/>
      </c>
      <c r="D1554" s="148"/>
      <c r="E1554" s="149" t="s">
        <v>1</v>
      </c>
      <c r="F1554" s="221"/>
      <c r="G1554" s="150" t="s">
        <v>2</v>
      </c>
      <c r="H1554" s="148"/>
      <c r="I1554" s="151" t="s">
        <v>167</v>
      </c>
      <c r="L1554" s="219"/>
    </row>
    <row r="1555" spans="1:13" x14ac:dyDescent="0.25">
      <c r="A1555" s="69"/>
      <c r="B1555" s="69"/>
      <c r="C1555" s="69"/>
      <c r="D1555" s="69"/>
      <c r="E1555" s="69"/>
      <c r="F1555" s="222"/>
      <c r="G1555" s="69"/>
      <c r="H1555" s="69"/>
      <c r="I1555" s="69"/>
      <c r="J1555" s="69"/>
      <c r="L1555" s="219"/>
    </row>
    <row r="1556" spans="1:13" x14ac:dyDescent="0.25">
      <c r="A1556">
        <v>6.01</v>
      </c>
      <c r="B1556" s="72" t="s">
        <v>386</v>
      </c>
      <c r="C1556" s="72" t="s">
        <v>383</v>
      </c>
      <c r="D1556" s="72"/>
      <c r="F1556" s="223">
        <v>3</v>
      </c>
      <c r="G1556" s="72" t="str">
        <f>VLOOKUP(F1556,Liste!$B$179:$C$189,2)</f>
        <v>Chardes Bât,B</v>
      </c>
      <c r="H1556" s="73"/>
      <c r="I1556" s="124" t="s">
        <v>382</v>
      </c>
      <c r="J1556" s="72"/>
      <c r="L1556" s="219">
        <f>E1522</f>
        <v>27</v>
      </c>
      <c r="M1556" s="72">
        <f>VLOOKUP(L1556,F.MERE!$A$14:$AA$163,16+F1556)</f>
        <v>830</v>
      </c>
    </row>
    <row r="1557" spans="1:13" ht="13" thickBot="1" x14ac:dyDescent="0.3">
      <c r="F1557" s="89"/>
      <c r="L1557" s="219"/>
    </row>
    <row r="1558" spans="1:13" ht="13" thickBot="1" x14ac:dyDescent="0.3">
      <c r="B1558" s="72" t="str">
        <f>IF($M1556&gt;0,"","NE PARTICIPE PAS                   XXXXXXXXXXXXX")</f>
        <v/>
      </c>
      <c r="C1558" s="72"/>
      <c r="D1558" s="148"/>
      <c r="E1558" s="149" t="s">
        <v>1</v>
      </c>
      <c r="F1558" s="221"/>
      <c r="G1558" s="150" t="s">
        <v>2</v>
      </c>
      <c r="H1558" s="148"/>
      <c r="I1558" s="151" t="s">
        <v>167</v>
      </c>
      <c r="L1558" s="219"/>
    </row>
    <row r="1559" spans="1:13" x14ac:dyDescent="0.25">
      <c r="A1559" s="69"/>
      <c r="B1559" s="69"/>
      <c r="C1559" s="69"/>
      <c r="D1559" s="69"/>
      <c r="E1559" s="69"/>
      <c r="F1559" s="222"/>
      <c r="G1559" s="69"/>
      <c r="H1559" s="69"/>
      <c r="I1559" s="69"/>
      <c r="J1559" s="69"/>
      <c r="L1559" s="219"/>
    </row>
    <row r="1560" spans="1:13" x14ac:dyDescent="0.25">
      <c r="B1560" s="72"/>
      <c r="C1560" s="72"/>
      <c r="D1560" s="72"/>
      <c r="F1560" s="223">
        <v>1</v>
      </c>
      <c r="G1560" t="str">
        <f>VLOOKUP(F1560,Liste!$B$179:$C$189,2)</f>
        <v xml:space="preserve">Charges générales   </v>
      </c>
      <c r="H1560" s="73"/>
      <c r="I1560" s="124" t="s">
        <v>334</v>
      </c>
      <c r="J1560" s="72"/>
      <c r="L1560" s="219">
        <f>E1522</f>
        <v>27</v>
      </c>
      <c r="M1560" s="72">
        <f>VLOOKUP(L1560,F.MERE!$A$14:$AA$163,16+F1560)</f>
        <v>110</v>
      </c>
    </row>
    <row r="1561" spans="1:13" ht="13" thickBot="1" x14ac:dyDescent="0.3">
      <c r="F1561" s="89"/>
      <c r="L1561" s="219"/>
    </row>
    <row r="1562" spans="1:13" ht="13" thickBot="1" x14ac:dyDescent="0.3">
      <c r="B1562" s="72" t="str">
        <f>IF($M1560&gt;0,"","NE PARTICIPE PAS                   XXXXXXXXXXXXX")</f>
        <v/>
      </c>
      <c r="D1562" s="148"/>
      <c r="E1562" s="149" t="s">
        <v>1</v>
      </c>
      <c r="F1562" s="221"/>
      <c r="G1562" s="150" t="s">
        <v>2</v>
      </c>
      <c r="H1562" s="148"/>
      <c r="I1562" s="151" t="s">
        <v>167</v>
      </c>
      <c r="L1562" s="219"/>
    </row>
    <row r="1563" spans="1:13" x14ac:dyDescent="0.25">
      <c r="A1563" s="69"/>
      <c r="B1563" s="69"/>
      <c r="C1563" s="69"/>
      <c r="D1563" s="69"/>
      <c r="E1563" s="69"/>
      <c r="F1563" s="222"/>
      <c r="G1563" s="69"/>
      <c r="H1563" s="69"/>
      <c r="I1563" s="69"/>
      <c r="J1563" s="69"/>
      <c r="L1563" s="219"/>
    </row>
    <row r="1564" spans="1:13" x14ac:dyDescent="0.25">
      <c r="B1564" s="72"/>
      <c r="C1564" s="72"/>
      <c r="D1564" s="72"/>
      <c r="F1564" s="223">
        <v>1</v>
      </c>
      <c r="G1564" t="str">
        <f>VLOOKUP(F1564,Liste!$B$179:$C$189,2)</f>
        <v xml:space="preserve">Charges générales   </v>
      </c>
      <c r="H1564" s="73"/>
      <c r="I1564" s="124" t="s">
        <v>334</v>
      </c>
      <c r="J1564" s="72"/>
      <c r="L1564" s="219">
        <f>E1522</f>
        <v>27</v>
      </c>
      <c r="M1564" s="72">
        <f>VLOOKUP(L1564,F.MERE!$A$14:$AA$163,16+F1564)</f>
        <v>110</v>
      </c>
    </row>
    <row r="1565" spans="1:13" ht="13" thickBot="1" x14ac:dyDescent="0.3">
      <c r="F1565" s="89"/>
      <c r="L1565" s="219"/>
    </row>
    <row r="1566" spans="1:13" ht="13" thickBot="1" x14ac:dyDescent="0.3">
      <c r="B1566" s="72" t="str">
        <f>IF($M1564&gt;0,"","NE PARTICIPE PAS                   XXXXXXXXXXXXX")</f>
        <v/>
      </c>
      <c r="E1566" s="149" t="s">
        <v>1</v>
      </c>
      <c r="F1566" s="221"/>
      <c r="G1566" s="150" t="s">
        <v>2</v>
      </c>
      <c r="H1566" s="148"/>
      <c r="I1566" s="151" t="s">
        <v>167</v>
      </c>
      <c r="L1566" s="219"/>
      <c r="M1566" s="72" t="str">
        <f>VLOOKUP($E$12,F.MERE!$A$14:$AA$163,16+F1565)</f>
        <v/>
      </c>
    </row>
    <row r="1567" spans="1:13" x14ac:dyDescent="0.25">
      <c r="A1567" s="69"/>
      <c r="B1567" s="69"/>
      <c r="C1567" s="69"/>
      <c r="D1567" s="69"/>
      <c r="E1567" s="69"/>
      <c r="F1567" s="222"/>
      <c r="G1567" s="69"/>
      <c r="H1567" s="69"/>
      <c r="I1567" s="69"/>
      <c r="J1567" s="69"/>
      <c r="L1567" s="219"/>
    </row>
    <row r="1568" spans="1:13" x14ac:dyDescent="0.25">
      <c r="A1568" t="s">
        <v>24</v>
      </c>
      <c r="F1568" s="89"/>
      <c r="L1568" s="219"/>
    </row>
    <row r="1569" spans="1:12" ht="18" x14ac:dyDescent="0.4">
      <c r="A1569" s="160" t="str">
        <f>Liste!$A$1</f>
        <v>Résid.LA JOIE</v>
      </c>
      <c r="B1569" s="160"/>
      <c r="F1569" s="89"/>
      <c r="I1569" s="200" t="s">
        <v>168</v>
      </c>
      <c r="L1569" s="219"/>
    </row>
    <row r="1570" spans="1:12" x14ac:dyDescent="0.25">
      <c r="A1570" t="str">
        <f>Liste!$A$2</f>
        <v>120 rue de l' Espérance</v>
      </c>
      <c r="B1570" t="str">
        <f>Liste!$A$2</f>
        <v>120 rue de l' Espérance</v>
      </c>
      <c r="F1570" s="89"/>
      <c r="J1570" s="72" t="s">
        <v>186</v>
      </c>
      <c r="L1570" s="219"/>
    </row>
    <row r="1571" spans="1:12" x14ac:dyDescent="0.25">
      <c r="A1571">
        <f>Liste!$A$3</f>
        <v>75016</v>
      </c>
      <c r="B1571" s="220" t="str">
        <f>Liste!$A$3  &amp; " " &amp;Liste!$B$3</f>
        <v>75016 PARIS</v>
      </c>
      <c r="F1571" s="89"/>
      <c r="L1571" s="219"/>
    </row>
    <row r="1572" spans="1:12" ht="15.5" x14ac:dyDescent="0.35">
      <c r="A1572" s="72"/>
      <c r="E1572" s="72"/>
      <c r="F1572" s="89"/>
      <c r="H1572" s="154" t="s">
        <v>170</v>
      </c>
      <c r="I1572" s="191">
        <f>Liste!$E$3</f>
        <v>44870</v>
      </c>
      <c r="L1572" s="219"/>
    </row>
    <row r="1573" spans="1:12" ht="15.5" x14ac:dyDescent="0.35">
      <c r="A1573" s="72" t="s">
        <v>171</v>
      </c>
      <c r="B1573" s="191">
        <f>Liste!$E$3</f>
        <v>44870</v>
      </c>
      <c r="C1573" s="72"/>
      <c r="D1573" s="72" t="s">
        <v>183</v>
      </c>
      <c r="E1573" s="72" t="str">
        <f>Liste!$E$4</f>
        <v>10 Heures</v>
      </c>
      <c r="F1573" s="72" t="str">
        <f>Liste!$E$2</f>
        <v>15 rue du Bois d'Amour 75016 PARIS</v>
      </c>
      <c r="L1573" s="219"/>
    </row>
    <row r="1574" spans="1:12" x14ac:dyDescent="0.25">
      <c r="F1574" s="89"/>
      <c r="L1574" s="219"/>
    </row>
    <row r="1575" spans="1:12" x14ac:dyDescent="0.25">
      <c r="F1575" s="89"/>
      <c r="G1575" s="156" t="s">
        <v>174</v>
      </c>
      <c r="I1575" s="72" t="str">
        <f>Liste!$G$3</f>
        <v>Cabinet LEBON</v>
      </c>
      <c r="L1575" s="219"/>
    </row>
    <row r="1576" spans="1:12" x14ac:dyDescent="0.25">
      <c r="F1576" s="89"/>
      <c r="I1576" s="72" t="str">
        <f>Liste!$G$4</f>
        <v>120 rue du Devoir</v>
      </c>
      <c r="L1576" s="219"/>
    </row>
    <row r="1577" spans="1:12" x14ac:dyDescent="0.25">
      <c r="F1577" s="89"/>
      <c r="I1577" s="72" t="str">
        <f>Liste!$G$5</f>
        <v>75016 Paris</v>
      </c>
      <c r="L1577" s="219"/>
    </row>
    <row r="1578" spans="1:12" x14ac:dyDescent="0.25">
      <c r="F1578" s="111" t="s">
        <v>176</v>
      </c>
      <c r="G1578" s="153" t="str">
        <f>Liste!$E$5</f>
        <v>1 Novemvbre 2022</v>
      </c>
      <c r="L1578" s="219"/>
    </row>
    <row r="1579" spans="1:12" x14ac:dyDescent="0.25">
      <c r="F1579" s="89"/>
      <c r="L1579" s="219"/>
    </row>
    <row r="1580" spans="1:12" ht="17.5" x14ac:dyDescent="0.35">
      <c r="A1580" s="72" t="s">
        <v>178</v>
      </c>
      <c r="B1580" s="193" t="str">
        <f>Liste!$C37&amp;" "&amp;Liste!$D$37</f>
        <v>Monsieur HENRI   Paul</v>
      </c>
      <c r="E1580" s="196">
        <f>Liste!A37</f>
        <v>28</v>
      </c>
      <c r="F1580" s="89"/>
      <c r="L1580" s="219"/>
    </row>
    <row r="1581" spans="1:12" x14ac:dyDescent="0.25">
      <c r="A1581" s="72" t="s">
        <v>177</v>
      </c>
      <c r="B1581" s="98" t="str">
        <f>Liste!$E$37&amp;" "&amp;Liste!$F$37&amp;" "&amp;Liste!$G$37</f>
        <v xml:space="preserve">14 rue de l' espoir 75016 Paris </v>
      </c>
      <c r="F1581" s="89"/>
      <c r="L1581" s="219"/>
    </row>
    <row r="1582" spans="1:12" x14ac:dyDescent="0.25">
      <c r="F1582" s="89"/>
      <c r="L1582" s="219"/>
    </row>
    <row r="1583" spans="1:12" x14ac:dyDescent="0.25">
      <c r="A1583" s="72" t="s">
        <v>180</v>
      </c>
      <c r="F1583" s="89"/>
      <c r="L1583" s="219"/>
    </row>
    <row r="1584" spans="1:12" x14ac:dyDescent="0.25">
      <c r="A1584" s="72" t="s">
        <v>179</v>
      </c>
      <c r="B1584" s="72"/>
      <c r="F1584" s="89"/>
      <c r="L1584" s="219"/>
    </row>
    <row r="1585" spans="1:13" x14ac:dyDescent="0.25">
      <c r="A1585" s="72" t="s">
        <v>181</v>
      </c>
      <c r="B1585" s="72"/>
      <c r="F1585" s="89"/>
      <c r="L1585" s="219"/>
    </row>
    <row r="1586" spans="1:13" x14ac:dyDescent="0.25">
      <c r="A1586" s="72" t="s">
        <v>182</v>
      </c>
      <c r="B1586" s="72"/>
      <c r="E1586" s="198">
        <f>Liste!$E$3</f>
        <v>44870</v>
      </c>
      <c r="F1586" s="111" t="s">
        <v>183</v>
      </c>
      <c r="G1586" t="str">
        <f>E1573&amp;" "&amp;F1573</f>
        <v>10 Heures 15 rue du Bois d'Amour 75016 PARIS</v>
      </c>
      <c r="L1586" s="219"/>
    </row>
    <row r="1587" spans="1:13" x14ac:dyDescent="0.25">
      <c r="A1587" s="159" t="s">
        <v>185</v>
      </c>
      <c r="F1587" s="89"/>
      <c r="L1587" s="219"/>
    </row>
    <row r="1588" spans="1:13" ht="13" x14ac:dyDescent="0.3">
      <c r="B1588" s="72"/>
      <c r="F1588" s="89"/>
      <c r="G1588" s="158" t="s">
        <v>184</v>
      </c>
      <c r="L1588" s="219"/>
    </row>
    <row r="1589" spans="1:13" x14ac:dyDescent="0.25">
      <c r="F1589" s="89"/>
      <c r="L1589" s="219"/>
    </row>
    <row r="1590" spans="1:13" x14ac:dyDescent="0.25">
      <c r="A1590" s="73">
        <v>1.01</v>
      </c>
      <c r="B1590" t="s">
        <v>166</v>
      </c>
      <c r="C1590" s="124" t="s">
        <v>335</v>
      </c>
      <c r="D1590" s="124"/>
      <c r="E1590" s="73"/>
      <c r="F1590" s="111">
        <v>1</v>
      </c>
      <c r="G1590" t="str">
        <f>VLOOKUP(F1590,Liste!$B$179:$C$189,2)</f>
        <v xml:space="preserve">Charges générales   </v>
      </c>
      <c r="H1590" s="73"/>
      <c r="I1590" s="124" t="s">
        <v>334</v>
      </c>
      <c r="J1590" s="124"/>
      <c r="L1590" s="219">
        <f>E1580</f>
        <v>28</v>
      </c>
      <c r="M1590" s="72">
        <f>VLOOKUP(L1590,F.MERE!$A$14:$AA$163,16+F1590)</f>
        <v>210</v>
      </c>
    </row>
    <row r="1591" spans="1:13" ht="13" thickBot="1" x14ac:dyDescent="0.3">
      <c r="F1591" s="89"/>
      <c r="L1591" s="219"/>
    </row>
    <row r="1592" spans="1:13" ht="13" thickBot="1" x14ac:dyDescent="0.3">
      <c r="B1592" s="72" t="str">
        <f>IF($M1590&gt;0,"","NE PARTICIPE PAS                   XXXXXXXXXXXXX")</f>
        <v/>
      </c>
      <c r="D1592" s="148"/>
      <c r="E1592" s="149" t="s">
        <v>1</v>
      </c>
      <c r="F1592" s="221"/>
      <c r="G1592" s="150" t="s">
        <v>2</v>
      </c>
      <c r="H1592" s="148"/>
      <c r="I1592" s="151" t="s">
        <v>167</v>
      </c>
      <c r="L1592" s="219"/>
      <c r="M1592" s="72" t="str">
        <f>VLOOKUP($E$12,F.MERE!$A$14:$AA$163,16+F1591)</f>
        <v/>
      </c>
    </row>
    <row r="1593" spans="1:13" x14ac:dyDescent="0.25">
      <c r="A1593" s="69"/>
      <c r="B1593" s="69"/>
      <c r="C1593" s="69"/>
      <c r="D1593" s="69"/>
      <c r="E1593" s="69"/>
      <c r="F1593" s="222"/>
      <c r="G1593" s="69"/>
      <c r="H1593" s="69"/>
      <c r="I1593" s="69"/>
      <c r="J1593" s="69"/>
      <c r="L1593" s="219"/>
    </row>
    <row r="1594" spans="1:13" x14ac:dyDescent="0.25">
      <c r="A1594">
        <v>2.0099999999999998</v>
      </c>
      <c r="B1594" s="72" t="s">
        <v>337</v>
      </c>
      <c r="C1594" s="72" t="s">
        <v>336</v>
      </c>
      <c r="D1594" s="72"/>
      <c r="F1594" s="223">
        <v>1</v>
      </c>
      <c r="G1594" t="str">
        <f>VLOOKUP(F1594,Liste!$B$179:$C$189,2)</f>
        <v xml:space="preserve">Charges générales   </v>
      </c>
      <c r="H1594" s="73"/>
      <c r="I1594" s="124" t="s">
        <v>334</v>
      </c>
      <c r="J1594" s="72"/>
      <c r="L1594" s="219">
        <f>E1580</f>
        <v>28</v>
      </c>
      <c r="M1594" s="72">
        <f>VLOOKUP(L1594,F.MERE!$A$14:$AA$163,16+F1590)</f>
        <v>210</v>
      </c>
    </row>
    <row r="1595" spans="1:13" ht="13" thickBot="1" x14ac:dyDescent="0.3">
      <c r="F1595" s="89"/>
      <c r="L1595" s="219"/>
    </row>
    <row r="1596" spans="1:13" ht="13" thickBot="1" x14ac:dyDescent="0.3">
      <c r="B1596" s="72" t="str">
        <f>IF($M1594&gt;0,"","NE PARTICIPE PAS                   XXXXXXXXXXXXX")</f>
        <v/>
      </c>
      <c r="D1596" s="148"/>
      <c r="E1596" s="149" t="s">
        <v>1</v>
      </c>
      <c r="F1596" s="221"/>
      <c r="G1596" s="150" t="s">
        <v>2</v>
      </c>
      <c r="H1596" s="148"/>
      <c r="I1596" s="151" t="s">
        <v>167</v>
      </c>
      <c r="L1596" s="219"/>
    </row>
    <row r="1597" spans="1:13" x14ac:dyDescent="0.25">
      <c r="A1597" s="69"/>
      <c r="B1597" s="69"/>
      <c r="C1597" s="69"/>
      <c r="D1597" s="69"/>
      <c r="E1597" s="69"/>
      <c r="F1597" s="222"/>
      <c r="G1597" s="69"/>
      <c r="H1597" s="69"/>
      <c r="I1597" s="69"/>
      <c r="J1597" s="69"/>
      <c r="L1597" s="219"/>
    </row>
    <row r="1598" spans="1:13" x14ac:dyDescent="0.25">
      <c r="A1598">
        <v>3.01</v>
      </c>
      <c r="B1598" s="72" t="s">
        <v>338</v>
      </c>
      <c r="C1598" s="72" t="s">
        <v>339</v>
      </c>
      <c r="D1598" s="72"/>
      <c r="F1598" s="223">
        <v>1</v>
      </c>
      <c r="G1598" t="str">
        <f>VLOOKUP(F1598,Liste!$B$179:$C$189,2)</f>
        <v xml:space="preserve">Charges générales   </v>
      </c>
      <c r="H1598" s="73"/>
      <c r="I1598" s="124" t="s">
        <v>334</v>
      </c>
      <c r="J1598" s="72"/>
      <c r="L1598" s="219">
        <f>E1580</f>
        <v>28</v>
      </c>
      <c r="M1598" s="72">
        <f>VLOOKUP(L1598,F.MERE!$A$14:$AA$163,16+F1598)</f>
        <v>210</v>
      </c>
    </row>
    <row r="1599" spans="1:13" ht="13" thickBot="1" x14ac:dyDescent="0.3">
      <c r="F1599" s="89"/>
      <c r="L1599" s="219"/>
    </row>
    <row r="1600" spans="1:13" ht="13" thickBot="1" x14ac:dyDescent="0.3">
      <c r="B1600" s="72" t="str">
        <f>IF($M1598&gt;0,"","NE PARTICIPE PAS                   XXXXXXXXXXXXX")</f>
        <v/>
      </c>
      <c r="D1600" s="148"/>
      <c r="E1600" s="149" t="s">
        <v>1</v>
      </c>
      <c r="F1600" s="221"/>
      <c r="G1600" s="150" t="s">
        <v>2</v>
      </c>
      <c r="H1600" s="148"/>
      <c r="I1600" s="151" t="s">
        <v>167</v>
      </c>
      <c r="L1600" s="219"/>
    </row>
    <row r="1601" spans="1:13" x14ac:dyDescent="0.25">
      <c r="A1601" s="69"/>
      <c r="B1601" s="69"/>
      <c r="C1601" s="69"/>
      <c r="D1601" s="69"/>
      <c r="E1601" s="69"/>
      <c r="F1601" s="222"/>
      <c r="G1601" s="69"/>
      <c r="H1601" s="69"/>
      <c r="I1601" s="69"/>
      <c r="J1601" s="69"/>
      <c r="L1601" s="219"/>
    </row>
    <row r="1602" spans="1:13" x14ac:dyDescent="0.25">
      <c r="A1602">
        <v>4.01</v>
      </c>
      <c r="B1602" s="72" t="s">
        <v>340</v>
      </c>
      <c r="C1602" s="72" t="s">
        <v>341</v>
      </c>
      <c r="D1602" s="72"/>
      <c r="F1602" s="223">
        <v>1</v>
      </c>
      <c r="G1602" t="str">
        <f>VLOOKUP(F1602,Liste!$B$179:$C$189,2)</f>
        <v xml:space="preserve">Charges générales   </v>
      </c>
      <c r="H1602" s="73"/>
      <c r="I1602" s="124" t="s">
        <v>334</v>
      </c>
      <c r="J1602" s="72"/>
      <c r="L1602" s="219">
        <f>E1580</f>
        <v>28</v>
      </c>
      <c r="M1602" s="72">
        <f>VLOOKUP(L1602,F.MERE!$A$14:$AA$163,16+F1602)</f>
        <v>210</v>
      </c>
    </row>
    <row r="1603" spans="1:13" ht="13" thickBot="1" x14ac:dyDescent="0.3">
      <c r="F1603" s="89"/>
      <c r="L1603" s="219"/>
    </row>
    <row r="1604" spans="1:13" ht="13" thickBot="1" x14ac:dyDescent="0.3">
      <c r="B1604" s="72" t="str">
        <f>IF($M1602&gt;0,"","NE PARTICIPE PAS                   XXXXXXXXXXXXX")</f>
        <v/>
      </c>
      <c r="D1604" s="148"/>
      <c r="E1604" s="149" t="s">
        <v>1</v>
      </c>
      <c r="F1604" s="221"/>
      <c r="G1604" s="150" t="s">
        <v>2</v>
      </c>
      <c r="H1604" s="148"/>
      <c r="I1604" s="151" t="s">
        <v>167</v>
      </c>
      <c r="L1604" s="219"/>
    </row>
    <row r="1605" spans="1:13" x14ac:dyDescent="0.25">
      <c r="A1605" s="69"/>
      <c r="B1605" s="69"/>
      <c r="C1605" s="69"/>
      <c r="D1605" s="69"/>
      <c r="E1605" s="69"/>
      <c r="F1605" s="222"/>
      <c r="G1605" s="69"/>
      <c r="H1605" s="69"/>
      <c r="I1605" s="69"/>
      <c r="J1605" s="69"/>
      <c r="L1605" s="219"/>
    </row>
    <row r="1606" spans="1:13" x14ac:dyDescent="0.25">
      <c r="A1606">
        <v>5.01</v>
      </c>
      <c r="B1606" s="72" t="s">
        <v>342</v>
      </c>
      <c r="C1606" s="72" t="s">
        <v>343</v>
      </c>
      <c r="D1606" s="72"/>
      <c r="F1606" s="223">
        <v>1</v>
      </c>
      <c r="G1606" t="str">
        <f>VLOOKUP(F1606,Liste!$B$179:$C$189,2)</f>
        <v xml:space="preserve">Charges générales   </v>
      </c>
      <c r="H1606" s="73"/>
      <c r="I1606" s="124" t="s">
        <v>345</v>
      </c>
      <c r="J1606" s="72"/>
      <c r="L1606" s="219">
        <f>E1580</f>
        <v>28</v>
      </c>
      <c r="M1606" s="72">
        <f>VLOOKUP(L1606,F.MERE!$A$14:$AA$163,16+F1606)</f>
        <v>210</v>
      </c>
    </row>
    <row r="1607" spans="1:13" ht="13" thickBot="1" x14ac:dyDescent="0.3">
      <c r="F1607" s="223"/>
      <c r="H1607" s="73"/>
      <c r="I1607" s="124"/>
      <c r="L1607" s="219"/>
    </row>
    <row r="1608" spans="1:13" ht="13" thickBot="1" x14ac:dyDescent="0.3">
      <c r="B1608" s="72" t="str">
        <f>IF($M1606&gt;0,"","NE PARTICIPE PAS                   XXXXXXXXXXXXX")</f>
        <v/>
      </c>
      <c r="D1608" s="148"/>
      <c r="E1608" s="149" t="s">
        <v>1</v>
      </c>
      <c r="F1608" s="221"/>
      <c r="G1608" s="150" t="s">
        <v>2</v>
      </c>
      <c r="H1608" s="148"/>
      <c r="I1608" s="151" t="s">
        <v>167</v>
      </c>
      <c r="L1608" s="219"/>
    </row>
    <row r="1609" spans="1:13" x14ac:dyDescent="0.25">
      <c r="A1609" s="69"/>
      <c r="B1609" s="69"/>
      <c r="C1609" s="69"/>
      <c r="D1609" s="69"/>
      <c r="E1609" s="69"/>
      <c r="F1609" s="222"/>
      <c r="G1609" s="69"/>
      <c r="H1609" s="69"/>
      <c r="I1609" s="69"/>
      <c r="J1609" s="69"/>
      <c r="L1609" s="219"/>
    </row>
    <row r="1610" spans="1:13" x14ac:dyDescent="0.25">
      <c r="A1610">
        <v>5.0199999999999996</v>
      </c>
      <c r="B1610" s="72" t="s">
        <v>344</v>
      </c>
      <c r="C1610" s="72" t="s">
        <v>343</v>
      </c>
      <c r="D1610" s="72"/>
      <c r="F1610" s="223">
        <v>1</v>
      </c>
      <c r="G1610" t="str">
        <f>VLOOKUP(F1610,Liste!$B$179:$C$189,2)</f>
        <v xml:space="preserve">Charges générales   </v>
      </c>
      <c r="H1610" s="73"/>
      <c r="I1610" s="124" t="s">
        <v>334</v>
      </c>
      <c r="J1610" s="72"/>
      <c r="L1610" s="219">
        <f>E1580</f>
        <v>28</v>
      </c>
      <c r="M1610" s="72">
        <f>VLOOKUP(L1610,F.MERE!$A$14:$AA$163,16+F1610)</f>
        <v>210</v>
      </c>
    </row>
    <row r="1611" spans="1:13" ht="13" thickBot="1" x14ac:dyDescent="0.3">
      <c r="F1611" s="89"/>
      <c r="L1611" s="219"/>
    </row>
    <row r="1612" spans="1:13" ht="13" thickBot="1" x14ac:dyDescent="0.3">
      <c r="B1612" s="72" t="str">
        <f>IF($M1610&gt;0,"","NE PARTICIPE PAS                   XXXXXXXXXXXXX")</f>
        <v/>
      </c>
      <c r="D1612" s="148"/>
      <c r="E1612" s="149" t="s">
        <v>1</v>
      </c>
      <c r="F1612" s="221"/>
      <c r="G1612" s="150" t="s">
        <v>2</v>
      </c>
      <c r="H1612" s="148"/>
      <c r="I1612" s="151" t="s">
        <v>167</v>
      </c>
      <c r="L1612" s="219"/>
    </row>
    <row r="1613" spans="1:13" x14ac:dyDescent="0.25">
      <c r="A1613" s="69"/>
      <c r="B1613" s="69"/>
      <c r="C1613" s="69"/>
      <c r="D1613" s="69"/>
      <c r="E1613" s="69"/>
      <c r="F1613" s="222"/>
      <c r="G1613" s="69"/>
      <c r="H1613" s="69"/>
      <c r="I1613" s="69"/>
      <c r="J1613" s="69"/>
      <c r="L1613" s="219"/>
    </row>
    <row r="1614" spans="1:13" x14ac:dyDescent="0.25">
      <c r="A1614">
        <v>6.01</v>
      </c>
      <c r="B1614" s="72" t="s">
        <v>386</v>
      </c>
      <c r="C1614" s="72" t="s">
        <v>383</v>
      </c>
      <c r="D1614" s="72"/>
      <c r="F1614" s="223">
        <v>3</v>
      </c>
      <c r="G1614" s="72" t="str">
        <f>VLOOKUP(F1614,Liste!$B$179:$C$189,2)</f>
        <v>Chardes Bât,B</v>
      </c>
      <c r="H1614" s="73"/>
      <c r="I1614" s="124" t="s">
        <v>382</v>
      </c>
      <c r="J1614" s="72"/>
      <c r="L1614" s="219">
        <f>E1580</f>
        <v>28</v>
      </c>
      <c r="M1614" s="72">
        <f>VLOOKUP(L1614,F.MERE!$A$14:$AA$163,16+F1614)</f>
        <v>0</v>
      </c>
    </row>
    <row r="1615" spans="1:13" ht="13" thickBot="1" x14ac:dyDescent="0.3">
      <c r="F1615" s="89"/>
      <c r="L1615" s="219"/>
    </row>
    <row r="1616" spans="1:13" ht="13" thickBot="1" x14ac:dyDescent="0.3">
      <c r="B1616" s="72" t="str">
        <f>IF($M1614&gt;0,"","NE PARTICIPE PAS                   XXXXXXXXXXXXX")</f>
        <v>NE PARTICIPE PAS                   XXXXXXXXXXXXX</v>
      </c>
      <c r="C1616" s="72" t="s">
        <v>384</v>
      </c>
      <c r="D1616" s="148"/>
      <c r="E1616" s="149" t="s">
        <v>1</v>
      </c>
      <c r="F1616" s="221"/>
      <c r="G1616" s="150" t="s">
        <v>2</v>
      </c>
      <c r="H1616" s="148"/>
      <c r="I1616" s="151" t="s">
        <v>167</v>
      </c>
      <c r="L1616" s="219"/>
    </row>
    <row r="1617" spans="1:13" x14ac:dyDescent="0.25">
      <c r="A1617" s="69"/>
      <c r="B1617" s="69"/>
      <c r="C1617" s="69"/>
      <c r="D1617" s="69"/>
      <c r="E1617" s="69"/>
      <c r="F1617" s="222"/>
      <c r="G1617" s="69"/>
      <c r="H1617" s="69"/>
      <c r="I1617" s="69"/>
      <c r="J1617" s="69"/>
      <c r="L1617" s="219"/>
    </row>
    <row r="1618" spans="1:13" x14ac:dyDescent="0.25">
      <c r="B1618" s="72"/>
      <c r="C1618" s="72"/>
      <c r="D1618" s="72"/>
      <c r="F1618" s="223">
        <v>1</v>
      </c>
      <c r="G1618" t="str">
        <f>VLOOKUP(F1618,Liste!$B$179:$C$189,2)</f>
        <v xml:space="preserve">Charges générales   </v>
      </c>
      <c r="H1618" s="73"/>
      <c r="I1618" s="124" t="s">
        <v>334</v>
      </c>
      <c r="J1618" s="72"/>
      <c r="L1618" s="219">
        <f>E1580</f>
        <v>28</v>
      </c>
      <c r="M1618" s="72">
        <f>VLOOKUP(L1618,F.MERE!$A$14:$AA$163,16+F1618)</f>
        <v>210</v>
      </c>
    </row>
    <row r="1619" spans="1:13" ht="13" thickBot="1" x14ac:dyDescent="0.3">
      <c r="F1619" s="89"/>
      <c r="L1619" s="219"/>
    </row>
    <row r="1620" spans="1:13" ht="13" thickBot="1" x14ac:dyDescent="0.3">
      <c r="B1620" s="72" t="str">
        <f>IF($M1618&gt;0,"","NE PARTICIPE PAS                   XXXXXXXXXXXXX")</f>
        <v/>
      </c>
      <c r="D1620" s="148"/>
      <c r="E1620" s="149" t="s">
        <v>1</v>
      </c>
      <c r="F1620" s="221"/>
      <c r="G1620" s="150" t="s">
        <v>2</v>
      </c>
      <c r="H1620" s="148"/>
      <c r="I1620" s="151" t="s">
        <v>167</v>
      </c>
      <c r="L1620" s="219"/>
    </row>
    <row r="1621" spans="1:13" x14ac:dyDescent="0.25">
      <c r="A1621" s="69"/>
      <c r="B1621" s="69"/>
      <c r="C1621" s="69"/>
      <c r="D1621" s="69"/>
      <c r="E1621" s="69"/>
      <c r="F1621" s="222"/>
      <c r="G1621" s="69"/>
      <c r="H1621" s="69"/>
      <c r="I1621" s="69"/>
      <c r="J1621" s="69"/>
      <c r="L1621" s="219"/>
    </row>
    <row r="1622" spans="1:13" x14ac:dyDescent="0.25">
      <c r="B1622" s="72"/>
      <c r="C1622" s="72"/>
      <c r="D1622" s="72"/>
      <c r="F1622" s="223">
        <v>1</v>
      </c>
      <c r="G1622" t="str">
        <f>VLOOKUP(F1622,Liste!$B$179:$C$189,2)</f>
        <v xml:space="preserve">Charges générales   </v>
      </c>
      <c r="H1622" s="73"/>
      <c r="I1622" s="124" t="s">
        <v>334</v>
      </c>
      <c r="J1622" s="72"/>
      <c r="L1622" s="219">
        <f>E1580</f>
        <v>28</v>
      </c>
      <c r="M1622" s="72">
        <f>VLOOKUP(L1622,F.MERE!$A$14:$AA$163,16+F1622)</f>
        <v>210</v>
      </c>
    </row>
    <row r="1623" spans="1:13" ht="13" thickBot="1" x14ac:dyDescent="0.3">
      <c r="F1623" s="89"/>
      <c r="L1623" s="219"/>
    </row>
    <row r="1624" spans="1:13" ht="13" thickBot="1" x14ac:dyDescent="0.3">
      <c r="B1624" s="72" t="str">
        <f>IF($M1622&gt;0,"","NE PARTICIPE PAS                   XXXXXXXXXXXXX")</f>
        <v/>
      </c>
      <c r="E1624" s="149" t="s">
        <v>1</v>
      </c>
      <c r="F1624" s="221"/>
      <c r="G1624" s="150" t="s">
        <v>2</v>
      </c>
      <c r="H1624" s="148"/>
      <c r="I1624" s="151" t="s">
        <v>167</v>
      </c>
      <c r="L1624" s="219"/>
      <c r="M1624" s="72" t="str">
        <f>VLOOKUP($E$12,F.MERE!$A$14:$AA$163,16+F1623)</f>
        <v/>
      </c>
    </row>
    <row r="1625" spans="1:13" x14ac:dyDescent="0.25">
      <c r="A1625" s="69"/>
      <c r="B1625" s="69"/>
      <c r="C1625" s="69"/>
      <c r="D1625" s="69"/>
      <c r="E1625" s="69"/>
      <c r="F1625" s="222"/>
      <c r="G1625" s="69"/>
      <c r="H1625" s="69"/>
      <c r="I1625" s="69"/>
      <c r="J1625" s="69"/>
      <c r="L1625" s="219"/>
    </row>
    <row r="1626" spans="1:13" x14ac:dyDescent="0.25">
      <c r="A1626" t="s">
        <v>24</v>
      </c>
      <c r="F1626" s="89"/>
      <c r="L1626" s="219"/>
    </row>
    <row r="1627" spans="1:13" ht="18" x14ac:dyDescent="0.4">
      <c r="A1627" s="160" t="str">
        <f>Liste!$A$1</f>
        <v>Résid.LA JOIE</v>
      </c>
      <c r="B1627" s="160"/>
      <c r="F1627" s="89"/>
      <c r="I1627" s="200" t="s">
        <v>168</v>
      </c>
      <c r="L1627" s="219"/>
    </row>
    <row r="1628" spans="1:13" x14ac:dyDescent="0.25">
      <c r="A1628" t="str">
        <f>Liste!$A$2</f>
        <v>120 rue de l' Espérance</v>
      </c>
      <c r="B1628" t="str">
        <f>Liste!$A$2</f>
        <v>120 rue de l' Espérance</v>
      </c>
      <c r="F1628" s="89"/>
      <c r="J1628" s="72" t="s">
        <v>186</v>
      </c>
      <c r="L1628" s="219"/>
    </row>
    <row r="1629" spans="1:13" x14ac:dyDescent="0.25">
      <c r="A1629">
        <f>Liste!$A$3</f>
        <v>75016</v>
      </c>
      <c r="B1629" s="220" t="str">
        <f>Liste!$A$3  &amp; " " &amp;Liste!$B$3</f>
        <v>75016 PARIS</v>
      </c>
      <c r="F1629" s="89"/>
      <c r="L1629" s="219"/>
    </row>
    <row r="1630" spans="1:13" ht="15.5" x14ac:dyDescent="0.35">
      <c r="A1630" s="72"/>
      <c r="E1630" s="72"/>
      <c r="F1630" s="89"/>
      <c r="H1630" s="154" t="s">
        <v>170</v>
      </c>
      <c r="I1630" s="191">
        <f>Liste!$E$3</f>
        <v>44870</v>
      </c>
      <c r="L1630" s="219"/>
    </row>
    <row r="1631" spans="1:13" ht="15.5" x14ac:dyDescent="0.35">
      <c r="A1631" s="72" t="s">
        <v>171</v>
      </c>
      <c r="B1631" s="191">
        <f>Liste!$E$3</f>
        <v>44870</v>
      </c>
      <c r="C1631" s="72"/>
      <c r="D1631" s="72" t="s">
        <v>183</v>
      </c>
      <c r="E1631" s="72" t="str">
        <f>Liste!$E$4</f>
        <v>10 Heures</v>
      </c>
      <c r="F1631" s="72" t="str">
        <f>Liste!$E$2</f>
        <v>15 rue du Bois d'Amour 75016 PARIS</v>
      </c>
      <c r="L1631" s="219"/>
    </row>
    <row r="1632" spans="1:13" x14ac:dyDescent="0.25">
      <c r="F1632" s="89"/>
      <c r="L1632" s="219"/>
    </row>
    <row r="1633" spans="1:13" x14ac:dyDescent="0.25">
      <c r="F1633" s="89"/>
      <c r="G1633" s="156" t="s">
        <v>174</v>
      </c>
      <c r="I1633" s="72" t="str">
        <f>Liste!$G$3</f>
        <v>Cabinet LEBON</v>
      </c>
      <c r="L1633" s="219"/>
    </row>
    <row r="1634" spans="1:13" x14ac:dyDescent="0.25">
      <c r="F1634" s="89"/>
      <c r="I1634" s="72" t="str">
        <f>Liste!$G$4</f>
        <v>120 rue du Devoir</v>
      </c>
      <c r="L1634" s="219"/>
    </row>
    <row r="1635" spans="1:13" x14ac:dyDescent="0.25">
      <c r="F1635" s="89"/>
      <c r="I1635" s="72" t="str">
        <f>Liste!$G$5</f>
        <v>75016 Paris</v>
      </c>
      <c r="L1635" s="219"/>
    </row>
    <row r="1636" spans="1:13" x14ac:dyDescent="0.25">
      <c r="F1636" s="111" t="s">
        <v>176</v>
      </c>
      <c r="G1636" s="153" t="str">
        <f>Liste!$E$5</f>
        <v>1 Novemvbre 2022</v>
      </c>
      <c r="L1636" s="219"/>
    </row>
    <row r="1637" spans="1:13" x14ac:dyDescent="0.25">
      <c r="F1637" s="89"/>
      <c r="L1637" s="219"/>
    </row>
    <row r="1638" spans="1:13" ht="17.5" x14ac:dyDescent="0.35">
      <c r="A1638" s="72" t="s">
        <v>178</v>
      </c>
      <c r="B1638" s="193" t="str">
        <f>Liste!$C38&amp;" "&amp;Liste!$D$38</f>
        <v>Madame ISIDORE Lucienne</v>
      </c>
      <c r="E1638" s="196">
        <f>Liste!A38</f>
        <v>29</v>
      </c>
      <c r="F1638" s="89"/>
      <c r="L1638" s="219"/>
    </row>
    <row r="1639" spans="1:13" x14ac:dyDescent="0.25">
      <c r="A1639" s="72" t="s">
        <v>177</v>
      </c>
      <c r="B1639" s="98" t="str">
        <f>Liste!$E$38&amp;" "&amp;Liste!$F$38&amp;" "&amp;Liste!$G$38</f>
        <v xml:space="preserve">15 rue de l' espoir 75016 Paris </v>
      </c>
      <c r="F1639" s="89"/>
      <c r="L1639" s="219"/>
    </row>
    <row r="1640" spans="1:13" x14ac:dyDescent="0.25">
      <c r="F1640" s="89"/>
      <c r="L1640" s="219"/>
    </row>
    <row r="1641" spans="1:13" x14ac:dyDescent="0.25">
      <c r="A1641" s="72" t="s">
        <v>180</v>
      </c>
      <c r="F1641" s="89"/>
      <c r="L1641" s="219"/>
    </row>
    <row r="1642" spans="1:13" x14ac:dyDescent="0.25">
      <c r="A1642" s="72" t="s">
        <v>179</v>
      </c>
      <c r="B1642" s="72"/>
      <c r="F1642" s="89"/>
      <c r="L1642" s="219"/>
    </row>
    <row r="1643" spans="1:13" x14ac:dyDescent="0.25">
      <c r="A1643" s="72" t="s">
        <v>181</v>
      </c>
      <c r="B1643" s="72"/>
      <c r="F1643" s="89"/>
      <c r="L1643" s="219"/>
    </row>
    <row r="1644" spans="1:13" x14ac:dyDescent="0.25">
      <c r="A1644" s="72" t="s">
        <v>182</v>
      </c>
      <c r="B1644" s="72"/>
      <c r="E1644" s="198">
        <f>Liste!$E$3</f>
        <v>44870</v>
      </c>
      <c r="F1644" s="111" t="s">
        <v>183</v>
      </c>
      <c r="G1644" t="str">
        <f>E1631&amp;" "&amp;F1631</f>
        <v>10 Heures 15 rue du Bois d'Amour 75016 PARIS</v>
      </c>
      <c r="L1644" s="219"/>
    </row>
    <row r="1645" spans="1:13" x14ac:dyDescent="0.25">
      <c r="A1645" s="159" t="s">
        <v>185</v>
      </c>
      <c r="F1645" s="89"/>
      <c r="L1645" s="219"/>
    </row>
    <row r="1646" spans="1:13" ht="13" x14ac:dyDescent="0.3">
      <c r="B1646" s="72"/>
      <c r="F1646" s="89"/>
      <c r="G1646" s="158" t="s">
        <v>184</v>
      </c>
      <c r="L1646" s="219"/>
    </row>
    <row r="1647" spans="1:13" x14ac:dyDescent="0.25">
      <c r="F1647" s="89"/>
      <c r="L1647" s="219"/>
    </row>
    <row r="1648" spans="1:13" x14ac:dyDescent="0.25">
      <c r="A1648" s="73">
        <v>1.01</v>
      </c>
      <c r="B1648" t="s">
        <v>166</v>
      </c>
      <c r="C1648" s="124" t="s">
        <v>335</v>
      </c>
      <c r="D1648" s="124"/>
      <c r="E1648" s="73"/>
      <c r="F1648" s="111">
        <v>1</v>
      </c>
      <c r="G1648" t="str">
        <f>VLOOKUP(F1648,Liste!$B$179:$C$189,2)</f>
        <v xml:space="preserve">Charges générales   </v>
      </c>
      <c r="H1648" s="73"/>
      <c r="I1648" s="124" t="s">
        <v>334</v>
      </c>
      <c r="J1648" s="124"/>
      <c r="L1648" s="219">
        <f>E1638</f>
        <v>29</v>
      </c>
      <c r="M1648" s="72">
        <f>VLOOKUP(L1648,F.MERE!$A$14:$AA$163,16+F1648)</f>
        <v>110</v>
      </c>
    </row>
    <row r="1649" spans="1:13" ht="13" thickBot="1" x14ac:dyDescent="0.3">
      <c r="F1649" s="89"/>
      <c r="L1649" s="219"/>
    </row>
    <row r="1650" spans="1:13" ht="13" thickBot="1" x14ac:dyDescent="0.3">
      <c r="B1650" s="72" t="str">
        <f>IF($M1648&gt;0,"","NE PARTICIPE PAS                   XXXXXXXXXXXXX")</f>
        <v/>
      </c>
      <c r="D1650" s="148"/>
      <c r="E1650" s="149" t="s">
        <v>1</v>
      </c>
      <c r="F1650" s="221"/>
      <c r="G1650" s="150" t="s">
        <v>2</v>
      </c>
      <c r="H1650" s="148"/>
      <c r="I1650" s="151" t="s">
        <v>167</v>
      </c>
      <c r="L1650" s="219"/>
      <c r="M1650" s="72" t="str">
        <f>VLOOKUP($E$12,F.MERE!$A$14:$AA$163,16+F1649)</f>
        <v/>
      </c>
    </row>
    <row r="1651" spans="1:13" x14ac:dyDescent="0.25">
      <c r="A1651" s="69"/>
      <c r="B1651" s="69"/>
      <c r="C1651" s="69"/>
      <c r="D1651" s="69"/>
      <c r="E1651" s="69"/>
      <c r="F1651" s="222"/>
      <c r="G1651" s="69"/>
      <c r="H1651" s="69"/>
      <c r="I1651" s="69"/>
      <c r="J1651" s="69"/>
      <c r="L1651" s="219"/>
    </row>
    <row r="1652" spans="1:13" x14ac:dyDescent="0.25">
      <c r="A1652">
        <v>2.0099999999999998</v>
      </c>
      <c r="B1652" s="72" t="s">
        <v>337</v>
      </c>
      <c r="C1652" s="72" t="s">
        <v>336</v>
      </c>
      <c r="D1652" s="72"/>
      <c r="F1652" s="223">
        <v>1</v>
      </c>
      <c r="G1652" t="str">
        <f>VLOOKUP(F1652,Liste!$B$179:$C$189,2)</f>
        <v xml:space="preserve">Charges générales   </v>
      </c>
      <c r="H1652" s="73"/>
      <c r="I1652" s="124" t="s">
        <v>334</v>
      </c>
      <c r="J1652" s="72"/>
      <c r="L1652" s="219">
        <f>E1638</f>
        <v>29</v>
      </c>
      <c r="M1652" s="72">
        <f>VLOOKUP(L1652,F.MERE!$A$14:$AA$163,16+F1648)</f>
        <v>110</v>
      </c>
    </row>
    <row r="1653" spans="1:13" ht="13" thickBot="1" x14ac:dyDescent="0.3">
      <c r="F1653" s="89"/>
      <c r="L1653" s="219"/>
    </row>
    <row r="1654" spans="1:13" ht="13" thickBot="1" x14ac:dyDescent="0.3">
      <c r="D1654" s="148"/>
      <c r="E1654" s="149" t="s">
        <v>1</v>
      </c>
      <c r="F1654" s="221"/>
      <c r="G1654" s="150" t="s">
        <v>2</v>
      </c>
      <c r="H1654" s="148"/>
      <c r="I1654" s="151" t="s">
        <v>167</v>
      </c>
      <c r="L1654" s="219"/>
    </row>
    <row r="1655" spans="1:13" x14ac:dyDescent="0.25">
      <c r="A1655" s="69"/>
      <c r="B1655" s="69"/>
      <c r="C1655" s="69"/>
      <c r="D1655" s="69"/>
      <c r="E1655" s="69"/>
      <c r="F1655" s="222"/>
      <c r="G1655" s="69"/>
      <c r="H1655" s="69"/>
      <c r="I1655" s="69"/>
      <c r="J1655" s="69"/>
      <c r="L1655" s="219"/>
    </row>
    <row r="1656" spans="1:13" x14ac:dyDescent="0.25">
      <c r="A1656">
        <v>3.01</v>
      </c>
      <c r="B1656" s="72" t="s">
        <v>338</v>
      </c>
      <c r="C1656" s="72" t="s">
        <v>339</v>
      </c>
      <c r="D1656" s="72"/>
      <c r="F1656" s="223">
        <v>1</v>
      </c>
      <c r="G1656" t="str">
        <f>VLOOKUP(F1656,Liste!$B$179:$C$189,2)</f>
        <v xml:space="preserve">Charges générales   </v>
      </c>
      <c r="H1656" s="73"/>
      <c r="I1656" s="124" t="s">
        <v>334</v>
      </c>
      <c r="J1656" s="72"/>
      <c r="L1656" s="219">
        <f>E1638</f>
        <v>29</v>
      </c>
      <c r="M1656" s="72">
        <f>VLOOKUP(L1656,F.MERE!$A$14:$AA$163,16+F1656)</f>
        <v>110</v>
      </c>
    </row>
    <row r="1657" spans="1:13" ht="13" thickBot="1" x14ac:dyDescent="0.3">
      <c r="F1657" s="89"/>
      <c r="L1657" s="219"/>
    </row>
    <row r="1658" spans="1:13" ht="13" thickBot="1" x14ac:dyDescent="0.3">
      <c r="D1658" s="148"/>
      <c r="E1658" s="149" t="s">
        <v>1</v>
      </c>
      <c r="F1658" s="221"/>
      <c r="G1658" s="150" t="s">
        <v>2</v>
      </c>
      <c r="H1658" s="148"/>
      <c r="I1658" s="151" t="s">
        <v>167</v>
      </c>
      <c r="L1658" s="219"/>
    </row>
    <row r="1659" spans="1:13" x14ac:dyDescent="0.25">
      <c r="A1659" s="69"/>
      <c r="C1659" s="69"/>
      <c r="D1659" s="69"/>
      <c r="E1659" s="69"/>
      <c r="F1659" s="222"/>
      <c r="G1659" s="69"/>
      <c r="H1659" s="69"/>
      <c r="I1659" s="69"/>
      <c r="J1659" s="69"/>
      <c r="L1659" s="219"/>
    </row>
    <row r="1660" spans="1:13" x14ac:dyDescent="0.25">
      <c r="A1660">
        <v>4.01</v>
      </c>
      <c r="B1660" s="72" t="s">
        <v>340</v>
      </c>
      <c r="C1660" s="72" t="s">
        <v>341</v>
      </c>
      <c r="D1660" s="72"/>
      <c r="F1660" s="223">
        <v>1</v>
      </c>
      <c r="G1660" t="str">
        <f>VLOOKUP(F1660,Liste!$B$179:$C$189,2)</f>
        <v xml:space="preserve">Charges générales   </v>
      </c>
      <c r="H1660" s="73"/>
      <c r="I1660" s="124" t="s">
        <v>334</v>
      </c>
      <c r="J1660" s="72"/>
      <c r="L1660" s="219">
        <f>E1638</f>
        <v>29</v>
      </c>
      <c r="M1660" s="72">
        <f>VLOOKUP(L1660,F.MERE!$A$14:$AA$163,16+F1660)</f>
        <v>110</v>
      </c>
    </row>
    <row r="1661" spans="1:13" ht="13" thickBot="1" x14ac:dyDescent="0.3">
      <c r="F1661" s="89"/>
      <c r="L1661" s="219"/>
    </row>
    <row r="1662" spans="1:13" ht="13" thickBot="1" x14ac:dyDescent="0.3">
      <c r="B1662" s="72" t="str">
        <f>IF($M1660&gt;0,"","NE PARTICIPE PAS                   XXXXXXXXXXXXX")</f>
        <v/>
      </c>
      <c r="D1662" s="148"/>
      <c r="E1662" s="149" t="s">
        <v>1</v>
      </c>
      <c r="F1662" s="221"/>
      <c r="G1662" s="150" t="s">
        <v>2</v>
      </c>
      <c r="H1662" s="148"/>
      <c r="I1662" s="151" t="s">
        <v>167</v>
      </c>
      <c r="L1662" s="219"/>
    </row>
    <row r="1663" spans="1:13" x14ac:dyDescent="0.25">
      <c r="A1663" s="69"/>
      <c r="B1663" s="69"/>
      <c r="C1663" s="69"/>
      <c r="D1663" s="69"/>
      <c r="E1663" s="69"/>
      <c r="F1663" s="222"/>
      <c r="G1663" s="69"/>
      <c r="H1663" s="69"/>
      <c r="I1663" s="69"/>
      <c r="J1663" s="69"/>
      <c r="L1663" s="219"/>
    </row>
    <row r="1664" spans="1:13" x14ac:dyDescent="0.25">
      <c r="A1664">
        <v>5.01</v>
      </c>
      <c r="B1664" s="72" t="s">
        <v>342</v>
      </c>
      <c r="C1664" s="72" t="s">
        <v>343</v>
      </c>
      <c r="D1664" s="72"/>
      <c r="F1664" s="223">
        <v>1</v>
      </c>
      <c r="G1664" t="str">
        <f>VLOOKUP(F1664,Liste!$B$179:$C$189,2)</f>
        <v xml:space="preserve">Charges générales   </v>
      </c>
      <c r="H1664" s="73"/>
      <c r="I1664" s="124" t="s">
        <v>345</v>
      </c>
      <c r="J1664" s="72"/>
      <c r="L1664" s="219">
        <f>E1638</f>
        <v>29</v>
      </c>
      <c r="M1664" s="72">
        <f>VLOOKUP(L1664,F.MERE!$A$14:$AA$163,16+F1664)</f>
        <v>110</v>
      </c>
    </row>
    <row r="1665" spans="1:13" ht="13" thickBot="1" x14ac:dyDescent="0.3">
      <c r="F1665" s="223"/>
      <c r="H1665" s="73"/>
      <c r="I1665" s="124"/>
      <c r="L1665" s="219"/>
    </row>
    <row r="1666" spans="1:13" ht="13" thickBot="1" x14ac:dyDescent="0.3">
      <c r="B1666" s="72" t="str">
        <f>IF($M1664&gt;0,"","NE PARTICIPE PAS                   XXXXXXXXXXXXX")</f>
        <v/>
      </c>
      <c r="D1666" s="148"/>
      <c r="E1666" s="149" t="s">
        <v>1</v>
      </c>
      <c r="F1666" s="221"/>
      <c r="G1666" s="150" t="s">
        <v>2</v>
      </c>
      <c r="H1666" s="148"/>
      <c r="I1666" s="151" t="s">
        <v>167</v>
      </c>
      <c r="L1666" s="219"/>
    </row>
    <row r="1667" spans="1:13" x14ac:dyDescent="0.25">
      <c r="A1667" s="69"/>
      <c r="B1667" s="69"/>
      <c r="C1667" s="69"/>
      <c r="D1667" s="69"/>
      <c r="E1667" s="69"/>
      <c r="F1667" s="222"/>
      <c r="G1667" s="69"/>
      <c r="H1667" s="69"/>
      <c r="I1667" s="69"/>
      <c r="J1667" s="69"/>
      <c r="L1667" s="219"/>
    </row>
    <row r="1668" spans="1:13" x14ac:dyDescent="0.25">
      <c r="A1668">
        <v>5.0199999999999996</v>
      </c>
      <c r="B1668" s="72" t="s">
        <v>344</v>
      </c>
      <c r="C1668" s="72" t="s">
        <v>343</v>
      </c>
      <c r="D1668" s="72"/>
      <c r="F1668" s="223">
        <v>1</v>
      </c>
      <c r="G1668" t="str">
        <f>VLOOKUP(F1668,Liste!$B$179:$C$189,2)</f>
        <v xml:space="preserve">Charges générales   </v>
      </c>
      <c r="H1668" s="73"/>
      <c r="I1668" s="124" t="s">
        <v>334</v>
      </c>
      <c r="J1668" s="72"/>
      <c r="L1668" s="219">
        <f>E1638</f>
        <v>29</v>
      </c>
      <c r="M1668" s="72">
        <f>VLOOKUP(L1668,F.MERE!$A$14:$AA$163,16+F1668)</f>
        <v>110</v>
      </c>
    </row>
    <row r="1669" spans="1:13" ht="13" thickBot="1" x14ac:dyDescent="0.3">
      <c r="F1669" s="89"/>
      <c r="L1669" s="219"/>
    </row>
    <row r="1670" spans="1:13" ht="13" thickBot="1" x14ac:dyDescent="0.3">
      <c r="B1670" s="72" t="str">
        <f>IF($M1668&gt;0,"","NE PARTICIPE PAS                   XXXXXXXXXXXXX")</f>
        <v/>
      </c>
      <c r="D1670" s="148"/>
      <c r="E1670" s="149" t="s">
        <v>1</v>
      </c>
      <c r="F1670" s="221"/>
      <c r="G1670" s="150" t="s">
        <v>2</v>
      </c>
      <c r="H1670" s="148"/>
      <c r="I1670" s="151" t="s">
        <v>167</v>
      </c>
      <c r="L1670" s="219"/>
    </row>
    <row r="1671" spans="1:13" x14ac:dyDescent="0.25">
      <c r="A1671" s="69"/>
      <c r="B1671" s="69"/>
      <c r="C1671" s="69"/>
      <c r="D1671" s="69"/>
      <c r="E1671" s="69"/>
      <c r="F1671" s="222"/>
      <c r="G1671" s="69"/>
      <c r="H1671" s="69"/>
      <c r="I1671" s="69"/>
      <c r="J1671" s="69"/>
      <c r="L1671" s="219"/>
    </row>
    <row r="1672" spans="1:13" x14ac:dyDescent="0.25">
      <c r="A1672">
        <v>6.01</v>
      </c>
      <c r="B1672" s="72" t="s">
        <v>386</v>
      </c>
      <c r="C1672" s="72" t="s">
        <v>383</v>
      </c>
      <c r="D1672" s="72"/>
      <c r="F1672" s="223">
        <v>3</v>
      </c>
      <c r="G1672" s="72" t="str">
        <f>VLOOKUP(F1672,Liste!$B$179:$C$189,2)</f>
        <v>Chardes Bât,B</v>
      </c>
      <c r="H1672" s="73"/>
      <c r="I1672" s="124" t="s">
        <v>382</v>
      </c>
      <c r="J1672" s="72"/>
      <c r="L1672" s="219">
        <f>E1638</f>
        <v>29</v>
      </c>
      <c r="M1672" s="72">
        <f>VLOOKUP(L1672,F.MERE!$A$14:$AA$163,16+F1672)</f>
        <v>0</v>
      </c>
    </row>
    <row r="1673" spans="1:13" ht="13" thickBot="1" x14ac:dyDescent="0.3">
      <c r="F1673" s="89"/>
      <c r="L1673" s="219"/>
    </row>
    <row r="1674" spans="1:13" ht="13" thickBot="1" x14ac:dyDescent="0.3">
      <c r="B1674" s="72" t="str">
        <f>IF($M1672&gt;0,"","NE PARTICIPE PAS                   XXXXXXXXXXXXX")</f>
        <v>NE PARTICIPE PAS                   XXXXXXXXXXXXX</v>
      </c>
      <c r="C1674" s="72" t="s">
        <v>384</v>
      </c>
      <c r="D1674" s="148"/>
      <c r="E1674" s="149" t="s">
        <v>1</v>
      </c>
      <c r="F1674" s="221"/>
      <c r="G1674" s="150" t="s">
        <v>2</v>
      </c>
      <c r="H1674" s="148"/>
      <c r="I1674" s="151" t="s">
        <v>167</v>
      </c>
      <c r="L1674" s="219"/>
    </row>
    <row r="1675" spans="1:13" x14ac:dyDescent="0.25">
      <c r="A1675" s="69"/>
      <c r="B1675" s="69"/>
      <c r="C1675" s="69"/>
      <c r="D1675" s="69"/>
      <c r="E1675" s="69"/>
      <c r="F1675" s="222"/>
      <c r="G1675" s="69"/>
      <c r="H1675" s="69"/>
      <c r="I1675" s="69"/>
      <c r="J1675" s="69"/>
      <c r="L1675" s="219"/>
    </row>
    <row r="1676" spans="1:13" x14ac:dyDescent="0.25">
      <c r="B1676" s="72"/>
      <c r="C1676" s="72"/>
      <c r="D1676" s="72"/>
      <c r="F1676" s="223">
        <v>1</v>
      </c>
      <c r="G1676" t="str">
        <f>VLOOKUP(F1676,Liste!$B$179:$C$189,2)</f>
        <v xml:space="preserve">Charges générales   </v>
      </c>
      <c r="H1676" s="73"/>
      <c r="I1676" s="124" t="s">
        <v>334</v>
      </c>
      <c r="J1676" s="72"/>
      <c r="L1676" s="219">
        <f>E1638</f>
        <v>29</v>
      </c>
      <c r="M1676" s="72">
        <f>VLOOKUP(L1676,F.MERE!$A$14:$AA$163,16+F1676)</f>
        <v>110</v>
      </c>
    </row>
    <row r="1677" spans="1:13" ht="13" thickBot="1" x14ac:dyDescent="0.3">
      <c r="F1677" s="89"/>
      <c r="L1677" s="219"/>
    </row>
    <row r="1678" spans="1:13" ht="13" thickBot="1" x14ac:dyDescent="0.3">
      <c r="B1678" s="72" t="str">
        <f>IF($M1676&gt;0,"","NE PARTICIPE PAS                   XXXXXXXXXXXXX")</f>
        <v/>
      </c>
      <c r="D1678" s="148"/>
      <c r="E1678" s="149" t="s">
        <v>1</v>
      </c>
      <c r="F1678" s="221"/>
      <c r="G1678" s="150" t="s">
        <v>2</v>
      </c>
      <c r="H1678" s="148"/>
      <c r="I1678" s="151" t="s">
        <v>167</v>
      </c>
      <c r="L1678" s="219"/>
    </row>
    <row r="1679" spans="1:13" x14ac:dyDescent="0.25">
      <c r="A1679" s="69"/>
      <c r="B1679" s="69"/>
      <c r="C1679" s="69"/>
      <c r="D1679" s="69"/>
      <c r="E1679" s="69"/>
      <c r="F1679" s="222"/>
      <c r="G1679" s="69"/>
      <c r="H1679" s="69"/>
      <c r="I1679" s="69"/>
      <c r="J1679" s="69"/>
      <c r="L1679" s="219"/>
    </row>
    <row r="1680" spans="1:13" x14ac:dyDescent="0.25">
      <c r="B1680" s="72"/>
      <c r="C1680" s="72"/>
      <c r="D1680" s="72"/>
      <c r="F1680" s="223">
        <v>1</v>
      </c>
      <c r="G1680" t="str">
        <f>VLOOKUP(F1680,Liste!$B$179:$C$189,2)</f>
        <v xml:space="preserve">Charges générales   </v>
      </c>
      <c r="H1680" s="73"/>
      <c r="I1680" s="124" t="s">
        <v>334</v>
      </c>
      <c r="J1680" s="72"/>
      <c r="L1680" s="219">
        <f>E1638</f>
        <v>29</v>
      </c>
      <c r="M1680" s="72">
        <f>VLOOKUP(L1680,F.MERE!$A$14:$AA$163,16+F1680)</f>
        <v>110</v>
      </c>
    </row>
    <row r="1681" spans="1:13" ht="13" thickBot="1" x14ac:dyDescent="0.3">
      <c r="F1681" s="89"/>
      <c r="L1681" s="219"/>
    </row>
    <row r="1682" spans="1:13" ht="13" thickBot="1" x14ac:dyDescent="0.3">
      <c r="B1682" s="72" t="str">
        <f>IF($M1680&gt;0,"","NE PARTICIPE PAS                   XXXXXXXXXXXXX")</f>
        <v/>
      </c>
      <c r="E1682" s="149" t="s">
        <v>1</v>
      </c>
      <c r="F1682" s="221"/>
      <c r="G1682" s="150" t="s">
        <v>2</v>
      </c>
      <c r="H1682" s="148"/>
      <c r="I1682" s="151" t="s">
        <v>167</v>
      </c>
      <c r="L1682" s="219"/>
      <c r="M1682" s="72" t="str">
        <f>VLOOKUP($E$12,F.MERE!$A$14:$AA$163,16+F1681)</f>
        <v/>
      </c>
    </row>
    <row r="1683" spans="1:13" x14ac:dyDescent="0.25">
      <c r="A1683" s="69"/>
      <c r="B1683" s="69"/>
      <c r="C1683" s="69"/>
      <c r="D1683" s="69"/>
      <c r="E1683" s="69"/>
      <c r="F1683" s="222"/>
      <c r="G1683" s="69"/>
      <c r="H1683" s="69"/>
      <c r="I1683" s="69"/>
      <c r="J1683" s="69"/>
      <c r="L1683" s="219"/>
    </row>
    <row r="1684" spans="1:13" x14ac:dyDescent="0.25">
      <c r="A1684" t="s">
        <v>24</v>
      </c>
      <c r="F1684" s="89"/>
      <c r="L1684" s="219"/>
    </row>
    <row r="1685" spans="1:13" ht="18" x14ac:dyDescent="0.4">
      <c r="A1685" s="160" t="str">
        <f>Liste!$A$1</f>
        <v>Résid.LA JOIE</v>
      </c>
      <c r="B1685" s="160"/>
      <c r="F1685" s="89"/>
      <c r="I1685" s="200" t="s">
        <v>168</v>
      </c>
      <c r="L1685" s="219"/>
    </row>
    <row r="1686" spans="1:13" x14ac:dyDescent="0.25">
      <c r="A1686" t="str">
        <f>Liste!$A$2</f>
        <v>120 rue de l' Espérance</v>
      </c>
      <c r="B1686" t="str">
        <f>Liste!$A$2</f>
        <v>120 rue de l' Espérance</v>
      </c>
      <c r="F1686" s="89"/>
      <c r="J1686" s="72" t="s">
        <v>186</v>
      </c>
      <c r="L1686" s="219"/>
    </row>
    <row r="1687" spans="1:13" x14ac:dyDescent="0.25">
      <c r="A1687">
        <f>Liste!$A$3</f>
        <v>75016</v>
      </c>
      <c r="B1687" s="220" t="str">
        <f>Liste!$A$3  &amp; " " &amp;Liste!$B$3</f>
        <v>75016 PARIS</v>
      </c>
      <c r="F1687" s="89"/>
      <c r="L1687" s="219"/>
    </row>
    <row r="1688" spans="1:13" ht="15.5" x14ac:dyDescent="0.35">
      <c r="A1688" s="72"/>
      <c r="E1688" s="72"/>
      <c r="F1688" s="89"/>
      <c r="H1688" s="154" t="s">
        <v>170</v>
      </c>
      <c r="I1688" s="191">
        <f>Liste!$E$3</f>
        <v>44870</v>
      </c>
      <c r="L1688" s="219"/>
    </row>
    <row r="1689" spans="1:13" ht="15.5" x14ac:dyDescent="0.35">
      <c r="A1689" s="72" t="s">
        <v>171</v>
      </c>
      <c r="B1689" s="191">
        <f>Liste!$E$3</f>
        <v>44870</v>
      </c>
      <c r="C1689" s="72"/>
      <c r="D1689" s="72" t="s">
        <v>183</v>
      </c>
      <c r="E1689" s="72" t="str">
        <f>Liste!$E$4</f>
        <v>10 Heures</v>
      </c>
      <c r="F1689" s="72" t="str">
        <f>Liste!$E$2</f>
        <v>15 rue du Bois d'Amour 75016 PARIS</v>
      </c>
      <c r="L1689" s="219"/>
    </row>
    <row r="1690" spans="1:13" x14ac:dyDescent="0.25">
      <c r="F1690" s="89"/>
      <c r="L1690" s="219"/>
    </row>
    <row r="1691" spans="1:13" x14ac:dyDescent="0.25">
      <c r="F1691" s="89"/>
      <c r="G1691" s="156" t="s">
        <v>174</v>
      </c>
      <c r="I1691" s="72" t="str">
        <f>Liste!$G$3</f>
        <v>Cabinet LEBON</v>
      </c>
      <c r="L1691" s="219"/>
    </row>
    <row r="1692" spans="1:13" x14ac:dyDescent="0.25">
      <c r="F1692" s="89"/>
      <c r="I1692" s="72" t="str">
        <f>Liste!$G$4</f>
        <v>120 rue du Devoir</v>
      </c>
      <c r="L1692" s="219"/>
    </row>
    <row r="1693" spans="1:13" x14ac:dyDescent="0.25">
      <c r="F1693" s="89"/>
      <c r="I1693" s="72" t="str">
        <f>Liste!$G$5</f>
        <v>75016 Paris</v>
      </c>
      <c r="L1693" s="219"/>
    </row>
    <row r="1694" spans="1:13" x14ac:dyDescent="0.25">
      <c r="F1694" s="111" t="s">
        <v>176</v>
      </c>
      <c r="G1694" s="153" t="str">
        <f>Liste!$E$5</f>
        <v>1 Novemvbre 2022</v>
      </c>
      <c r="L1694" s="219"/>
    </row>
    <row r="1695" spans="1:13" x14ac:dyDescent="0.25">
      <c r="F1695" s="89"/>
      <c r="L1695" s="219"/>
    </row>
    <row r="1696" spans="1:13" ht="17.5" x14ac:dyDescent="0.35">
      <c r="A1696" s="72" t="s">
        <v>178</v>
      </c>
      <c r="B1696" s="193" t="str">
        <f>Liste!$C$39&amp;" "&amp;Liste!$D$39</f>
        <v>Monsieur JARGON Emile</v>
      </c>
      <c r="E1696" s="196">
        <f>Liste!A39</f>
        <v>30</v>
      </c>
      <c r="F1696" s="89"/>
      <c r="L1696" s="219"/>
    </row>
    <row r="1697" spans="1:13" x14ac:dyDescent="0.25">
      <c r="A1697" s="72" t="s">
        <v>177</v>
      </c>
      <c r="B1697" s="98" t="str">
        <f>Liste!$E$39&amp;" "&amp;Liste!$F$39&amp;" "&amp;Liste!$G$39</f>
        <v xml:space="preserve">16 rue de l' espoir 75016 Paris </v>
      </c>
      <c r="F1697" s="89"/>
      <c r="L1697" s="219"/>
    </row>
    <row r="1698" spans="1:13" x14ac:dyDescent="0.25">
      <c r="F1698" s="89"/>
      <c r="L1698" s="219"/>
    </row>
    <row r="1699" spans="1:13" x14ac:dyDescent="0.25">
      <c r="A1699" s="72" t="s">
        <v>180</v>
      </c>
      <c r="F1699" s="89"/>
      <c r="L1699" s="219"/>
    </row>
    <row r="1700" spans="1:13" x14ac:dyDescent="0.25">
      <c r="A1700" s="72" t="s">
        <v>179</v>
      </c>
      <c r="B1700" s="72"/>
      <c r="F1700" s="89"/>
      <c r="L1700" s="219"/>
    </row>
    <row r="1701" spans="1:13" x14ac:dyDescent="0.25">
      <c r="A1701" s="72" t="s">
        <v>181</v>
      </c>
      <c r="B1701" s="72"/>
      <c r="F1701" s="89"/>
      <c r="L1701" s="219"/>
    </row>
    <row r="1702" spans="1:13" x14ac:dyDescent="0.25">
      <c r="A1702" s="72" t="s">
        <v>182</v>
      </c>
      <c r="B1702" s="72"/>
      <c r="E1702" s="198">
        <f>Liste!$E$3</f>
        <v>44870</v>
      </c>
      <c r="F1702" s="111" t="s">
        <v>183</v>
      </c>
      <c r="G1702" t="str">
        <f>E1689&amp;" "&amp;F1689</f>
        <v>10 Heures 15 rue du Bois d'Amour 75016 PARIS</v>
      </c>
      <c r="L1702" s="219"/>
    </row>
    <row r="1703" spans="1:13" x14ac:dyDescent="0.25">
      <c r="A1703" s="159" t="s">
        <v>185</v>
      </c>
      <c r="F1703" s="89"/>
      <c r="L1703" s="219"/>
    </row>
    <row r="1704" spans="1:13" ht="13" x14ac:dyDescent="0.3">
      <c r="B1704" s="72"/>
      <c r="F1704" s="89"/>
      <c r="G1704" s="158" t="s">
        <v>184</v>
      </c>
      <c r="L1704" s="219"/>
    </row>
    <row r="1705" spans="1:13" x14ac:dyDescent="0.25">
      <c r="F1705" s="89"/>
      <c r="L1705" s="219"/>
    </row>
    <row r="1706" spans="1:13" x14ac:dyDescent="0.25">
      <c r="A1706" s="73">
        <v>1.01</v>
      </c>
      <c r="B1706" t="s">
        <v>166</v>
      </c>
      <c r="C1706" s="124" t="s">
        <v>335</v>
      </c>
      <c r="D1706" s="124"/>
      <c r="E1706" s="73"/>
      <c r="F1706" s="111">
        <v>1</v>
      </c>
      <c r="G1706" t="str">
        <f>VLOOKUP(F1706,Liste!$B$179:$C$189,2)</f>
        <v xml:space="preserve">Charges générales   </v>
      </c>
      <c r="H1706" s="73"/>
      <c r="I1706" s="124" t="s">
        <v>334</v>
      </c>
      <c r="J1706" s="124"/>
      <c r="L1706" s="219">
        <f>E1696</f>
        <v>30</v>
      </c>
      <c r="M1706" s="72">
        <f>VLOOKUP(L1706,F.MERE!$A$14:$AA$163,16+F1706)</f>
        <v>130</v>
      </c>
    </row>
    <row r="1707" spans="1:13" ht="13" thickBot="1" x14ac:dyDescent="0.3">
      <c r="F1707" s="89"/>
      <c r="L1707" s="219"/>
    </row>
    <row r="1708" spans="1:13" ht="13" thickBot="1" x14ac:dyDescent="0.3">
      <c r="B1708" s="72" t="str">
        <f>IF($M1706&gt;0,"","NE PARTICIPE PAS                   XXXXXXXXXXXXX")</f>
        <v/>
      </c>
      <c r="D1708" s="148"/>
      <c r="E1708" s="149" t="s">
        <v>1</v>
      </c>
      <c r="F1708" s="221"/>
      <c r="G1708" s="150" t="s">
        <v>2</v>
      </c>
      <c r="H1708" s="148"/>
      <c r="I1708" s="151" t="s">
        <v>167</v>
      </c>
      <c r="L1708" s="219"/>
      <c r="M1708" s="72" t="str">
        <f>VLOOKUP($E$12,F.MERE!$A$14:$AA$163,16+F1707)</f>
        <v/>
      </c>
    </row>
    <row r="1709" spans="1:13" x14ac:dyDescent="0.25">
      <c r="A1709" s="69"/>
      <c r="B1709" s="69"/>
      <c r="C1709" s="69"/>
      <c r="D1709" s="69"/>
      <c r="E1709" s="69"/>
      <c r="F1709" s="222"/>
      <c r="G1709" s="69"/>
      <c r="H1709" s="69"/>
      <c r="I1709" s="69"/>
      <c r="J1709" s="69"/>
      <c r="L1709" s="219"/>
    </row>
    <row r="1710" spans="1:13" x14ac:dyDescent="0.25">
      <c r="A1710">
        <v>2.0099999999999998</v>
      </c>
      <c r="B1710" s="72" t="s">
        <v>337</v>
      </c>
      <c r="C1710" s="72" t="s">
        <v>336</v>
      </c>
      <c r="D1710" s="72"/>
      <c r="F1710" s="223">
        <v>1</v>
      </c>
      <c r="G1710" t="str">
        <f>VLOOKUP(F1710,Liste!$B$179:$C$189,2)</f>
        <v xml:space="preserve">Charges générales   </v>
      </c>
      <c r="H1710" s="73"/>
      <c r="I1710" s="124" t="s">
        <v>334</v>
      </c>
      <c r="J1710" s="72"/>
      <c r="L1710" s="219">
        <f>E1696</f>
        <v>30</v>
      </c>
      <c r="M1710" s="72">
        <f>VLOOKUP(L1710,F.MERE!$A$14:$AA$163,16+F1706)</f>
        <v>130</v>
      </c>
    </row>
    <row r="1711" spans="1:13" ht="13" thickBot="1" x14ac:dyDescent="0.3">
      <c r="F1711" s="89"/>
      <c r="L1711" s="219"/>
    </row>
    <row r="1712" spans="1:13" ht="13" thickBot="1" x14ac:dyDescent="0.3">
      <c r="D1712" s="148"/>
      <c r="E1712" s="149" t="s">
        <v>1</v>
      </c>
      <c r="F1712" s="221"/>
      <c r="G1712" s="150" t="s">
        <v>2</v>
      </c>
      <c r="H1712" s="148"/>
      <c r="I1712" s="151" t="s">
        <v>167</v>
      </c>
      <c r="L1712" s="219"/>
    </row>
    <row r="1713" spans="1:13" x14ac:dyDescent="0.25">
      <c r="A1713" s="69"/>
      <c r="B1713" s="69"/>
      <c r="C1713" s="69"/>
      <c r="D1713" s="69"/>
      <c r="E1713" s="69"/>
      <c r="F1713" s="222"/>
      <c r="G1713" s="69"/>
      <c r="H1713" s="69"/>
      <c r="I1713" s="69"/>
      <c r="J1713" s="69"/>
      <c r="L1713" s="219"/>
    </row>
    <row r="1714" spans="1:13" x14ac:dyDescent="0.25">
      <c r="A1714">
        <v>3.01</v>
      </c>
      <c r="B1714" s="72" t="s">
        <v>338</v>
      </c>
      <c r="C1714" s="72" t="s">
        <v>339</v>
      </c>
      <c r="D1714" s="72"/>
      <c r="F1714" s="223">
        <v>1</v>
      </c>
      <c r="G1714" t="str">
        <f>VLOOKUP(F1714,Liste!$B$179:$C$189,2)</f>
        <v xml:space="preserve">Charges générales   </v>
      </c>
      <c r="H1714" s="73"/>
      <c r="I1714" s="124" t="s">
        <v>334</v>
      </c>
      <c r="J1714" s="72"/>
      <c r="L1714" s="219">
        <f>E1696</f>
        <v>30</v>
      </c>
      <c r="M1714" s="72">
        <f>VLOOKUP(L1714,F.MERE!$A$14:$AA$163,16+F1714)</f>
        <v>130</v>
      </c>
    </row>
    <row r="1715" spans="1:13" ht="13" thickBot="1" x14ac:dyDescent="0.3">
      <c r="F1715" s="89"/>
      <c r="L1715" s="219"/>
    </row>
    <row r="1716" spans="1:13" ht="13" thickBot="1" x14ac:dyDescent="0.3">
      <c r="D1716" s="148"/>
      <c r="E1716" s="149" t="s">
        <v>1</v>
      </c>
      <c r="F1716" s="221"/>
      <c r="G1716" s="150" t="s">
        <v>2</v>
      </c>
      <c r="H1716" s="148"/>
      <c r="I1716" s="151" t="s">
        <v>167</v>
      </c>
      <c r="L1716" s="219"/>
    </row>
    <row r="1717" spans="1:13" x14ac:dyDescent="0.25">
      <c r="A1717" s="69"/>
      <c r="B1717" s="69"/>
      <c r="C1717" s="69"/>
      <c r="D1717" s="69"/>
      <c r="E1717" s="69"/>
      <c r="F1717" s="222"/>
      <c r="G1717" s="69"/>
      <c r="H1717" s="69"/>
      <c r="I1717" s="69"/>
      <c r="J1717" s="69"/>
      <c r="L1717" s="219"/>
    </row>
    <row r="1718" spans="1:13" x14ac:dyDescent="0.25">
      <c r="A1718">
        <v>4.01</v>
      </c>
      <c r="B1718" s="72" t="s">
        <v>340</v>
      </c>
      <c r="C1718" s="72" t="s">
        <v>341</v>
      </c>
      <c r="D1718" s="72"/>
      <c r="F1718" s="223">
        <v>1</v>
      </c>
      <c r="G1718" t="str">
        <f>VLOOKUP(F1718,Liste!$B$179:$C$189,2)</f>
        <v xml:space="preserve">Charges générales   </v>
      </c>
      <c r="H1718" s="73"/>
      <c r="I1718" s="124" t="s">
        <v>334</v>
      </c>
      <c r="J1718" s="72"/>
      <c r="L1718" s="219">
        <f>E1696</f>
        <v>30</v>
      </c>
      <c r="M1718" s="72">
        <f>VLOOKUP(L1718,F.MERE!$A$14:$AA$163,16+F1718)</f>
        <v>130</v>
      </c>
    </row>
    <row r="1719" spans="1:13" ht="13" thickBot="1" x14ac:dyDescent="0.3">
      <c r="F1719" s="89"/>
      <c r="L1719" s="219"/>
    </row>
    <row r="1720" spans="1:13" ht="13" thickBot="1" x14ac:dyDescent="0.3">
      <c r="B1720" s="72" t="str">
        <f>IF($M1718&gt;0,"","NE PARTICIPE PAS                   XXXXXXXXXXXXX")</f>
        <v/>
      </c>
      <c r="D1720" s="148"/>
      <c r="E1720" s="149" t="s">
        <v>1</v>
      </c>
      <c r="F1720" s="221"/>
      <c r="G1720" s="150" t="s">
        <v>2</v>
      </c>
      <c r="H1720" s="148"/>
      <c r="I1720" s="151" t="s">
        <v>167</v>
      </c>
      <c r="L1720" s="219"/>
    </row>
    <row r="1721" spans="1:13" x14ac:dyDescent="0.25">
      <c r="A1721" s="69"/>
      <c r="B1721" s="69"/>
      <c r="C1721" s="69"/>
      <c r="D1721" s="69"/>
      <c r="E1721" s="69"/>
      <c r="F1721" s="222"/>
      <c r="G1721" s="69"/>
      <c r="H1721" s="69"/>
      <c r="I1721" s="69"/>
      <c r="J1721" s="69"/>
      <c r="L1721" s="219"/>
    </row>
    <row r="1722" spans="1:13" x14ac:dyDescent="0.25">
      <c r="A1722">
        <v>5.01</v>
      </c>
      <c r="B1722" s="72" t="s">
        <v>342</v>
      </c>
      <c r="C1722" s="72" t="s">
        <v>343</v>
      </c>
      <c r="D1722" s="72"/>
      <c r="F1722" s="223">
        <v>1</v>
      </c>
      <c r="G1722" t="str">
        <f>VLOOKUP(F1722,Liste!$B$179:$C$189,2)</f>
        <v xml:space="preserve">Charges générales   </v>
      </c>
      <c r="H1722" s="73"/>
      <c r="I1722" s="124" t="s">
        <v>345</v>
      </c>
      <c r="J1722" s="72"/>
      <c r="L1722" s="219">
        <f>E1696</f>
        <v>30</v>
      </c>
      <c r="M1722" s="72">
        <f>VLOOKUP(L1722,F.MERE!$A$14:$AA$163,16+F1722)</f>
        <v>130</v>
      </c>
    </row>
    <row r="1723" spans="1:13" ht="13" thickBot="1" x14ac:dyDescent="0.3">
      <c r="F1723" s="223"/>
      <c r="H1723" s="73"/>
      <c r="I1723" s="124"/>
      <c r="L1723" s="219"/>
    </row>
    <row r="1724" spans="1:13" ht="13" thickBot="1" x14ac:dyDescent="0.3">
      <c r="B1724" s="72" t="str">
        <f>IF($M1722&gt;0,"","NE PARTICIPE PAS                   XXXXXXXXXXXXX")</f>
        <v/>
      </c>
      <c r="D1724" s="148"/>
      <c r="E1724" s="149" t="s">
        <v>1</v>
      </c>
      <c r="F1724" s="221"/>
      <c r="G1724" s="150" t="s">
        <v>2</v>
      </c>
      <c r="H1724" s="148"/>
      <c r="I1724" s="151" t="s">
        <v>167</v>
      </c>
      <c r="L1724" s="219"/>
    </row>
    <row r="1725" spans="1:13" x14ac:dyDescent="0.25">
      <c r="A1725" s="69"/>
      <c r="B1725" s="69"/>
      <c r="C1725" s="69"/>
      <c r="D1725" s="69"/>
      <c r="E1725" s="69"/>
      <c r="F1725" s="222"/>
      <c r="G1725" s="69"/>
      <c r="H1725" s="69"/>
      <c r="I1725" s="69"/>
      <c r="J1725" s="69"/>
      <c r="L1725" s="219"/>
    </row>
    <row r="1726" spans="1:13" x14ac:dyDescent="0.25">
      <c r="A1726">
        <v>5.0199999999999996</v>
      </c>
      <c r="B1726" s="72" t="s">
        <v>344</v>
      </c>
      <c r="C1726" s="72" t="s">
        <v>343</v>
      </c>
      <c r="D1726" s="72"/>
      <c r="F1726" s="223">
        <v>1</v>
      </c>
      <c r="G1726" t="str">
        <f>VLOOKUP(F1726,Liste!$B$179:$C$189,2)</f>
        <v xml:space="preserve">Charges générales   </v>
      </c>
      <c r="H1726" s="73"/>
      <c r="I1726" s="124" t="s">
        <v>334</v>
      </c>
      <c r="J1726" s="72"/>
      <c r="L1726" s="219">
        <f>E1696</f>
        <v>30</v>
      </c>
      <c r="M1726" s="72">
        <f>VLOOKUP(L1726,F.MERE!$A$14:$AA$163,16+F1726)</f>
        <v>130</v>
      </c>
    </row>
    <row r="1727" spans="1:13" ht="13" thickBot="1" x14ac:dyDescent="0.3">
      <c r="F1727" s="89"/>
      <c r="L1727" s="219"/>
    </row>
    <row r="1728" spans="1:13" ht="13" thickBot="1" x14ac:dyDescent="0.3">
      <c r="B1728" s="72" t="str">
        <f>IF($M1726&gt;0,"","NE PARTICIPE PAS                   XXXXXXXXXXXXX")</f>
        <v/>
      </c>
      <c r="D1728" s="148"/>
      <c r="E1728" s="149" t="s">
        <v>1</v>
      </c>
      <c r="F1728" s="221"/>
      <c r="G1728" s="150" t="s">
        <v>2</v>
      </c>
      <c r="H1728" s="148"/>
      <c r="I1728" s="151" t="s">
        <v>167</v>
      </c>
      <c r="L1728" s="219"/>
    </row>
    <row r="1729" spans="1:13" x14ac:dyDescent="0.25">
      <c r="A1729" s="69"/>
      <c r="B1729" s="69"/>
      <c r="C1729" s="69"/>
      <c r="D1729" s="69"/>
      <c r="E1729" s="69"/>
      <c r="F1729" s="222"/>
      <c r="G1729" s="69"/>
      <c r="H1729" s="69"/>
      <c r="I1729" s="69"/>
      <c r="J1729" s="69"/>
      <c r="L1729" s="219"/>
    </row>
    <row r="1730" spans="1:13" x14ac:dyDescent="0.25">
      <c r="A1730">
        <v>6.01</v>
      </c>
      <c r="B1730" s="72" t="s">
        <v>386</v>
      </c>
      <c r="C1730" s="72" t="s">
        <v>383</v>
      </c>
      <c r="D1730" s="72"/>
      <c r="F1730" s="223">
        <v>3</v>
      </c>
      <c r="G1730" s="72" t="str">
        <f>VLOOKUP(F1730,Liste!$B$179:$C$189,2)</f>
        <v>Chardes Bât,B</v>
      </c>
      <c r="H1730" s="73"/>
      <c r="I1730" s="124" t="s">
        <v>382</v>
      </c>
      <c r="J1730" s="72"/>
      <c r="L1730" s="219">
        <f>E1696</f>
        <v>30</v>
      </c>
      <c r="M1730" s="72">
        <f>VLOOKUP(L1730,F.MERE!$A$14:$AA$163,16+F1730)</f>
        <v>0</v>
      </c>
    </row>
    <row r="1731" spans="1:13" ht="13" thickBot="1" x14ac:dyDescent="0.3">
      <c r="F1731" s="89"/>
      <c r="L1731" s="219"/>
    </row>
    <row r="1732" spans="1:13" ht="13" thickBot="1" x14ac:dyDescent="0.3">
      <c r="B1732" s="72" t="str">
        <f>IF($M1730&gt;0,"","NE PARTICIPE PAS                   XXXXXXXXXXXXX")</f>
        <v>NE PARTICIPE PAS                   XXXXXXXXXXXXX</v>
      </c>
      <c r="C1732" s="72" t="s">
        <v>384</v>
      </c>
      <c r="D1732" s="148"/>
      <c r="E1732" s="149" t="s">
        <v>1</v>
      </c>
      <c r="F1732" s="221"/>
      <c r="G1732" s="150" t="s">
        <v>2</v>
      </c>
      <c r="H1732" s="148"/>
      <c r="I1732" s="151" t="s">
        <v>167</v>
      </c>
      <c r="L1732" s="219"/>
    </row>
    <row r="1733" spans="1:13" x14ac:dyDescent="0.25">
      <c r="A1733" s="69"/>
      <c r="B1733" s="69"/>
      <c r="C1733" s="69"/>
      <c r="D1733" s="69"/>
      <c r="E1733" s="69"/>
      <c r="F1733" s="222"/>
      <c r="G1733" s="69"/>
      <c r="H1733" s="69"/>
      <c r="I1733" s="69"/>
      <c r="J1733" s="69"/>
      <c r="L1733" s="219"/>
    </row>
    <row r="1734" spans="1:13" x14ac:dyDescent="0.25">
      <c r="B1734" s="72"/>
      <c r="C1734" s="72"/>
      <c r="D1734" s="72"/>
      <c r="F1734" s="223">
        <v>1</v>
      </c>
      <c r="G1734" t="str">
        <f>VLOOKUP(F1734,Liste!$B$179:$C$189,2)</f>
        <v xml:space="preserve">Charges générales   </v>
      </c>
      <c r="H1734" s="73"/>
      <c r="I1734" s="124" t="s">
        <v>334</v>
      </c>
      <c r="J1734" s="72"/>
      <c r="L1734" s="219">
        <f>E1696</f>
        <v>30</v>
      </c>
      <c r="M1734" s="72">
        <f>VLOOKUP(L1734,F.MERE!$A$14:$AA$163,16+F1734)</f>
        <v>130</v>
      </c>
    </row>
    <row r="1735" spans="1:13" ht="13" thickBot="1" x14ac:dyDescent="0.3">
      <c r="F1735" s="89"/>
      <c r="L1735" s="219"/>
    </row>
    <row r="1736" spans="1:13" ht="13" thickBot="1" x14ac:dyDescent="0.3">
      <c r="B1736" s="72" t="str">
        <f>IF($M1734&gt;0,"","NE PARTICIPE PAS                   XXXXXXXXXXXXX")</f>
        <v/>
      </c>
      <c r="D1736" s="148"/>
      <c r="E1736" s="149" t="s">
        <v>1</v>
      </c>
      <c r="F1736" s="221"/>
      <c r="G1736" s="150" t="s">
        <v>2</v>
      </c>
      <c r="H1736" s="148"/>
      <c r="I1736" s="151" t="s">
        <v>167</v>
      </c>
      <c r="L1736" s="219"/>
    </row>
    <row r="1737" spans="1:13" x14ac:dyDescent="0.25">
      <c r="A1737" s="69"/>
      <c r="B1737" s="69"/>
      <c r="C1737" s="69"/>
      <c r="D1737" s="69"/>
      <c r="E1737" s="69"/>
      <c r="F1737" s="222"/>
      <c r="G1737" s="69"/>
      <c r="H1737" s="69"/>
      <c r="I1737" s="69"/>
      <c r="J1737" s="69"/>
      <c r="L1737" s="219"/>
    </row>
    <row r="1738" spans="1:13" x14ac:dyDescent="0.25">
      <c r="B1738" s="72"/>
      <c r="C1738" s="72"/>
      <c r="D1738" s="72"/>
      <c r="F1738" s="223">
        <v>1</v>
      </c>
      <c r="G1738" t="str">
        <f>VLOOKUP(F1738,Liste!$B$179:$C$189,2)</f>
        <v xml:space="preserve">Charges générales   </v>
      </c>
      <c r="H1738" s="73"/>
      <c r="I1738" s="124" t="s">
        <v>334</v>
      </c>
      <c r="J1738" s="72"/>
      <c r="L1738" s="219">
        <f>E1696</f>
        <v>30</v>
      </c>
      <c r="M1738" s="72">
        <f>VLOOKUP(L1738,F.MERE!$A$14:$AA$163,16+F1738)</f>
        <v>130</v>
      </c>
    </row>
    <row r="1739" spans="1:13" ht="13" thickBot="1" x14ac:dyDescent="0.3">
      <c r="F1739" s="89"/>
      <c r="L1739" s="219"/>
    </row>
    <row r="1740" spans="1:13" ht="13" thickBot="1" x14ac:dyDescent="0.3">
      <c r="B1740" s="72" t="str">
        <f>IF($M1738&gt;0,"","NE PARTICIPE PAS                   XXXXXXXXXXXXX")</f>
        <v/>
      </c>
      <c r="E1740" s="149" t="s">
        <v>1</v>
      </c>
      <c r="F1740" s="221"/>
      <c r="G1740" s="150" t="s">
        <v>2</v>
      </c>
      <c r="H1740" s="148"/>
      <c r="I1740" s="151" t="s">
        <v>167</v>
      </c>
      <c r="L1740" s="219"/>
      <c r="M1740" s="72" t="str">
        <f>VLOOKUP($E$12,F.MERE!$A$14:$AA$163,16+F1739)</f>
        <v/>
      </c>
    </row>
    <row r="1741" spans="1:13" x14ac:dyDescent="0.25">
      <c r="A1741" s="69"/>
      <c r="B1741" s="69"/>
      <c r="C1741" s="69"/>
      <c r="D1741" s="69"/>
      <c r="E1741" s="69"/>
      <c r="F1741" s="222"/>
      <c r="G1741" s="69"/>
      <c r="H1741" s="69"/>
      <c r="I1741" s="69"/>
      <c r="J1741" s="69"/>
      <c r="L1741" s="219"/>
    </row>
    <row r="1742" spans="1:13" x14ac:dyDescent="0.25">
      <c r="A1742" t="s">
        <v>24</v>
      </c>
      <c r="F1742" s="89"/>
      <c r="L1742" s="219"/>
    </row>
    <row r="1743" spans="1:13" ht="18" x14ac:dyDescent="0.4">
      <c r="A1743" s="160" t="str">
        <f>Liste!$A$1</f>
        <v>Résid.LA JOIE</v>
      </c>
      <c r="B1743" s="160"/>
      <c r="F1743" s="89"/>
      <c r="I1743" s="200" t="s">
        <v>168</v>
      </c>
      <c r="L1743" s="219"/>
    </row>
    <row r="1744" spans="1:13" x14ac:dyDescent="0.25">
      <c r="A1744" t="str">
        <f>Liste!$A$2</f>
        <v>120 rue de l' Espérance</v>
      </c>
      <c r="B1744" t="str">
        <f>Liste!$A$2</f>
        <v>120 rue de l' Espérance</v>
      </c>
      <c r="F1744" s="89"/>
      <c r="J1744" s="72" t="s">
        <v>186</v>
      </c>
      <c r="L1744" s="219"/>
    </row>
    <row r="1745" spans="1:12" x14ac:dyDescent="0.25">
      <c r="A1745">
        <f>Liste!$A$3</f>
        <v>75016</v>
      </c>
      <c r="B1745" s="220" t="str">
        <f>Liste!$A$3  &amp; " " &amp;Liste!$B$3</f>
        <v>75016 PARIS</v>
      </c>
      <c r="F1745" s="89"/>
      <c r="L1745" s="219"/>
    </row>
    <row r="1746" spans="1:12" ht="15.5" x14ac:dyDescent="0.35">
      <c r="A1746" s="72"/>
      <c r="E1746" s="72"/>
      <c r="F1746" s="89"/>
      <c r="H1746" s="154" t="s">
        <v>170</v>
      </c>
      <c r="I1746" s="191">
        <f>Liste!$E$3</f>
        <v>44870</v>
      </c>
      <c r="L1746" s="219"/>
    </row>
    <row r="1747" spans="1:12" ht="15.5" x14ac:dyDescent="0.35">
      <c r="A1747" s="72" t="s">
        <v>171</v>
      </c>
      <c r="B1747" s="191">
        <f>Liste!$E$3</f>
        <v>44870</v>
      </c>
      <c r="C1747" s="72"/>
      <c r="D1747" s="72" t="s">
        <v>183</v>
      </c>
      <c r="E1747" s="72" t="str">
        <f>Liste!$E$4</f>
        <v>10 Heures</v>
      </c>
      <c r="F1747" s="72" t="str">
        <f>Liste!$E$2</f>
        <v>15 rue du Bois d'Amour 75016 PARIS</v>
      </c>
      <c r="L1747" s="219"/>
    </row>
    <row r="1748" spans="1:12" x14ac:dyDescent="0.25">
      <c r="F1748" s="89"/>
      <c r="L1748" s="219"/>
    </row>
    <row r="1749" spans="1:12" x14ac:dyDescent="0.25">
      <c r="F1749" s="89"/>
      <c r="G1749" s="156" t="s">
        <v>174</v>
      </c>
      <c r="I1749" s="72" t="str">
        <f>Liste!$G$3</f>
        <v>Cabinet LEBON</v>
      </c>
      <c r="L1749" s="219"/>
    </row>
    <row r="1750" spans="1:12" x14ac:dyDescent="0.25">
      <c r="F1750" s="89"/>
      <c r="I1750" s="72" t="str">
        <f>Liste!$G$4</f>
        <v>120 rue du Devoir</v>
      </c>
      <c r="L1750" s="219"/>
    </row>
    <row r="1751" spans="1:12" x14ac:dyDescent="0.25">
      <c r="F1751" s="89"/>
      <c r="I1751" s="72" t="str">
        <f>Liste!$G$5</f>
        <v>75016 Paris</v>
      </c>
      <c r="L1751" s="219"/>
    </row>
    <row r="1752" spans="1:12" x14ac:dyDescent="0.25">
      <c r="F1752" s="111" t="s">
        <v>176</v>
      </c>
      <c r="G1752" s="153" t="str">
        <f>Liste!$E$5</f>
        <v>1 Novemvbre 2022</v>
      </c>
      <c r="L1752" s="219"/>
    </row>
    <row r="1753" spans="1:12" x14ac:dyDescent="0.25">
      <c r="F1753" s="89"/>
      <c r="L1753" s="219"/>
    </row>
    <row r="1754" spans="1:12" ht="17.5" x14ac:dyDescent="0.35">
      <c r="A1754" s="72" t="s">
        <v>178</v>
      </c>
      <c r="B1754" s="193" t="str">
        <f>Liste!$C$40&amp;" "&amp;Liste!$D$40</f>
        <v>Monsieur LOUISON Albert</v>
      </c>
      <c r="E1754" s="196">
        <f>Liste!A40</f>
        <v>31</v>
      </c>
      <c r="F1754" s="89"/>
      <c r="L1754" s="219"/>
    </row>
    <row r="1755" spans="1:12" x14ac:dyDescent="0.25">
      <c r="A1755" s="72" t="s">
        <v>177</v>
      </c>
      <c r="B1755" s="98" t="str">
        <f>Liste!$E$40&amp;" "&amp;Liste!$F$40&amp;" "&amp;Liste!$G$40</f>
        <v xml:space="preserve">17 rue de l' espoir 75016 Paris </v>
      </c>
      <c r="F1755" s="89"/>
      <c r="L1755" s="219"/>
    </row>
    <row r="1756" spans="1:12" x14ac:dyDescent="0.25">
      <c r="F1756" s="89"/>
      <c r="L1756" s="219"/>
    </row>
    <row r="1757" spans="1:12" x14ac:dyDescent="0.25">
      <c r="A1757" s="72" t="s">
        <v>180</v>
      </c>
      <c r="F1757" s="89"/>
      <c r="L1757" s="219"/>
    </row>
    <row r="1758" spans="1:12" x14ac:dyDescent="0.25">
      <c r="A1758" s="72" t="s">
        <v>179</v>
      </c>
      <c r="B1758" s="72"/>
      <c r="F1758" s="89"/>
      <c r="L1758" s="219"/>
    </row>
    <row r="1759" spans="1:12" x14ac:dyDescent="0.25">
      <c r="A1759" s="72" t="s">
        <v>181</v>
      </c>
      <c r="B1759" s="72"/>
      <c r="F1759" s="89"/>
      <c r="L1759" s="219"/>
    </row>
    <row r="1760" spans="1:12" x14ac:dyDescent="0.25">
      <c r="A1760" s="72" t="s">
        <v>182</v>
      </c>
      <c r="B1760" s="72"/>
      <c r="E1760" s="198">
        <f>Liste!$E$3</f>
        <v>44870</v>
      </c>
      <c r="F1760" s="111" t="s">
        <v>183</v>
      </c>
      <c r="G1760" t="str">
        <f>E1747&amp;" "&amp;F1747</f>
        <v>10 Heures 15 rue du Bois d'Amour 75016 PARIS</v>
      </c>
      <c r="L1760" s="219"/>
    </row>
    <row r="1761" spans="1:13" x14ac:dyDescent="0.25">
      <c r="A1761" s="159" t="s">
        <v>185</v>
      </c>
      <c r="F1761" s="89"/>
      <c r="L1761" s="219"/>
    </row>
    <row r="1762" spans="1:13" ht="13" x14ac:dyDescent="0.3">
      <c r="B1762" s="72"/>
      <c r="F1762" s="89"/>
      <c r="G1762" s="158" t="s">
        <v>184</v>
      </c>
      <c r="L1762" s="219"/>
    </row>
    <row r="1763" spans="1:13" x14ac:dyDescent="0.25">
      <c r="F1763" s="89"/>
      <c r="L1763" s="219"/>
    </row>
    <row r="1764" spans="1:13" x14ac:dyDescent="0.25">
      <c r="A1764" s="73">
        <v>1.01</v>
      </c>
      <c r="B1764" t="s">
        <v>166</v>
      </c>
      <c r="C1764" s="124" t="s">
        <v>335</v>
      </c>
      <c r="D1764" s="124"/>
      <c r="E1764" s="73"/>
      <c r="F1764" s="111">
        <v>1</v>
      </c>
      <c r="G1764" t="str">
        <f>VLOOKUP(F1764,Liste!$B$179:$C$189,2)</f>
        <v xml:space="preserve">Charges générales   </v>
      </c>
      <c r="H1764" s="73"/>
      <c r="I1764" s="124" t="s">
        <v>334</v>
      </c>
      <c r="J1764" s="124"/>
      <c r="L1764" s="219">
        <f>E1754</f>
        <v>31</v>
      </c>
      <c r="M1764" s="72">
        <f>VLOOKUP(L1764,F.MERE!$A$14:$AA$163,16+F1764)</f>
        <v>220</v>
      </c>
    </row>
    <row r="1765" spans="1:13" ht="13" thickBot="1" x14ac:dyDescent="0.3">
      <c r="F1765" s="89"/>
      <c r="L1765" s="219"/>
    </row>
    <row r="1766" spans="1:13" ht="13" thickBot="1" x14ac:dyDescent="0.3">
      <c r="B1766" s="72" t="str">
        <f>IF($M1764&gt;0,"","NE PARTICIPE PAS                   XXXXXXXXXXXXX")</f>
        <v/>
      </c>
      <c r="D1766" s="148"/>
      <c r="E1766" s="149" t="s">
        <v>1</v>
      </c>
      <c r="F1766" s="221"/>
      <c r="G1766" s="150" t="s">
        <v>2</v>
      </c>
      <c r="H1766" s="148"/>
      <c r="I1766" s="151" t="s">
        <v>167</v>
      </c>
      <c r="L1766" s="219"/>
      <c r="M1766" s="72" t="str">
        <f>VLOOKUP($E$12,F.MERE!$A$14:$AA$163,16+F1765)</f>
        <v/>
      </c>
    </row>
    <row r="1767" spans="1:13" x14ac:dyDescent="0.25">
      <c r="A1767" s="69"/>
      <c r="B1767" s="69"/>
      <c r="C1767" s="69"/>
      <c r="D1767" s="69"/>
      <c r="E1767" s="69"/>
      <c r="F1767" s="222"/>
      <c r="G1767" s="69"/>
      <c r="H1767" s="69"/>
      <c r="I1767" s="69"/>
      <c r="J1767" s="69"/>
      <c r="L1767" s="219"/>
    </row>
    <row r="1768" spans="1:13" x14ac:dyDescent="0.25">
      <c r="A1768">
        <v>2.0099999999999998</v>
      </c>
      <c r="B1768" s="72" t="s">
        <v>337</v>
      </c>
      <c r="C1768" s="72" t="s">
        <v>336</v>
      </c>
      <c r="D1768" s="72"/>
      <c r="F1768" s="223">
        <v>1</v>
      </c>
      <c r="G1768" t="str">
        <f>VLOOKUP(F1768,Liste!$B$179:$C$189,2)</f>
        <v xml:space="preserve">Charges générales   </v>
      </c>
      <c r="H1768" s="73"/>
      <c r="I1768" s="124" t="s">
        <v>334</v>
      </c>
      <c r="J1768" s="72"/>
      <c r="L1768" s="219">
        <f>E1754</f>
        <v>31</v>
      </c>
      <c r="M1768" s="72">
        <f>VLOOKUP(L1768,F.MERE!$A$14:$AA$163,16+F1764)</f>
        <v>220</v>
      </c>
    </row>
    <row r="1769" spans="1:13" ht="13" thickBot="1" x14ac:dyDescent="0.3">
      <c r="F1769" s="89"/>
      <c r="L1769" s="219"/>
    </row>
    <row r="1770" spans="1:13" ht="13" thickBot="1" x14ac:dyDescent="0.3">
      <c r="D1770" s="148"/>
      <c r="E1770" s="149" t="s">
        <v>1</v>
      </c>
      <c r="F1770" s="221"/>
      <c r="G1770" s="150" t="s">
        <v>2</v>
      </c>
      <c r="H1770" s="148"/>
      <c r="I1770" s="151" t="s">
        <v>167</v>
      </c>
      <c r="L1770" s="219"/>
    </row>
    <row r="1771" spans="1:13" x14ac:dyDescent="0.25">
      <c r="A1771" s="69"/>
      <c r="B1771" s="69"/>
      <c r="C1771" s="69"/>
      <c r="D1771" s="69"/>
      <c r="E1771" s="69"/>
      <c r="F1771" s="222"/>
      <c r="G1771" s="69"/>
      <c r="H1771" s="69"/>
      <c r="I1771" s="69"/>
      <c r="J1771" s="69"/>
      <c r="L1771" s="219"/>
    </row>
    <row r="1772" spans="1:13" x14ac:dyDescent="0.25">
      <c r="A1772">
        <v>3.01</v>
      </c>
      <c r="B1772" s="72" t="s">
        <v>338</v>
      </c>
      <c r="C1772" s="72" t="s">
        <v>339</v>
      </c>
      <c r="D1772" s="72"/>
      <c r="F1772" s="223">
        <v>1</v>
      </c>
      <c r="G1772" t="str">
        <f>VLOOKUP(F1772,Liste!$B$179:$C$189,2)</f>
        <v xml:space="preserve">Charges générales   </v>
      </c>
      <c r="H1772" s="73"/>
      <c r="I1772" s="124" t="s">
        <v>334</v>
      </c>
      <c r="J1772" s="72"/>
      <c r="L1772" s="219">
        <f>E1754</f>
        <v>31</v>
      </c>
      <c r="M1772" s="72">
        <f>VLOOKUP(L1772,F.MERE!$A$14:$AA$163,16+F1772)</f>
        <v>220</v>
      </c>
    </row>
    <row r="1773" spans="1:13" ht="13" thickBot="1" x14ac:dyDescent="0.3">
      <c r="F1773" s="89"/>
      <c r="L1773" s="219"/>
    </row>
    <row r="1774" spans="1:13" ht="13" thickBot="1" x14ac:dyDescent="0.3">
      <c r="D1774" s="148"/>
      <c r="E1774" s="149" t="s">
        <v>1</v>
      </c>
      <c r="F1774" s="221"/>
      <c r="G1774" s="150" t="s">
        <v>2</v>
      </c>
      <c r="H1774" s="148"/>
      <c r="I1774" s="151" t="s">
        <v>167</v>
      </c>
      <c r="L1774" s="219"/>
    </row>
    <row r="1775" spans="1:13" x14ac:dyDescent="0.25">
      <c r="A1775" s="69"/>
      <c r="B1775" s="69"/>
      <c r="C1775" s="69"/>
      <c r="D1775" s="69"/>
      <c r="E1775" s="69"/>
      <c r="F1775" s="222"/>
      <c r="G1775" s="69"/>
      <c r="H1775" s="69"/>
      <c r="I1775" s="69"/>
      <c r="J1775" s="69"/>
      <c r="L1775" s="219"/>
    </row>
    <row r="1776" spans="1:13" x14ac:dyDescent="0.25">
      <c r="A1776">
        <v>4.01</v>
      </c>
      <c r="B1776" s="72" t="s">
        <v>340</v>
      </c>
      <c r="C1776" s="72" t="s">
        <v>341</v>
      </c>
      <c r="D1776" s="72"/>
      <c r="F1776" s="223">
        <v>1</v>
      </c>
      <c r="G1776" t="str">
        <f>VLOOKUP(F1776,Liste!$B$179:$C$189,2)</f>
        <v xml:space="preserve">Charges générales   </v>
      </c>
      <c r="H1776" s="73"/>
      <c r="I1776" s="124" t="s">
        <v>334</v>
      </c>
      <c r="J1776" s="72"/>
      <c r="L1776" s="219">
        <f>E1754</f>
        <v>31</v>
      </c>
      <c r="M1776" s="72">
        <f>VLOOKUP(L1776,F.MERE!$A$14:$AA$163,16+F1776)</f>
        <v>220</v>
      </c>
    </row>
    <row r="1777" spans="1:13" ht="13" thickBot="1" x14ac:dyDescent="0.3">
      <c r="F1777" s="89"/>
      <c r="L1777" s="219"/>
    </row>
    <row r="1778" spans="1:13" ht="13" thickBot="1" x14ac:dyDescent="0.3">
      <c r="B1778" s="72" t="str">
        <f>IF($M1776&gt;0,"","NE PARTICIPE PAS                   XXXXXXXXXXXXX")</f>
        <v/>
      </c>
      <c r="D1778" s="148"/>
      <c r="E1778" s="149" t="s">
        <v>1</v>
      </c>
      <c r="F1778" s="221"/>
      <c r="G1778" s="150" t="s">
        <v>2</v>
      </c>
      <c r="H1778" s="148"/>
      <c r="I1778" s="151" t="s">
        <v>167</v>
      </c>
      <c r="L1778" s="219"/>
    </row>
    <row r="1779" spans="1:13" x14ac:dyDescent="0.25">
      <c r="A1779" s="69"/>
      <c r="B1779" s="69"/>
      <c r="C1779" s="69"/>
      <c r="D1779" s="69"/>
      <c r="E1779" s="69"/>
      <c r="F1779" s="222"/>
      <c r="G1779" s="69"/>
      <c r="H1779" s="69"/>
      <c r="I1779" s="69"/>
      <c r="J1779" s="69"/>
      <c r="L1779" s="219"/>
    </row>
    <row r="1780" spans="1:13" x14ac:dyDescent="0.25">
      <c r="A1780">
        <v>5.01</v>
      </c>
      <c r="B1780" s="72" t="s">
        <v>342</v>
      </c>
      <c r="C1780" s="72" t="s">
        <v>343</v>
      </c>
      <c r="D1780" s="72"/>
      <c r="F1780" s="223">
        <v>1</v>
      </c>
      <c r="G1780" t="str">
        <f>VLOOKUP(F1780,Liste!$B$179:$C$189,2)</f>
        <v xml:space="preserve">Charges générales   </v>
      </c>
      <c r="H1780" s="73"/>
      <c r="I1780" s="124" t="s">
        <v>345</v>
      </c>
      <c r="J1780" s="72"/>
      <c r="L1780" s="219">
        <f>E1754</f>
        <v>31</v>
      </c>
      <c r="M1780" s="72">
        <f>VLOOKUP(L1780,F.MERE!$A$14:$AA$163,16+F1780)</f>
        <v>220</v>
      </c>
    </row>
    <row r="1781" spans="1:13" ht="13" thickBot="1" x14ac:dyDescent="0.3">
      <c r="F1781" s="223"/>
      <c r="H1781" s="73"/>
      <c r="I1781" s="124"/>
      <c r="L1781" s="219"/>
    </row>
    <row r="1782" spans="1:13" ht="13" thickBot="1" x14ac:dyDescent="0.3">
      <c r="B1782" s="72" t="str">
        <f>IF($M1780&gt;0,"","NE PARTICIPE PAS                   XXXXXXXXXXXXX")</f>
        <v/>
      </c>
      <c r="D1782" s="148"/>
      <c r="E1782" s="149" t="s">
        <v>1</v>
      </c>
      <c r="F1782" s="221"/>
      <c r="G1782" s="150" t="s">
        <v>2</v>
      </c>
      <c r="H1782" s="148"/>
      <c r="I1782" s="151" t="s">
        <v>167</v>
      </c>
      <c r="L1782" s="219"/>
    </row>
    <row r="1783" spans="1:13" x14ac:dyDescent="0.25">
      <c r="A1783" s="69"/>
      <c r="B1783" s="69"/>
      <c r="C1783" s="69"/>
      <c r="D1783" s="69"/>
      <c r="E1783" s="69"/>
      <c r="F1783" s="222"/>
      <c r="G1783" s="69"/>
      <c r="H1783" s="69"/>
      <c r="I1783" s="69"/>
      <c r="J1783" s="69"/>
      <c r="L1783" s="219"/>
    </row>
    <row r="1784" spans="1:13" x14ac:dyDescent="0.25">
      <c r="A1784">
        <v>5.0199999999999996</v>
      </c>
      <c r="B1784" s="72" t="s">
        <v>344</v>
      </c>
      <c r="C1784" s="72" t="s">
        <v>343</v>
      </c>
      <c r="D1784" s="72"/>
      <c r="F1784" s="223">
        <v>1</v>
      </c>
      <c r="G1784" t="str">
        <f>VLOOKUP(F1784,Liste!$B$179:$C$189,2)</f>
        <v xml:space="preserve">Charges générales   </v>
      </c>
      <c r="H1784" s="73"/>
      <c r="I1784" s="124" t="s">
        <v>334</v>
      </c>
      <c r="J1784" s="72"/>
      <c r="L1784" s="219">
        <f>E1754</f>
        <v>31</v>
      </c>
      <c r="M1784" s="72">
        <f>VLOOKUP(L1784,F.MERE!$A$14:$AA$163,16+F1784)</f>
        <v>220</v>
      </c>
    </row>
    <row r="1785" spans="1:13" ht="13" thickBot="1" x14ac:dyDescent="0.3">
      <c r="F1785" s="89"/>
      <c r="L1785" s="219"/>
    </row>
    <row r="1786" spans="1:13" ht="13" thickBot="1" x14ac:dyDescent="0.3">
      <c r="B1786" s="72" t="str">
        <f>IF($M1784&gt;0,"","NE PARTICIPE PAS                   XXXXXXXXXXXXX")</f>
        <v/>
      </c>
      <c r="D1786" s="148"/>
      <c r="E1786" s="149" t="s">
        <v>1</v>
      </c>
      <c r="F1786" s="221"/>
      <c r="G1786" s="150" t="s">
        <v>2</v>
      </c>
      <c r="H1786" s="148"/>
      <c r="I1786" s="151" t="s">
        <v>167</v>
      </c>
      <c r="L1786" s="219"/>
    </row>
    <row r="1787" spans="1:13" x14ac:dyDescent="0.25">
      <c r="A1787" s="69"/>
      <c r="B1787" s="69"/>
      <c r="C1787" s="69"/>
      <c r="D1787" s="69"/>
      <c r="E1787" s="69"/>
      <c r="F1787" s="222"/>
      <c r="G1787" s="69"/>
      <c r="H1787" s="69"/>
      <c r="I1787" s="69"/>
      <c r="J1787" s="69"/>
      <c r="L1787" s="219"/>
    </row>
    <row r="1788" spans="1:13" x14ac:dyDescent="0.25">
      <c r="A1788">
        <v>6.01</v>
      </c>
      <c r="B1788" s="72" t="s">
        <v>386</v>
      </c>
      <c r="C1788" s="72" t="s">
        <v>383</v>
      </c>
      <c r="D1788" s="72"/>
      <c r="F1788" s="223">
        <v>3</v>
      </c>
      <c r="G1788" s="72" t="str">
        <f>VLOOKUP(F1788,Liste!$B$179:$C$189,2)</f>
        <v>Chardes Bât,B</v>
      </c>
      <c r="H1788" s="73"/>
      <c r="I1788" s="124" t="s">
        <v>382</v>
      </c>
      <c r="J1788" s="72"/>
      <c r="L1788" s="219">
        <f>E1754</f>
        <v>31</v>
      </c>
      <c r="M1788" s="72">
        <f>VLOOKUP(L1788,F.MERE!$A$14:$AA$163,16+F1788)</f>
        <v>0</v>
      </c>
    </row>
    <row r="1789" spans="1:13" ht="13" thickBot="1" x14ac:dyDescent="0.3">
      <c r="F1789" s="89"/>
      <c r="L1789" s="219"/>
    </row>
    <row r="1790" spans="1:13" ht="13" thickBot="1" x14ac:dyDescent="0.3">
      <c r="B1790" s="72" t="str">
        <f>IF($M1788&gt;0,"","NE PARTICIPE PAS                   XXXXXXXXXXXXX")</f>
        <v>NE PARTICIPE PAS                   XXXXXXXXXXXXX</v>
      </c>
      <c r="C1790" s="72" t="s">
        <v>384</v>
      </c>
      <c r="D1790" s="148"/>
      <c r="E1790" s="149" t="s">
        <v>1</v>
      </c>
      <c r="F1790" s="221"/>
      <c r="G1790" s="150" t="s">
        <v>2</v>
      </c>
      <c r="H1790" s="148"/>
      <c r="I1790" s="151" t="s">
        <v>167</v>
      </c>
      <c r="L1790" s="219"/>
    </row>
    <row r="1791" spans="1:13" x14ac:dyDescent="0.25">
      <c r="A1791" s="69"/>
      <c r="B1791" s="69"/>
      <c r="C1791" s="69"/>
      <c r="D1791" s="69"/>
      <c r="E1791" s="69"/>
      <c r="F1791" s="222"/>
      <c r="G1791" s="69"/>
      <c r="H1791" s="69"/>
      <c r="I1791" s="69"/>
      <c r="J1791" s="69"/>
      <c r="L1791" s="219"/>
    </row>
    <row r="1792" spans="1:13" x14ac:dyDescent="0.25">
      <c r="B1792" s="72"/>
      <c r="C1792" s="72"/>
      <c r="D1792" s="72"/>
      <c r="F1792" s="223">
        <v>1</v>
      </c>
      <c r="G1792" t="str">
        <f>VLOOKUP(F1792,Liste!$B$179:$C$189,2)</f>
        <v xml:space="preserve">Charges générales   </v>
      </c>
      <c r="H1792" s="73"/>
      <c r="I1792" s="124" t="s">
        <v>334</v>
      </c>
      <c r="J1792" s="72"/>
      <c r="L1792" s="219">
        <f>E1754</f>
        <v>31</v>
      </c>
      <c r="M1792" s="72">
        <f>VLOOKUP(L1792,F.MERE!$A$14:$AA$163,16+F1792)</f>
        <v>220</v>
      </c>
    </row>
    <row r="1793" spans="1:13" ht="13" thickBot="1" x14ac:dyDescent="0.3">
      <c r="F1793" s="89"/>
      <c r="L1793" s="219"/>
    </row>
    <row r="1794" spans="1:13" ht="13" thickBot="1" x14ac:dyDescent="0.3">
      <c r="B1794" s="72" t="str">
        <f>IF($M1792&gt;0,"","NE PARTICIPE PAS                   XXXXXXXXXXXXX")</f>
        <v/>
      </c>
      <c r="D1794" s="148"/>
      <c r="E1794" s="149" t="s">
        <v>1</v>
      </c>
      <c r="F1794" s="221"/>
      <c r="G1794" s="150" t="s">
        <v>2</v>
      </c>
      <c r="H1794" s="148"/>
      <c r="I1794" s="151" t="s">
        <v>167</v>
      </c>
      <c r="L1794" s="219"/>
    </row>
    <row r="1795" spans="1:13" x14ac:dyDescent="0.25">
      <c r="A1795" s="69"/>
      <c r="B1795" s="69"/>
      <c r="C1795" s="69"/>
      <c r="D1795" s="69"/>
      <c r="E1795" s="69"/>
      <c r="F1795" s="222"/>
      <c r="G1795" s="69"/>
      <c r="H1795" s="69"/>
      <c r="I1795" s="69"/>
      <c r="J1795" s="69"/>
      <c r="L1795" s="219"/>
    </row>
    <row r="1796" spans="1:13" x14ac:dyDescent="0.25">
      <c r="B1796" s="72"/>
      <c r="C1796" s="72"/>
      <c r="D1796" s="72"/>
      <c r="F1796" s="223">
        <v>1</v>
      </c>
      <c r="G1796" t="str">
        <f>VLOOKUP(F1796,Liste!$B$179:$C$189,2)</f>
        <v xml:space="preserve">Charges générales   </v>
      </c>
      <c r="H1796" s="73"/>
      <c r="I1796" s="124" t="s">
        <v>334</v>
      </c>
      <c r="J1796" s="72"/>
      <c r="L1796" s="219">
        <f>E1754</f>
        <v>31</v>
      </c>
      <c r="M1796" s="72">
        <f>VLOOKUP(L1796,F.MERE!$A$14:$AA$163,16+F1796)</f>
        <v>220</v>
      </c>
    </row>
    <row r="1797" spans="1:13" ht="13" thickBot="1" x14ac:dyDescent="0.3">
      <c r="F1797" s="89"/>
      <c r="L1797" s="219"/>
    </row>
    <row r="1798" spans="1:13" ht="13" thickBot="1" x14ac:dyDescent="0.3">
      <c r="B1798" s="72" t="str">
        <f>IF($M1796&gt;0,"","NE PARTICIPE PAS                   XXXXXXXXXXXXX")</f>
        <v/>
      </c>
      <c r="E1798" s="149" t="s">
        <v>1</v>
      </c>
      <c r="F1798" s="221"/>
      <c r="G1798" s="150" t="s">
        <v>2</v>
      </c>
      <c r="H1798" s="148"/>
      <c r="I1798" s="151" t="s">
        <v>167</v>
      </c>
      <c r="L1798" s="219"/>
      <c r="M1798" s="72" t="str">
        <f>VLOOKUP($E$12,F.MERE!$A$14:$AA$163,16+F1797)</f>
        <v/>
      </c>
    </row>
    <row r="1799" spans="1:13" x14ac:dyDescent="0.25">
      <c r="A1799" s="69"/>
      <c r="B1799" s="69"/>
      <c r="C1799" s="69"/>
      <c r="D1799" s="69"/>
      <c r="E1799" s="69"/>
      <c r="F1799" s="222"/>
      <c r="G1799" s="69"/>
      <c r="H1799" s="69"/>
      <c r="I1799" s="69"/>
      <c r="J1799" s="69"/>
      <c r="L1799" s="219"/>
    </row>
    <row r="1800" spans="1:13" x14ac:dyDescent="0.25">
      <c r="A1800" t="s">
        <v>24</v>
      </c>
      <c r="F1800" s="89"/>
      <c r="L1800" s="219"/>
    </row>
    <row r="1801" spans="1:13" ht="18" x14ac:dyDescent="0.4">
      <c r="A1801" s="160" t="str">
        <f>Liste!$A$1</f>
        <v>Résid.LA JOIE</v>
      </c>
      <c r="B1801" s="160"/>
      <c r="F1801" s="89"/>
      <c r="I1801" s="200" t="s">
        <v>168</v>
      </c>
      <c r="L1801" s="219"/>
    </row>
    <row r="1802" spans="1:13" x14ac:dyDescent="0.25">
      <c r="A1802" t="str">
        <f>Liste!$A$2</f>
        <v>120 rue de l' Espérance</v>
      </c>
      <c r="B1802" t="str">
        <f>Liste!$A$2</f>
        <v>120 rue de l' Espérance</v>
      </c>
      <c r="F1802" s="89"/>
      <c r="J1802" s="72" t="s">
        <v>186</v>
      </c>
      <c r="L1802" s="219"/>
    </row>
    <row r="1803" spans="1:13" x14ac:dyDescent="0.25">
      <c r="A1803">
        <f>Liste!$A$3</f>
        <v>75016</v>
      </c>
      <c r="B1803" s="220" t="str">
        <f>Liste!$A$3  &amp; " " &amp;Liste!$B$3</f>
        <v>75016 PARIS</v>
      </c>
      <c r="F1803" s="89"/>
      <c r="L1803" s="219"/>
    </row>
    <row r="1804" spans="1:13" ht="15.5" x14ac:dyDescent="0.35">
      <c r="A1804" s="72"/>
      <c r="E1804" s="72"/>
      <c r="F1804" s="89"/>
      <c r="H1804" s="154" t="s">
        <v>170</v>
      </c>
      <c r="I1804" s="191">
        <f>Liste!$E$3</f>
        <v>44870</v>
      </c>
      <c r="L1804" s="219"/>
    </row>
    <row r="1805" spans="1:13" ht="15.5" x14ac:dyDescent="0.35">
      <c r="A1805" s="72" t="s">
        <v>171</v>
      </c>
      <c r="B1805" s="191">
        <f>Liste!$E$3</f>
        <v>44870</v>
      </c>
      <c r="C1805" s="72"/>
      <c r="D1805" s="72" t="s">
        <v>183</v>
      </c>
      <c r="E1805" s="72" t="str">
        <f>Liste!$E$4</f>
        <v>10 Heures</v>
      </c>
      <c r="F1805" s="72" t="str">
        <f>Liste!$E$2</f>
        <v>15 rue du Bois d'Amour 75016 PARIS</v>
      </c>
      <c r="L1805" s="219"/>
    </row>
    <row r="1806" spans="1:13" x14ac:dyDescent="0.25">
      <c r="F1806" s="89"/>
      <c r="L1806" s="219"/>
    </row>
    <row r="1807" spans="1:13" x14ac:dyDescent="0.25">
      <c r="F1807" s="89"/>
      <c r="G1807" s="156" t="s">
        <v>174</v>
      </c>
      <c r="I1807" s="72" t="str">
        <f>Liste!$G$3</f>
        <v>Cabinet LEBON</v>
      </c>
      <c r="L1807" s="219"/>
    </row>
    <row r="1808" spans="1:13" x14ac:dyDescent="0.25">
      <c r="F1808" s="89"/>
      <c r="I1808" s="72" t="str">
        <f>Liste!$G$4</f>
        <v>120 rue du Devoir</v>
      </c>
      <c r="L1808" s="219"/>
    </row>
    <row r="1809" spans="1:13" x14ac:dyDescent="0.25">
      <c r="F1809" s="89"/>
      <c r="I1809" s="72" t="str">
        <f>Liste!$G$5</f>
        <v>75016 Paris</v>
      </c>
      <c r="L1809" s="219"/>
    </row>
    <row r="1810" spans="1:13" x14ac:dyDescent="0.25">
      <c r="F1810" s="111" t="s">
        <v>176</v>
      </c>
      <c r="G1810" s="153" t="str">
        <f>Liste!$E$5</f>
        <v>1 Novemvbre 2022</v>
      </c>
      <c r="L1810" s="219"/>
    </row>
    <row r="1811" spans="1:13" x14ac:dyDescent="0.25">
      <c r="F1811" s="89"/>
      <c r="L1811" s="219"/>
    </row>
    <row r="1812" spans="1:13" ht="17.5" x14ac:dyDescent="0.35">
      <c r="A1812" s="72" t="s">
        <v>178</v>
      </c>
      <c r="B1812" s="193" t="str">
        <f>Liste!$C419&amp;" "&amp;Liste!$D$41</f>
        <v xml:space="preserve"> MARTIN Nicole</v>
      </c>
      <c r="E1812" s="196">
        <f>Liste!A41</f>
        <v>32</v>
      </c>
      <c r="F1812" s="89"/>
      <c r="L1812" s="219"/>
    </row>
    <row r="1813" spans="1:13" x14ac:dyDescent="0.25">
      <c r="A1813" s="72" t="s">
        <v>177</v>
      </c>
      <c r="B1813" s="98" t="str">
        <f>Liste!$E41&amp;" "&amp;Liste!$F$41&amp;" "&amp;Liste!$G$41</f>
        <v>30 rue Pasteur 33200 Bordeaux</v>
      </c>
      <c r="F1813" s="89"/>
      <c r="L1813" s="219"/>
    </row>
    <row r="1814" spans="1:13" x14ac:dyDescent="0.25">
      <c r="F1814" s="89"/>
      <c r="L1814" s="219"/>
    </row>
    <row r="1815" spans="1:13" x14ac:dyDescent="0.25">
      <c r="A1815" s="72" t="s">
        <v>180</v>
      </c>
      <c r="F1815" s="89"/>
      <c r="L1815" s="219"/>
    </row>
    <row r="1816" spans="1:13" x14ac:dyDescent="0.25">
      <c r="A1816" s="72" t="s">
        <v>179</v>
      </c>
      <c r="B1816" s="72"/>
      <c r="F1816" s="89"/>
      <c r="L1816" s="219"/>
    </row>
    <row r="1817" spans="1:13" x14ac:dyDescent="0.25">
      <c r="A1817" s="72" t="s">
        <v>181</v>
      </c>
      <c r="B1817" s="72"/>
      <c r="F1817" s="89"/>
      <c r="L1817" s="219"/>
    </row>
    <row r="1818" spans="1:13" x14ac:dyDescent="0.25">
      <c r="A1818" s="72" t="s">
        <v>182</v>
      </c>
      <c r="B1818" s="72"/>
      <c r="E1818" s="198">
        <f>Liste!$E$3</f>
        <v>44870</v>
      </c>
      <c r="F1818" s="111" t="s">
        <v>183</v>
      </c>
      <c r="G1818" t="str">
        <f>E1805&amp;" "&amp;F1805</f>
        <v>10 Heures 15 rue du Bois d'Amour 75016 PARIS</v>
      </c>
      <c r="L1818" s="219"/>
    </row>
    <row r="1819" spans="1:13" x14ac:dyDescent="0.25">
      <c r="A1819" s="159" t="s">
        <v>185</v>
      </c>
      <c r="F1819" s="89"/>
      <c r="L1819" s="219"/>
    </row>
    <row r="1820" spans="1:13" ht="13" x14ac:dyDescent="0.3">
      <c r="B1820" s="72"/>
      <c r="F1820" s="89"/>
      <c r="G1820" s="158" t="s">
        <v>184</v>
      </c>
      <c r="L1820" s="219"/>
    </row>
    <row r="1821" spans="1:13" x14ac:dyDescent="0.25">
      <c r="F1821" s="89"/>
      <c r="L1821" s="219"/>
    </row>
    <row r="1822" spans="1:13" x14ac:dyDescent="0.25">
      <c r="A1822" s="73">
        <v>1.01</v>
      </c>
      <c r="B1822" t="s">
        <v>166</v>
      </c>
      <c r="C1822" s="124" t="s">
        <v>335</v>
      </c>
      <c r="D1822" s="124"/>
      <c r="E1822" s="73"/>
      <c r="F1822" s="111">
        <v>1</v>
      </c>
      <c r="G1822" t="str">
        <f>VLOOKUP(F1822,Liste!$B$179:$C$189,2)</f>
        <v xml:space="preserve">Charges générales   </v>
      </c>
      <c r="H1822" s="73"/>
      <c r="I1822" s="124" t="s">
        <v>334</v>
      </c>
      <c r="J1822" s="124"/>
      <c r="L1822" s="219">
        <f>E1812</f>
        <v>32</v>
      </c>
      <c r="M1822" s="72">
        <f>VLOOKUP(L1822,F.MERE!$A$14:$AA$163,16+F1822)</f>
        <v>100</v>
      </c>
    </row>
    <row r="1823" spans="1:13" ht="13" thickBot="1" x14ac:dyDescent="0.3">
      <c r="F1823" s="89"/>
      <c r="L1823" s="219"/>
    </row>
    <row r="1824" spans="1:13" ht="13" thickBot="1" x14ac:dyDescent="0.3">
      <c r="B1824" s="72" t="str">
        <f>IF($M1822&gt;0,"","NE PARTICIPE PAS                   XXXXXXXXXXXXX")</f>
        <v/>
      </c>
      <c r="D1824" s="148"/>
      <c r="E1824" s="149" t="s">
        <v>1</v>
      </c>
      <c r="F1824" s="221"/>
      <c r="G1824" s="150" t="s">
        <v>2</v>
      </c>
      <c r="H1824" s="148"/>
      <c r="I1824" s="151" t="s">
        <v>167</v>
      </c>
      <c r="L1824" s="219"/>
      <c r="M1824" s="72" t="str">
        <f>VLOOKUP($E$12,F.MERE!$A$14:$AA$163,16+F1823)</f>
        <v/>
      </c>
    </row>
    <row r="1825" spans="1:13" x14ac:dyDescent="0.25">
      <c r="A1825" s="69"/>
      <c r="B1825" s="69"/>
      <c r="C1825" s="69"/>
      <c r="D1825" s="69"/>
      <c r="E1825" s="69"/>
      <c r="F1825" s="222"/>
      <c r="G1825" s="69"/>
      <c r="H1825" s="69"/>
      <c r="I1825" s="69"/>
      <c r="J1825" s="69"/>
      <c r="L1825" s="219"/>
    </row>
    <row r="1826" spans="1:13" x14ac:dyDescent="0.25">
      <c r="A1826">
        <v>2.0099999999999998</v>
      </c>
      <c r="B1826" s="72" t="s">
        <v>337</v>
      </c>
      <c r="C1826" s="72" t="s">
        <v>336</v>
      </c>
      <c r="D1826" s="72"/>
      <c r="F1826" s="223">
        <v>1</v>
      </c>
      <c r="G1826" t="str">
        <f>VLOOKUP(F1826,Liste!$B$179:$C$189,2)</f>
        <v xml:space="preserve">Charges générales   </v>
      </c>
      <c r="H1826" s="73"/>
      <c r="I1826" s="124" t="s">
        <v>334</v>
      </c>
      <c r="J1826" s="72"/>
      <c r="L1826" s="219">
        <f>E1812</f>
        <v>32</v>
      </c>
      <c r="M1826" s="72">
        <f>VLOOKUP(L1826,F.MERE!$A$14:$AA$163,16+F1822)</f>
        <v>100</v>
      </c>
    </row>
    <row r="1827" spans="1:13" ht="13" thickBot="1" x14ac:dyDescent="0.3">
      <c r="F1827" s="89"/>
      <c r="L1827" s="219"/>
    </row>
    <row r="1828" spans="1:13" ht="13" thickBot="1" x14ac:dyDescent="0.3">
      <c r="D1828" s="148"/>
      <c r="E1828" s="149" t="s">
        <v>1</v>
      </c>
      <c r="F1828" s="221"/>
      <c r="G1828" s="150" t="s">
        <v>2</v>
      </c>
      <c r="H1828" s="148"/>
      <c r="I1828" s="151" t="s">
        <v>167</v>
      </c>
      <c r="L1828" s="219"/>
    </row>
    <row r="1829" spans="1:13" x14ac:dyDescent="0.25">
      <c r="A1829" s="69"/>
      <c r="B1829" s="69"/>
      <c r="C1829" s="69"/>
      <c r="D1829" s="69"/>
      <c r="E1829" s="69"/>
      <c r="F1829" s="222"/>
      <c r="G1829" s="69"/>
      <c r="H1829" s="69"/>
      <c r="I1829" s="69"/>
      <c r="J1829" s="69"/>
      <c r="L1829" s="219"/>
    </row>
    <row r="1830" spans="1:13" x14ac:dyDescent="0.25">
      <c r="A1830">
        <v>3.01</v>
      </c>
      <c r="B1830" s="72" t="s">
        <v>338</v>
      </c>
      <c r="C1830" s="72" t="s">
        <v>339</v>
      </c>
      <c r="D1830" s="72"/>
      <c r="F1830" s="223">
        <v>1</v>
      </c>
      <c r="G1830" t="str">
        <f>VLOOKUP(F1830,Liste!$B$179:$C$189,2)</f>
        <v xml:space="preserve">Charges générales   </v>
      </c>
      <c r="H1830" s="73"/>
      <c r="I1830" s="124" t="s">
        <v>334</v>
      </c>
      <c r="J1830" s="72"/>
      <c r="L1830" s="219">
        <f>E1812</f>
        <v>32</v>
      </c>
      <c r="M1830" s="72">
        <f>VLOOKUP(L1830,F.MERE!$A$14:$AA$163,16+F1830)</f>
        <v>100</v>
      </c>
    </row>
    <row r="1831" spans="1:13" ht="13" thickBot="1" x14ac:dyDescent="0.3">
      <c r="F1831" s="89"/>
      <c r="L1831" s="219"/>
    </row>
    <row r="1832" spans="1:13" ht="13" thickBot="1" x14ac:dyDescent="0.3">
      <c r="D1832" s="148"/>
      <c r="E1832" s="149" t="s">
        <v>1</v>
      </c>
      <c r="F1832" s="221"/>
      <c r="G1832" s="150" t="s">
        <v>2</v>
      </c>
      <c r="H1832" s="148"/>
      <c r="I1832" s="151" t="s">
        <v>167</v>
      </c>
      <c r="L1832" s="219"/>
    </row>
    <row r="1833" spans="1:13" x14ac:dyDescent="0.25">
      <c r="A1833" s="69"/>
      <c r="B1833" s="69"/>
      <c r="C1833" s="69"/>
      <c r="D1833" s="69"/>
      <c r="E1833" s="69"/>
      <c r="F1833" s="222"/>
      <c r="G1833" s="69"/>
      <c r="H1833" s="69"/>
      <c r="I1833" s="69"/>
      <c r="J1833" s="69"/>
      <c r="L1833" s="219"/>
    </row>
    <row r="1834" spans="1:13" x14ac:dyDescent="0.25">
      <c r="A1834">
        <v>4.01</v>
      </c>
      <c r="B1834" s="72" t="s">
        <v>340</v>
      </c>
      <c r="C1834" s="72" t="s">
        <v>341</v>
      </c>
      <c r="D1834" s="72"/>
      <c r="F1834" s="223">
        <v>1</v>
      </c>
      <c r="G1834" t="str">
        <f>VLOOKUP(F1834,Liste!$B$179:$C$189,2)</f>
        <v xml:space="preserve">Charges générales   </v>
      </c>
      <c r="H1834" s="73"/>
      <c r="I1834" s="124" t="s">
        <v>334</v>
      </c>
      <c r="J1834" s="72"/>
      <c r="L1834" s="219">
        <f>E1812</f>
        <v>32</v>
      </c>
      <c r="M1834" s="72">
        <f>VLOOKUP(L1834,F.MERE!$A$14:$AA$163,16+F1834)</f>
        <v>100</v>
      </c>
    </row>
    <row r="1835" spans="1:13" ht="13" thickBot="1" x14ac:dyDescent="0.3">
      <c r="F1835" s="89"/>
      <c r="L1835" s="219"/>
    </row>
    <row r="1836" spans="1:13" ht="13" thickBot="1" x14ac:dyDescent="0.3">
      <c r="B1836" s="72" t="str">
        <f>IF($M1834&gt;0,"","NE PARTICIPE PAS                   XXXXXXXXXXXXX")</f>
        <v/>
      </c>
      <c r="D1836" s="148"/>
      <c r="E1836" s="149" t="s">
        <v>1</v>
      </c>
      <c r="F1836" s="221"/>
      <c r="G1836" s="150" t="s">
        <v>2</v>
      </c>
      <c r="H1836" s="148"/>
      <c r="I1836" s="151" t="s">
        <v>167</v>
      </c>
      <c r="L1836" s="219"/>
    </row>
    <row r="1837" spans="1:13" x14ac:dyDescent="0.25">
      <c r="A1837" s="69"/>
      <c r="B1837" s="69"/>
      <c r="C1837" s="69"/>
      <c r="D1837" s="69"/>
      <c r="E1837" s="69"/>
      <c r="F1837" s="222"/>
      <c r="G1837" s="69"/>
      <c r="H1837" s="69"/>
      <c r="I1837" s="69"/>
      <c r="J1837" s="69"/>
      <c r="L1837" s="219"/>
    </row>
    <row r="1838" spans="1:13" x14ac:dyDescent="0.25">
      <c r="A1838">
        <v>5.01</v>
      </c>
      <c r="B1838" s="72" t="s">
        <v>342</v>
      </c>
      <c r="C1838" s="72" t="s">
        <v>343</v>
      </c>
      <c r="D1838" s="72"/>
      <c r="F1838" s="223">
        <v>1</v>
      </c>
      <c r="G1838" t="str">
        <f>VLOOKUP(F1838,Liste!$B$179:$C$189,2)</f>
        <v xml:space="preserve">Charges générales   </v>
      </c>
      <c r="H1838" s="73"/>
      <c r="I1838" s="124" t="s">
        <v>345</v>
      </c>
      <c r="J1838" s="72"/>
      <c r="L1838" s="219">
        <f>E1812</f>
        <v>32</v>
      </c>
      <c r="M1838" s="72">
        <f>VLOOKUP(L1838,F.MERE!$A$14:$AA$163,16+F1838)</f>
        <v>100</v>
      </c>
    </row>
    <row r="1839" spans="1:13" ht="13" thickBot="1" x14ac:dyDescent="0.3">
      <c r="F1839" s="223"/>
      <c r="H1839" s="73"/>
      <c r="I1839" s="124"/>
      <c r="L1839" s="219"/>
    </row>
    <row r="1840" spans="1:13" ht="13" thickBot="1" x14ac:dyDescent="0.3">
      <c r="B1840" s="72" t="str">
        <f>IF($M1838&gt;0,"","NE PARTICIPE PAS                   XXXXXXXXXXXXX")</f>
        <v/>
      </c>
      <c r="D1840" s="148"/>
      <c r="E1840" s="149" t="s">
        <v>1</v>
      </c>
      <c r="F1840" s="221"/>
      <c r="G1840" s="150" t="s">
        <v>2</v>
      </c>
      <c r="H1840" s="148"/>
      <c r="I1840" s="151" t="s">
        <v>167</v>
      </c>
      <c r="L1840" s="219"/>
    </row>
    <row r="1841" spans="1:13" x14ac:dyDescent="0.25">
      <c r="A1841" s="69"/>
      <c r="B1841" s="69"/>
      <c r="C1841" s="69"/>
      <c r="D1841" s="69"/>
      <c r="E1841" s="69"/>
      <c r="F1841" s="222"/>
      <c r="G1841" s="69"/>
      <c r="H1841" s="69"/>
      <c r="I1841" s="69"/>
      <c r="J1841" s="69"/>
      <c r="L1841" s="219"/>
    </row>
    <row r="1842" spans="1:13" x14ac:dyDescent="0.25">
      <c r="A1842">
        <v>5.0199999999999996</v>
      </c>
      <c r="B1842" s="72" t="s">
        <v>344</v>
      </c>
      <c r="C1842" s="72" t="s">
        <v>343</v>
      </c>
      <c r="D1842" s="72"/>
      <c r="F1842" s="223">
        <v>1</v>
      </c>
      <c r="G1842" t="str">
        <f>VLOOKUP(F1842,Liste!$B$179:$C$189,2)</f>
        <v xml:space="preserve">Charges générales   </v>
      </c>
      <c r="H1842" s="73"/>
      <c r="I1842" s="124" t="s">
        <v>334</v>
      </c>
      <c r="J1842" s="72"/>
      <c r="L1842" s="219">
        <f>E1812</f>
        <v>32</v>
      </c>
      <c r="M1842" s="72">
        <f>VLOOKUP(L1842,F.MERE!$A$14:$AA$163,16+F1842)</f>
        <v>100</v>
      </c>
    </row>
    <row r="1843" spans="1:13" ht="13" thickBot="1" x14ac:dyDescent="0.3">
      <c r="F1843" s="89"/>
      <c r="L1843" s="219"/>
    </row>
    <row r="1844" spans="1:13" ht="13" thickBot="1" x14ac:dyDescent="0.3">
      <c r="B1844" s="72" t="str">
        <f>IF($M1842&gt;0,"","NE PARTICIPE PAS                   XXXXXXXXXXXXX")</f>
        <v/>
      </c>
      <c r="D1844" s="148"/>
      <c r="E1844" s="149" t="s">
        <v>1</v>
      </c>
      <c r="F1844" s="221"/>
      <c r="G1844" s="150" t="s">
        <v>2</v>
      </c>
      <c r="H1844" s="148"/>
      <c r="I1844" s="151" t="s">
        <v>167</v>
      </c>
      <c r="L1844" s="219"/>
    </row>
    <row r="1845" spans="1:13" x14ac:dyDescent="0.25">
      <c r="A1845" s="69"/>
      <c r="B1845" s="69"/>
      <c r="C1845" s="69"/>
      <c r="D1845" s="69"/>
      <c r="E1845" s="69"/>
      <c r="F1845" s="222"/>
      <c r="G1845" s="69"/>
      <c r="H1845" s="69"/>
      <c r="I1845" s="69"/>
      <c r="J1845" s="69"/>
      <c r="L1845" s="219"/>
    </row>
    <row r="1846" spans="1:13" x14ac:dyDescent="0.25">
      <c r="A1846">
        <v>6.01</v>
      </c>
      <c r="B1846" s="72" t="s">
        <v>386</v>
      </c>
      <c r="C1846" s="72" t="s">
        <v>383</v>
      </c>
      <c r="D1846" s="72"/>
      <c r="F1846" s="223">
        <v>3</v>
      </c>
      <c r="G1846" s="72" t="str">
        <f>VLOOKUP(F1846,Liste!$B$179:$C$189,2)</f>
        <v>Chardes Bât,B</v>
      </c>
      <c r="H1846" s="73"/>
      <c r="I1846" s="124" t="s">
        <v>382</v>
      </c>
      <c r="J1846" s="72"/>
      <c r="L1846" s="219">
        <f>E1812</f>
        <v>32</v>
      </c>
      <c r="M1846" s="72">
        <f>VLOOKUP(L1846,F.MERE!$A$14:$AA$163,16+F1846)</f>
        <v>0</v>
      </c>
    </row>
    <row r="1847" spans="1:13" ht="13" thickBot="1" x14ac:dyDescent="0.3">
      <c r="F1847" s="89"/>
      <c r="L1847" s="219"/>
    </row>
    <row r="1848" spans="1:13" ht="13" thickBot="1" x14ac:dyDescent="0.3">
      <c r="B1848" s="72" t="str">
        <f>IF($M1846&gt;0,"","NE PARTICIPE PAS                   XXXXXXXXXXXXX")</f>
        <v>NE PARTICIPE PAS                   XXXXXXXXXXXXX</v>
      </c>
      <c r="C1848" s="72" t="s">
        <v>384</v>
      </c>
      <c r="D1848" s="148"/>
      <c r="E1848" s="149" t="s">
        <v>1</v>
      </c>
      <c r="F1848" s="221"/>
      <c r="G1848" s="150" t="s">
        <v>2</v>
      </c>
      <c r="H1848" s="148"/>
      <c r="I1848" s="151" t="s">
        <v>167</v>
      </c>
      <c r="L1848" s="219"/>
    </row>
    <row r="1849" spans="1:13" x14ac:dyDescent="0.25">
      <c r="A1849" s="69"/>
      <c r="B1849" s="69"/>
      <c r="C1849" s="69"/>
      <c r="D1849" s="69"/>
      <c r="E1849" s="69"/>
      <c r="F1849" s="222"/>
      <c r="G1849" s="69"/>
      <c r="H1849" s="69"/>
      <c r="I1849" s="69"/>
      <c r="J1849" s="69"/>
      <c r="L1849" s="219"/>
    </row>
    <row r="1850" spans="1:13" x14ac:dyDescent="0.25">
      <c r="B1850" s="72"/>
      <c r="C1850" s="72"/>
      <c r="D1850" s="72"/>
      <c r="F1850" s="223">
        <v>1</v>
      </c>
      <c r="G1850" t="str">
        <f>VLOOKUP(F1850,Liste!$B$179:$C$189,2)</f>
        <v xml:space="preserve">Charges générales   </v>
      </c>
      <c r="H1850" s="73"/>
      <c r="I1850" s="124" t="s">
        <v>334</v>
      </c>
      <c r="J1850" s="72"/>
      <c r="L1850" s="219">
        <f>E1812</f>
        <v>32</v>
      </c>
      <c r="M1850" s="72">
        <f>VLOOKUP(L1850,F.MERE!$A$14:$AA$163,16+F1850)</f>
        <v>100</v>
      </c>
    </row>
    <row r="1851" spans="1:13" ht="13" thickBot="1" x14ac:dyDescent="0.3">
      <c r="F1851" s="89"/>
      <c r="L1851" s="219"/>
    </row>
    <row r="1852" spans="1:13" ht="13" thickBot="1" x14ac:dyDescent="0.3">
      <c r="B1852" s="72" t="str">
        <f>IF($M1850&gt;0,"","NE PARTICIPE PAS                   XXXXXXXXXXXXX")</f>
        <v/>
      </c>
      <c r="D1852" s="148"/>
      <c r="E1852" s="149" t="s">
        <v>1</v>
      </c>
      <c r="F1852" s="221"/>
      <c r="G1852" s="150" t="s">
        <v>2</v>
      </c>
      <c r="H1852" s="148"/>
      <c r="I1852" s="151" t="s">
        <v>167</v>
      </c>
      <c r="L1852" s="219"/>
    </row>
    <row r="1853" spans="1:13" x14ac:dyDescent="0.25">
      <c r="A1853" s="69"/>
      <c r="B1853" s="69"/>
      <c r="C1853" s="69"/>
      <c r="D1853" s="69"/>
      <c r="E1853" s="69"/>
      <c r="F1853" s="222"/>
      <c r="G1853" s="69"/>
      <c r="H1853" s="69"/>
      <c r="I1853" s="69"/>
      <c r="J1853" s="69"/>
      <c r="L1853" s="219"/>
    </row>
    <row r="1854" spans="1:13" x14ac:dyDescent="0.25">
      <c r="B1854" s="72"/>
      <c r="C1854" s="72"/>
      <c r="D1854" s="72"/>
      <c r="F1854" s="223">
        <v>1</v>
      </c>
      <c r="G1854" t="str">
        <f>VLOOKUP(F1854,Liste!$B$179:$C$189,2)</f>
        <v xml:space="preserve">Charges générales   </v>
      </c>
      <c r="H1854" s="73"/>
      <c r="I1854" s="124" t="s">
        <v>334</v>
      </c>
      <c r="J1854" s="72"/>
      <c r="L1854" s="219">
        <f>E1812</f>
        <v>32</v>
      </c>
      <c r="M1854" s="72">
        <f>VLOOKUP(L1854,F.MERE!$A$14:$AA$163,16+F1854)</f>
        <v>100</v>
      </c>
    </row>
    <row r="1855" spans="1:13" ht="13" thickBot="1" x14ac:dyDescent="0.3">
      <c r="F1855" s="89"/>
      <c r="L1855" s="219"/>
    </row>
    <row r="1856" spans="1:13" ht="13" thickBot="1" x14ac:dyDescent="0.3">
      <c r="B1856" s="72" t="str">
        <f>IF($M1854&gt;0,"","NE PARTICIPE PAS                   XXXXXXXXXXXXX")</f>
        <v/>
      </c>
      <c r="E1856" s="149" t="s">
        <v>1</v>
      </c>
      <c r="F1856" s="221"/>
      <c r="G1856" s="150" t="s">
        <v>2</v>
      </c>
      <c r="H1856" s="148"/>
      <c r="I1856" s="151" t="s">
        <v>167</v>
      </c>
      <c r="L1856" s="219"/>
      <c r="M1856" s="72" t="str">
        <f>VLOOKUP($E$12,F.MERE!$A$14:$AA$163,16+F1855)</f>
        <v/>
      </c>
    </row>
    <row r="1857" spans="1:12" x14ac:dyDescent="0.25">
      <c r="A1857" s="69"/>
      <c r="B1857" s="69"/>
      <c r="C1857" s="69"/>
      <c r="D1857" s="69"/>
      <c r="E1857" s="69"/>
      <c r="F1857" s="222"/>
      <c r="G1857" s="69"/>
      <c r="H1857" s="69"/>
      <c r="I1857" s="69"/>
      <c r="J1857" s="69"/>
      <c r="L1857" s="219"/>
    </row>
    <row r="1858" spans="1:12" x14ac:dyDescent="0.25">
      <c r="A1858" t="s">
        <v>24</v>
      </c>
      <c r="F1858" s="89"/>
      <c r="L1858" s="219"/>
    </row>
    <row r="1859" spans="1:12" ht="18" x14ac:dyDescent="0.4">
      <c r="A1859" s="160" t="str">
        <f>Liste!$A$1</f>
        <v>Résid.LA JOIE</v>
      </c>
      <c r="B1859" s="160"/>
      <c r="F1859" s="89"/>
      <c r="I1859" s="200" t="s">
        <v>168</v>
      </c>
      <c r="L1859" s="219"/>
    </row>
    <row r="1860" spans="1:12" x14ac:dyDescent="0.25">
      <c r="A1860" t="str">
        <f>Liste!$A$2</f>
        <v>120 rue de l' Espérance</v>
      </c>
      <c r="B1860" t="str">
        <f>Liste!$A$2</f>
        <v>120 rue de l' Espérance</v>
      </c>
      <c r="F1860" s="89"/>
      <c r="J1860" s="72" t="s">
        <v>186</v>
      </c>
      <c r="L1860" s="219"/>
    </row>
    <row r="1861" spans="1:12" x14ac:dyDescent="0.25">
      <c r="A1861">
        <f>Liste!$A$3</f>
        <v>75016</v>
      </c>
      <c r="B1861" s="220" t="str">
        <f>Liste!$A$3  &amp; " " &amp;Liste!$B$3</f>
        <v>75016 PARIS</v>
      </c>
      <c r="F1861" s="89"/>
      <c r="L1861" s="219"/>
    </row>
    <row r="1862" spans="1:12" ht="15.5" x14ac:dyDescent="0.35">
      <c r="A1862" s="72"/>
      <c r="E1862" s="72"/>
      <c r="F1862" s="89"/>
      <c r="H1862" s="154" t="s">
        <v>170</v>
      </c>
      <c r="I1862" s="191">
        <f>Liste!$E$3</f>
        <v>44870</v>
      </c>
      <c r="L1862" s="219"/>
    </row>
    <row r="1863" spans="1:12" ht="15.5" x14ac:dyDescent="0.35">
      <c r="A1863" s="72" t="s">
        <v>171</v>
      </c>
      <c r="B1863" s="191">
        <f>Liste!$E$3</f>
        <v>44870</v>
      </c>
      <c r="C1863" s="72"/>
      <c r="D1863" s="72" t="s">
        <v>183</v>
      </c>
      <c r="E1863" s="72" t="str">
        <f>Liste!$E$4</f>
        <v>10 Heures</v>
      </c>
      <c r="F1863" s="72" t="str">
        <f>Liste!$E$2</f>
        <v>15 rue du Bois d'Amour 75016 PARIS</v>
      </c>
      <c r="L1863" s="219"/>
    </row>
    <row r="1864" spans="1:12" x14ac:dyDescent="0.25">
      <c r="F1864" s="89"/>
      <c r="L1864" s="219"/>
    </row>
    <row r="1865" spans="1:12" x14ac:dyDescent="0.25">
      <c r="F1865" s="89"/>
      <c r="G1865" s="156" t="s">
        <v>174</v>
      </c>
      <c r="I1865" s="72" t="str">
        <f>Liste!$G$3</f>
        <v>Cabinet LEBON</v>
      </c>
      <c r="L1865" s="219"/>
    </row>
    <row r="1866" spans="1:12" x14ac:dyDescent="0.25">
      <c r="F1866" s="89"/>
      <c r="I1866" s="72" t="str">
        <f>Liste!$G$4</f>
        <v>120 rue du Devoir</v>
      </c>
      <c r="L1866" s="219"/>
    </row>
    <row r="1867" spans="1:12" x14ac:dyDescent="0.25">
      <c r="F1867" s="89"/>
      <c r="I1867" s="72" t="str">
        <f>Liste!$G$5</f>
        <v>75016 Paris</v>
      </c>
      <c r="L1867" s="219"/>
    </row>
    <row r="1868" spans="1:12" x14ac:dyDescent="0.25">
      <c r="F1868" s="111" t="s">
        <v>176</v>
      </c>
      <c r="G1868" s="153" t="str">
        <f>Liste!$E$5</f>
        <v>1 Novemvbre 2022</v>
      </c>
      <c r="L1868" s="219"/>
    </row>
    <row r="1869" spans="1:12" x14ac:dyDescent="0.25">
      <c r="F1869" s="89"/>
      <c r="L1869" s="219"/>
    </row>
    <row r="1870" spans="1:12" ht="17.5" x14ac:dyDescent="0.35">
      <c r="A1870" s="72" t="s">
        <v>178</v>
      </c>
      <c r="B1870" s="193" t="str">
        <f>Liste!$C477&amp;" "&amp;Liste!$D$41</f>
        <v xml:space="preserve"> MARTIN Nicole</v>
      </c>
      <c r="E1870" s="196">
        <v>33</v>
      </c>
      <c r="F1870" s="89"/>
      <c r="L1870" s="219"/>
    </row>
    <row r="1871" spans="1:12" x14ac:dyDescent="0.25">
      <c r="A1871" s="72" t="s">
        <v>177</v>
      </c>
      <c r="B1871" s="98" t="str">
        <f>Liste!$E99&amp;" "&amp;Liste!$F$41&amp;" "&amp;Liste!$G$41</f>
        <v xml:space="preserve"> 33200 Bordeaux</v>
      </c>
      <c r="F1871" s="89"/>
      <c r="L1871" s="219"/>
    </row>
    <row r="1872" spans="1:12" x14ac:dyDescent="0.25">
      <c r="F1872" s="89"/>
      <c r="L1872" s="219"/>
    </row>
    <row r="1873" spans="1:13" x14ac:dyDescent="0.25">
      <c r="A1873" s="72" t="s">
        <v>180</v>
      </c>
      <c r="F1873" s="89"/>
      <c r="L1873" s="219"/>
    </row>
    <row r="1874" spans="1:13" x14ac:dyDescent="0.25">
      <c r="A1874" s="72" t="s">
        <v>179</v>
      </c>
      <c r="B1874" s="72"/>
      <c r="F1874" s="89"/>
      <c r="L1874" s="219"/>
    </row>
    <row r="1875" spans="1:13" x14ac:dyDescent="0.25">
      <c r="A1875" s="72" t="s">
        <v>181</v>
      </c>
      <c r="B1875" s="72"/>
      <c r="F1875" s="89"/>
      <c r="L1875" s="219"/>
    </row>
    <row r="1876" spans="1:13" x14ac:dyDescent="0.25">
      <c r="A1876" s="72" t="s">
        <v>182</v>
      </c>
      <c r="B1876" s="72"/>
      <c r="E1876" s="198">
        <f>Liste!$E$3</f>
        <v>44870</v>
      </c>
      <c r="F1876" s="111" t="s">
        <v>183</v>
      </c>
      <c r="G1876" t="str">
        <f>E1863&amp;" "&amp;F1863</f>
        <v>10 Heures 15 rue du Bois d'Amour 75016 PARIS</v>
      </c>
      <c r="L1876" s="219"/>
    </row>
    <row r="1877" spans="1:13" x14ac:dyDescent="0.25">
      <c r="A1877" s="159" t="s">
        <v>185</v>
      </c>
      <c r="F1877" s="89"/>
      <c r="L1877" s="219"/>
    </row>
    <row r="1878" spans="1:13" ht="13" x14ac:dyDescent="0.3">
      <c r="B1878" s="72"/>
      <c r="F1878" s="89"/>
      <c r="G1878" s="158" t="s">
        <v>184</v>
      </c>
      <c r="L1878" s="219"/>
    </row>
    <row r="1879" spans="1:13" x14ac:dyDescent="0.25">
      <c r="F1879" s="89"/>
      <c r="L1879" s="219"/>
    </row>
    <row r="1880" spans="1:13" x14ac:dyDescent="0.25">
      <c r="A1880" s="73">
        <v>1.01</v>
      </c>
      <c r="B1880" t="s">
        <v>166</v>
      </c>
      <c r="C1880" s="124" t="s">
        <v>335</v>
      </c>
      <c r="D1880" s="124"/>
      <c r="E1880" s="73"/>
      <c r="F1880" s="111">
        <v>1</v>
      </c>
      <c r="G1880" t="str">
        <f>VLOOKUP(F1880,Liste!$B$179:$C$189,2)</f>
        <v xml:space="preserve">Charges générales   </v>
      </c>
      <c r="H1880" s="73"/>
      <c r="I1880" s="124" t="s">
        <v>334</v>
      </c>
      <c r="J1880" s="124"/>
      <c r="L1880" s="219">
        <f>E1870</f>
        <v>33</v>
      </c>
      <c r="M1880" s="72">
        <f>VLOOKUP(L1880,F.MERE!$A$14:$AA$163,16+F1880)</f>
        <v>180</v>
      </c>
    </row>
    <row r="1881" spans="1:13" ht="13" thickBot="1" x14ac:dyDescent="0.3">
      <c r="F1881" s="89"/>
      <c r="L1881" s="219"/>
    </row>
    <row r="1882" spans="1:13" ht="13" thickBot="1" x14ac:dyDescent="0.3">
      <c r="B1882" s="72" t="str">
        <f>IF($M1880&gt;0,"","NE PARTICIPE PAS                   XXXXXXXXXXXXX")</f>
        <v/>
      </c>
      <c r="D1882" s="148"/>
      <c r="E1882" s="149" t="s">
        <v>1</v>
      </c>
      <c r="F1882" s="221"/>
      <c r="G1882" s="150" t="s">
        <v>2</v>
      </c>
      <c r="H1882" s="148"/>
      <c r="I1882" s="151" t="s">
        <v>167</v>
      </c>
      <c r="L1882" s="219"/>
      <c r="M1882" s="72" t="str">
        <f>VLOOKUP($E$12,F.MERE!$A$14:$AA$163,16+F1881)</f>
        <v/>
      </c>
    </row>
    <row r="1883" spans="1:13" x14ac:dyDescent="0.25">
      <c r="A1883" s="69"/>
      <c r="B1883" s="69"/>
      <c r="C1883" s="69"/>
      <c r="D1883" s="69"/>
      <c r="E1883" s="69"/>
      <c r="F1883" s="222"/>
      <c r="G1883" s="69"/>
      <c r="H1883" s="69"/>
      <c r="I1883" s="69"/>
      <c r="J1883" s="69"/>
      <c r="L1883" s="219"/>
    </row>
    <row r="1884" spans="1:13" x14ac:dyDescent="0.25">
      <c r="A1884">
        <v>2.0099999999999998</v>
      </c>
      <c r="B1884" s="72" t="s">
        <v>337</v>
      </c>
      <c r="C1884" s="72" t="s">
        <v>336</v>
      </c>
      <c r="D1884" s="72"/>
      <c r="F1884" s="223">
        <v>1</v>
      </c>
      <c r="G1884" t="str">
        <f>VLOOKUP(F1884,Liste!$B$179:$C$189,2)</f>
        <v xml:space="preserve">Charges générales   </v>
      </c>
      <c r="H1884" s="73"/>
      <c r="I1884" s="124" t="s">
        <v>334</v>
      </c>
      <c r="J1884" s="72"/>
      <c r="L1884" s="219">
        <f>E1870</f>
        <v>33</v>
      </c>
      <c r="M1884" s="72">
        <f>VLOOKUP(L1884,F.MERE!$A$14:$AA$163,16+F1884)</f>
        <v>180</v>
      </c>
    </row>
    <row r="1885" spans="1:13" ht="13" thickBot="1" x14ac:dyDescent="0.3">
      <c r="F1885" s="89"/>
      <c r="L1885" s="219"/>
    </row>
    <row r="1886" spans="1:13" ht="13" thickBot="1" x14ac:dyDescent="0.3">
      <c r="D1886" s="148"/>
      <c r="E1886" s="149" t="s">
        <v>1</v>
      </c>
      <c r="F1886" s="221"/>
      <c r="G1886" s="150" t="s">
        <v>2</v>
      </c>
      <c r="H1886" s="148"/>
      <c r="I1886" s="151" t="s">
        <v>167</v>
      </c>
      <c r="L1886" s="219"/>
    </row>
    <row r="1887" spans="1:13" x14ac:dyDescent="0.25">
      <c r="A1887" s="69"/>
      <c r="B1887" s="69"/>
      <c r="C1887" s="69"/>
      <c r="D1887" s="69"/>
      <c r="E1887" s="69"/>
      <c r="F1887" s="222"/>
      <c r="G1887" s="69"/>
      <c r="H1887" s="69"/>
      <c r="I1887" s="69"/>
      <c r="J1887" s="69"/>
      <c r="L1887" s="219"/>
    </row>
    <row r="1888" spans="1:13" x14ac:dyDescent="0.25">
      <c r="A1888">
        <v>3.01</v>
      </c>
      <c r="B1888" s="72" t="s">
        <v>338</v>
      </c>
      <c r="C1888" s="72" t="s">
        <v>339</v>
      </c>
      <c r="D1888" s="72"/>
      <c r="F1888" s="223">
        <v>1</v>
      </c>
      <c r="G1888" t="str">
        <f>VLOOKUP(F1888,Liste!$B$179:$C$189,2)</f>
        <v xml:space="preserve">Charges générales   </v>
      </c>
      <c r="H1888" s="73"/>
      <c r="I1888" s="124" t="s">
        <v>334</v>
      </c>
      <c r="J1888" s="72"/>
      <c r="L1888" s="219">
        <f>E1870</f>
        <v>33</v>
      </c>
      <c r="M1888" s="72">
        <f>VLOOKUP(L1888,F.MERE!$A$14:$AA$163,16+F1888)</f>
        <v>180</v>
      </c>
    </row>
    <row r="1889" spans="1:13" ht="13" thickBot="1" x14ac:dyDescent="0.3">
      <c r="F1889" s="89"/>
      <c r="L1889" s="219"/>
    </row>
    <row r="1890" spans="1:13" ht="13" thickBot="1" x14ac:dyDescent="0.3">
      <c r="D1890" s="148"/>
      <c r="E1890" s="149" t="s">
        <v>1</v>
      </c>
      <c r="F1890" s="221"/>
      <c r="G1890" s="150" t="s">
        <v>2</v>
      </c>
      <c r="H1890" s="148"/>
      <c r="I1890" s="151" t="s">
        <v>167</v>
      </c>
      <c r="L1890" s="219"/>
    </row>
    <row r="1891" spans="1:13" x14ac:dyDescent="0.25">
      <c r="A1891" s="69"/>
      <c r="B1891" s="69"/>
      <c r="C1891" s="69"/>
      <c r="D1891" s="69"/>
      <c r="E1891" s="69"/>
      <c r="F1891" s="222"/>
      <c r="G1891" s="69"/>
      <c r="H1891" s="69"/>
      <c r="I1891" s="69"/>
      <c r="J1891" s="69"/>
      <c r="L1891" s="219"/>
    </row>
    <row r="1892" spans="1:13" x14ac:dyDescent="0.25">
      <c r="A1892">
        <v>4.01</v>
      </c>
      <c r="B1892" s="72" t="s">
        <v>340</v>
      </c>
      <c r="C1892" s="72" t="s">
        <v>341</v>
      </c>
      <c r="D1892" s="72"/>
      <c r="F1892" s="223">
        <v>1</v>
      </c>
      <c r="G1892" t="str">
        <f>VLOOKUP(F1892,Liste!$B$179:$C$189,2)</f>
        <v xml:space="preserve">Charges générales   </v>
      </c>
      <c r="H1892" s="73"/>
      <c r="I1892" s="124" t="s">
        <v>334</v>
      </c>
      <c r="J1892" s="72"/>
      <c r="L1892" s="219">
        <f>E1870</f>
        <v>33</v>
      </c>
      <c r="M1892" s="72">
        <f>VLOOKUP(L1892,F.MERE!$A$14:$AA$163,16+F1892)</f>
        <v>180</v>
      </c>
    </row>
    <row r="1893" spans="1:13" ht="13" thickBot="1" x14ac:dyDescent="0.3">
      <c r="F1893" s="89"/>
      <c r="L1893" s="219"/>
    </row>
    <row r="1894" spans="1:13" ht="13" thickBot="1" x14ac:dyDescent="0.3">
      <c r="B1894" s="72" t="str">
        <f>IF($M1892&gt;0,"","NE PARTICIPE PAS                   XXXXXXXXXXXXX")</f>
        <v/>
      </c>
      <c r="D1894" s="148"/>
      <c r="E1894" s="149" t="s">
        <v>1</v>
      </c>
      <c r="F1894" s="221"/>
      <c r="G1894" s="150" t="s">
        <v>2</v>
      </c>
      <c r="H1894" s="148"/>
      <c r="I1894" s="151" t="s">
        <v>167</v>
      </c>
      <c r="L1894" s="219"/>
    </row>
    <row r="1895" spans="1:13" x14ac:dyDescent="0.25">
      <c r="A1895" s="69"/>
      <c r="B1895" s="69"/>
      <c r="C1895" s="69"/>
      <c r="D1895" s="69"/>
      <c r="E1895" s="69"/>
      <c r="F1895" s="222"/>
      <c r="G1895" s="69"/>
      <c r="H1895" s="69"/>
      <c r="I1895" s="69"/>
      <c r="J1895" s="69"/>
      <c r="L1895" s="219"/>
    </row>
    <row r="1896" spans="1:13" x14ac:dyDescent="0.25">
      <c r="A1896">
        <v>5.01</v>
      </c>
      <c r="B1896" s="72" t="s">
        <v>342</v>
      </c>
      <c r="C1896" s="72" t="s">
        <v>343</v>
      </c>
      <c r="D1896" s="72"/>
      <c r="F1896" s="223">
        <v>1</v>
      </c>
      <c r="G1896" t="str">
        <f>VLOOKUP(F1896,Liste!$B$179:$C$189,2)</f>
        <v xml:space="preserve">Charges générales   </v>
      </c>
      <c r="H1896" s="73"/>
      <c r="I1896" s="124" t="s">
        <v>345</v>
      </c>
      <c r="J1896" s="72"/>
      <c r="L1896" s="219">
        <f>E1870</f>
        <v>33</v>
      </c>
      <c r="M1896" s="72">
        <f>VLOOKUP(L1896,F.MERE!$A$14:$AA$163,16+F1896)</f>
        <v>180</v>
      </c>
    </row>
    <row r="1897" spans="1:13" ht="13" thickBot="1" x14ac:dyDescent="0.3">
      <c r="F1897" s="223"/>
      <c r="H1897" s="73"/>
      <c r="I1897" s="124"/>
      <c r="L1897" s="219"/>
    </row>
    <row r="1898" spans="1:13" ht="13" thickBot="1" x14ac:dyDescent="0.3">
      <c r="B1898" s="72" t="str">
        <f>IF($M1896&gt;0,"","NE PARTICIPE PAS                   XXXXXXXXXXXXX")</f>
        <v/>
      </c>
      <c r="D1898" s="148"/>
      <c r="E1898" s="149" t="s">
        <v>1</v>
      </c>
      <c r="F1898" s="221"/>
      <c r="G1898" s="150" t="s">
        <v>2</v>
      </c>
      <c r="H1898" s="148"/>
      <c r="I1898" s="151" t="s">
        <v>167</v>
      </c>
      <c r="L1898" s="219"/>
    </row>
    <row r="1899" spans="1:13" x14ac:dyDescent="0.25">
      <c r="A1899" s="69"/>
      <c r="B1899" s="69"/>
      <c r="C1899" s="69"/>
      <c r="D1899" s="69"/>
      <c r="E1899" s="69"/>
      <c r="F1899" s="222"/>
      <c r="G1899" s="69"/>
      <c r="H1899" s="69"/>
      <c r="I1899" s="69"/>
      <c r="J1899" s="69"/>
      <c r="L1899" s="219"/>
    </row>
    <row r="1900" spans="1:13" x14ac:dyDescent="0.25">
      <c r="A1900">
        <v>5.0199999999999996</v>
      </c>
      <c r="B1900" s="72" t="s">
        <v>344</v>
      </c>
      <c r="C1900" s="72" t="s">
        <v>343</v>
      </c>
      <c r="D1900" s="72"/>
      <c r="F1900" s="223">
        <v>5</v>
      </c>
      <c r="G1900" t="str">
        <f>VLOOKUP(F1900,Liste!$B$179:$C$189,2)</f>
        <v>Ch,5</v>
      </c>
      <c r="H1900" s="73"/>
      <c r="I1900" s="124" t="s">
        <v>334</v>
      </c>
      <c r="J1900" s="72"/>
      <c r="L1900" s="219">
        <f>E1870</f>
        <v>33</v>
      </c>
      <c r="M1900" s="72">
        <f>VLOOKUP(L1900,F.MERE!$A$14:$AA$163,16+F1900)</f>
        <v>0</v>
      </c>
    </row>
    <row r="1901" spans="1:13" ht="13" thickBot="1" x14ac:dyDescent="0.3">
      <c r="F1901" s="89"/>
      <c r="L1901" s="219"/>
    </row>
    <row r="1902" spans="1:13" ht="13" thickBot="1" x14ac:dyDescent="0.3">
      <c r="B1902" s="72" t="str">
        <f>IF($M1900&gt;0,"","NE PARTICIPE PAS                   XXXXXXXXXXXXX")</f>
        <v>NE PARTICIPE PAS                   XXXXXXXXXXXXX</v>
      </c>
      <c r="D1902" s="148"/>
      <c r="E1902" s="149" t="s">
        <v>1</v>
      </c>
      <c r="F1902" s="221"/>
      <c r="G1902" s="150" t="s">
        <v>2</v>
      </c>
      <c r="H1902" s="148"/>
      <c r="I1902" s="151" t="s">
        <v>167</v>
      </c>
      <c r="L1902" s="219"/>
    </row>
    <row r="1903" spans="1:13" x14ac:dyDescent="0.25">
      <c r="A1903" s="69"/>
      <c r="B1903" s="69"/>
      <c r="C1903" s="69"/>
      <c r="D1903" s="69"/>
      <c r="E1903" s="69"/>
      <c r="F1903" s="222"/>
      <c r="G1903" s="69"/>
      <c r="H1903" s="69"/>
      <c r="I1903" s="69"/>
      <c r="J1903" s="69"/>
      <c r="L1903" s="219"/>
    </row>
    <row r="1904" spans="1:13" x14ac:dyDescent="0.25">
      <c r="A1904">
        <v>6.01</v>
      </c>
      <c r="B1904" s="72" t="s">
        <v>386</v>
      </c>
      <c r="C1904" s="72" t="s">
        <v>383</v>
      </c>
      <c r="D1904" s="72"/>
      <c r="F1904" s="223">
        <v>3</v>
      </c>
      <c r="G1904" s="72" t="str">
        <f>VLOOKUP(F1904,Liste!$B$179:$C$189,2)</f>
        <v>Chardes Bât,B</v>
      </c>
      <c r="H1904" s="73"/>
      <c r="I1904" s="124" t="s">
        <v>382</v>
      </c>
      <c r="J1904" s="72"/>
      <c r="L1904" s="219">
        <f>E1870</f>
        <v>33</v>
      </c>
      <c r="M1904" s="72">
        <f>VLOOKUP(L1904,F.MERE!$A$14:$AA$163,16+F1904)</f>
        <v>0</v>
      </c>
    </row>
    <row r="1905" spans="1:13" ht="13" thickBot="1" x14ac:dyDescent="0.3">
      <c r="F1905" s="89"/>
      <c r="L1905" s="219"/>
    </row>
    <row r="1906" spans="1:13" ht="13" thickBot="1" x14ac:dyDescent="0.3">
      <c r="B1906" s="72" t="str">
        <f>IF($M1904&gt;0,"","NE PARTICIPE PAS                   XXXXXXXXXXXXX")</f>
        <v>NE PARTICIPE PAS                   XXXXXXXXXXXXX</v>
      </c>
      <c r="C1906" s="72" t="s">
        <v>384</v>
      </c>
      <c r="D1906" s="148"/>
      <c r="E1906" s="149" t="s">
        <v>1</v>
      </c>
      <c r="F1906" s="221"/>
      <c r="G1906" s="150" t="s">
        <v>2</v>
      </c>
      <c r="H1906" s="148"/>
      <c r="I1906" s="151" t="s">
        <v>167</v>
      </c>
      <c r="L1906" s="219"/>
    </row>
    <row r="1907" spans="1:13" x14ac:dyDescent="0.25">
      <c r="A1907" s="69"/>
      <c r="B1907" s="69"/>
      <c r="C1907" s="69"/>
      <c r="D1907" s="69"/>
      <c r="E1907" s="69"/>
      <c r="F1907" s="222"/>
      <c r="G1907" s="69"/>
      <c r="H1907" s="69"/>
      <c r="I1907" s="69"/>
      <c r="J1907" s="69"/>
      <c r="L1907" s="219"/>
    </row>
    <row r="1908" spans="1:13" x14ac:dyDescent="0.25">
      <c r="B1908" s="72"/>
      <c r="C1908" s="72"/>
      <c r="D1908" s="72"/>
      <c r="F1908" s="223">
        <v>1</v>
      </c>
      <c r="G1908" t="str">
        <f>VLOOKUP(F1908,Liste!$B$179:$C$189,2)</f>
        <v xml:space="preserve">Charges générales   </v>
      </c>
      <c r="H1908" s="73"/>
      <c r="I1908" s="124" t="s">
        <v>334</v>
      </c>
      <c r="J1908" s="72"/>
      <c r="L1908" s="219">
        <f>E1870</f>
        <v>33</v>
      </c>
      <c r="M1908" s="72">
        <f>VLOOKUP(L1908,F.MERE!$A$14:$AA$163,16+F1908)</f>
        <v>180</v>
      </c>
    </row>
    <row r="1909" spans="1:13" ht="13" thickBot="1" x14ac:dyDescent="0.3">
      <c r="F1909" s="89"/>
      <c r="L1909" s="219"/>
    </row>
    <row r="1910" spans="1:13" ht="13" thickBot="1" x14ac:dyDescent="0.3">
      <c r="B1910" s="72" t="str">
        <f>IF($M1908&gt;0,"","NE PARTICIPE PAS                   XXXXXXXXXXXXX")</f>
        <v/>
      </c>
      <c r="D1910" s="148"/>
      <c r="E1910" s="149" t="s">
        <v>1</v>
      </c>
      <c r="F1910" s="221"/>
      <c r="G1910" s="150" t="s">
        <v>2</v>
      </c>
      <c r="H1910" s="148"/>
      <c r="I1910" s="151" t="s">
        <v>167</v>
      </c>
      <c r="L1910" s="219"/>
    </row>
    <row r="1911" spans="1:13" x14ac:dyDescent="0.25">
      <c r="A1911" s="69"/>
      <c r="B1911" s="69"/>
      <c r="C1911" s="69"/>
      <c r="D1911" s="69"/>
      <c r="E1911" s="69"/>
      <c r="F1911" s="222"/>
      <c r="G1911" s="69"/>
      <c r="H1911" s="69"/>
      <c r="I1911" s="69"/>
      <c r="J1911" s="69"/>
      <c r="L1911" s="219"/>
    </row>
    <row r="1912" spans="1:13" x14ac:dyDescent="0.25">
      <c r="B1912" s="72"/>
      <c r="C1912" s="72"/>
      <c r="D1912" s="72"/>
      <c r="F1912" s="223">
        <v>1</v>
      </c>
      <c r="G1912" t="str">
        <f>VLOOKUP(F1912,Liste!$B$179:$C$189,2)</f>
        <v xml:space="preserve">Charges générales   </v>
      </c>
      <c r="H1912" s="73"/>
      <c r="I1912" s="124" t="s">
        <v>334</v>
      </c>
      <c r="J1912" s="72"/>
      <c r="L1912" s="219">
        <f>E1870</f>
        <v>33</v>
      </c>
      <c r="M1912" s="72">
        <f>VLOOKUP(L1912,F.MERE!$A$14:$AA$163,16+F1912)</f>
        <v>180</v>
      </c>
    </row>
    <row r="1913" spans="1:13" ht="13" thickBot="1" x14ac:dyDescent="0.3">
      <c r="F1913" s="89"/>
      <c r="L1913" s="219"/>
    </row>
    <row r="1914" spans="1:13" ht="13" thickBot="1" x14ac:dyDescent="0.3">
      <c r="B1914" s="72" t="str">
        <f>IF($M1912&gt;0,"","NE PARTICIPE PAS                   XXXXXXXXXXXXX")</f>
        <v/>
      </c>
      <c r="E1914" s="149" t="s">
        <v>1</v>
      </c>
      <c r="F1914" s="221"/>
      <c r="G1914" s="150" t="s">
        <v>2</v>
      </c>
      <c r="H1914" s="148"/>
      <c r="I1914" s="151" t="s">
        <v>167</v>
      </c>
      <c r="L1914" s="219"/>
      <c r="M1914" s="72" t="str">
        <f>VLOOKUP($E$12,F.MERE!$A$14:$AA$163,16+F1913)</f>
        <v/>
      </c>
    </row>
    <row r="1915" spans="1:13" x14ac:dyDescent="0.25">
      <c r="A1915" s="69"/>
      <c r="B1915" s="69"/>
      <c r="C1915" s="69"/>
      <c r="D1915" s="69"/>
      <c r="E1915" s="69"/>
      <c r="F1915" s="222"/>
      <c r="G1915" s="69"/>
      <c r="H1915" s="69"/>
      <c r="I1915" s="69"/>
      <c r="J1915" s="69"/>
      <c r="L1915" s="219"/>
    </row>
    <row r="1916" spans="1:13" x14ac:dyDescent="0.25">
      <c r="A1916" t="s">
        <v>24</v>
      </c>
      <c r="F1916" s="89"/>
      <c r="L1916" s="219"/>
    </row>
    <row r="1917" spans="1:13" ht="18" x14ac:dyDescent="0.4">
      <c r="A1917" s="160" t="str">
        <f>Liste!$A$1</f>
        <v>Résid.LA JOIE</v>
      </c>
      <c r="B1917" s="160"/>
      <c r="F1917" s="89"/>
      <c r="I1917" s="200" t="s">
        <v>168</v>
      </c>
      <c r="L1917" s="219"/>
    </row>
    <row r="1918" spans="1:13" x14ac:dyDescent="0.25">
      <c r="A1918" t="str">
        <f>Liste!$A$2</f>
        <v>120 rue de l' Espérance</v>
      </c>
      <c r="B1918" t="str">
        <f>Liste!$A$2</f>
        <v>120 rue de l' Espérance</v>
      </c>
      <c r="F1918" s="89"/>
      <c r="J1918" s="72" t="s">
        <v>186</v>
      </c>
      <c r="L1918" s="219"/>
    </row>
    <row r="1919" spans="1:13" x14ac:dyDescent="0.25">
      <c r="A1919">
        <f>Liste!$A$3</f>
        <v>75016</v>
      </c>
      <c r="B1919" s="220" t="str">
        <f>Liste!$A$3  &amp; " " &amp;Liste!$B$3</f>
        <v>75016 PARIS</v>
      </c>
      <c r="F1919" s="89"/>
      <c r="L1919" s="219"/>
    </row>
    <row r="1920" spans="1:13" ht="15.5" x14ac:dyDescent="0.35">
      <c r="A1920" s="72"/>
      <c r="E1920" s="72"/>
      <c r="F1920" s="89"/>
      <c r="H1920" s="154" t="s">
        <v>170</v>
      </c>
      <c r="I1920" s="191">
        <f>Liste!$E$3</f>
        <v>44870</v>
      </c>
      <c r="L1920" s="219"/>
    </row>
    <row r="1921" spans="1:12" ht="15.5" x14ac:dyDescent="0.35">
      <c r="A1921" s="72" t="s">
        <v>171</v>
      </c>
      <c r="B1921" s="191">
        <f>Liste!$E$3</f>
        <v>44870</v>
      </c>
      <c r="C1921" s="72"/>
      <c r="D1921" s="72" t="s">
        <v>183</v>
      </c>
      <c r="E1921" s="72" t="str">
        <f>Liste!$E$4</f>
        <v>10 Heures</v>
      </c>
      <c r="F1921" s="72" t="str">
        <f>Liste!$E$2</f>
        <v>15 rue du Bois d'Amour 75016 PARIS</v>
      </c>
      <c r="L1921" s="219"/>
    </row>
    <row r="1922" spans="1:12" x14ac:dyDescent="0.25">
      <c r="F1922" s="89"/>
      <c r="L1922" s="219"/>
    </row>
    <row r="1923" spans="1:12" x14ac:dyDescent="0.25">
      <c r="F1923" s="89"/>
      <c r="G1923" s="156" t="s">
        <v>174</v>
      </c>
      <c r="I1923" s="72" t="str">
        <f>Liste!$G$3</f>
        <v>Cabinet LEBON</v>
      </c>
      <c r="L1923" s="219"/>
    </row>
    <row r="1924" spans="1:12" x14ac:dyDescent="0.25">
      <c r="F1924" s="89"/>
      <c r="I1924" s="72" t="str">
        <f>Liste!$G$4</f>
        <v>120 rue du Devoir</v>
      </c>
      <c r="L1924" s="219"/>
    </row>
    <row r="1925" spans="1:12" x14ac:dyDescent="0.25">
      <c r="F1925" s="89"/>
      <c r="I1925" s="72" t="str">
        <f>Liste!$G$5</f>
        <v>75016 Paris</v>
      </c>
      <c r="L1925" s="219"/>
    </row>
    <row r="1926" spans="1:12" x14ac:dyDescent="0.25">
      <c r="F1926" s="111" t="s">
        <v>176</v>
      </c>
      <c r="G1926" s="153" t="str">
        <f>Liste!$E$5</f>
        <v>1 Novemvbre 2022</v>
      </c>
      <c r="L1926" s="219"/>
    </row>
    <row r="1927" spans="1:12" x14ac:dyDescent="0.25">
      <c r="F1927" s="89"/>
      <c r="L1927" s="219"/>
    </row>
    <row r="1928" spans="1:12" ht="17.5" x14ac:dyDescent="0.35">
      <c r="A1928" s="72" t="s">
        <v>178</v>
      </c>
      <c r="B1928" s="193" t="str">
        <f>Liste!$C535&amp;" "&amp;Liste!$D$41</f>
        <v xml:space="preserve"> MARTIN Nicole</v>
      </c>
      <c r="E1928" s="196">
        <v>34</v>
      </c>
      <c r="F1928" s="89"/>
      <c r="L1928" s="219"/>
    </row>
    <row r="1929" spans="1:12" x14ac:dyDescent="0.25">
      <c r="A1929" s="72" t="s">
        <v>177</v>
      </c>
      <c r="B1929" s="98" t="str">
        <f>Liste!$E157&amp;" "&amp;Liste!$F$41&amp;" "&amp;Liste!$G$41</f>
        <v xml:space="preserve"> 33200 Bordeaux</v>
      </c>
      <c r="F1929" s="89"/>
      <c r="L1929" s="219"/>
    </row>
    <row r="1930" spans="1:12" x14ac:dyDescent="0.25">
      <c r="F1930" s="89"/>
      <c r="L1930" s="219"/>
    </row>
    <row r="1931" spans="1:12" x14ac:dyDescent="0.25">
      <c r="A1931" s="72" t="s">
        <v>180</v>
      </c>
      <c r="F1931" s="89"/>
      <c r="L1931" s="219"/>
    </row>
    <row r="1932" spans="1:12" x14ac:dyDescent="0.25">
      <c r="A1932" s="72" t="s">
        <v>179</v>
      </c>
      <c r="B1932" s="72"/>
      <c r="F1932" s="89"/>
      <c r="L1932" s="219"/>
    </row>
    <row r="1933" spans="1:12" x14ac:dyDescent="0.25">
      <c r="A1933" s="72" t="s">
        <v>181</v>
      </c>
      <c r="B1933" s="72"/>
      <c r="F1933" s="89"/>
      <c r="L1933" s="219"/>
    </row>
    <row r="1934" spans="1:12" x14ac:dyDescent="0.25">
      <c r="A1934" s="72" t="s">
        <v>182</v>
      </c>
      <c r="B1934" s="72"/>
      <c r="E1934" s="198">
        <f>Liste!$E$3</f>
        <v>44870</v>
      </c>
      <c r="F1934" s="111" t="s">
        <v>183</v>
      </c>
      <c r="G1934" t="str">
        <f>E1921&amp;" "&amp;F1921</f>
        <v>10 Heures 15 rue du Bois d'Amour 75016 PARIS</v>
      </c>
      <c r="L1934" s="219"/>
    </row>
    <row r="1935" spans="1:12" x14ac:dyDescent="0.25">
      <c r="A1935" s="159" t="s">
        <v>185</v>
      </c>
      <c r="F1935" s="89"/>
      <c r="L1935" s="219"/>
    </row>
    <row r="1936" spans="1:12" ht="13" x14ac:dyDescent="0.3">
      <c r="B1936" s="72"/>
      <c r="F1936" s="89"/>
      <c r="G1936" s="158" t="s">
        <v>184</v>
      </c>
      <c r="L1936" s="219"/>
    </row>
    <row r="1937" spans="1:13" x14ac:dyDescent="0.25">
      <c r="F1937" s="89"/>
      <c r="L1937" s="219"/>
    </row>
    <row r="1938" spans="1:13" x14ac:dyDescent="0.25">
      <c r="A1938" s="73">
        <v>1.01</v>
      </c>
      <c r="B1938" t="s">
        <v>166</v>
      </c>
      <c r="C1938" s="124" t="s">
        <v>335</v>
      </c>
      <c r="D1938" s="124"/>
      <c r="E1938" s="73"/>
      <c r="F1938" s="111">
        <v>1</v>
      </c>
      <c r="G1938" t="str">
        <f>VLOOKUP(F1938,Liste!$B$179:$C$189,2)</f>
        <v xml:space="preserve">Charges générales   </v>
      </c>
      <c r="H1938" s="73"/>
      <c r="I1938" s="124" t="s">
        <v>334</v>
      </c>
      <c r="J1938" s="124"/>
      <c r="L1938" s="219">
        <f>E1928</f>
        <v>34</v>
      </c>
      <c r="M1938" s="72">
        <f>VLOOKUP(L1938,F.MERE!$A$14:$AA$163,16+F1938)</f>
        <v>210</v>
      </c>
    </row>
    <row r="1939" spans="1:13" ht="13" thickBot="1" x14ac:dyDescent="0.3">
      <c r="F1939" s="89"/>
      <c r="L1939" s="219"/>
    </row>
    <row r="1940" spans="1:13" ht="13" thickBot="1" x14ac:dyDescent="0.3">
      <c r="B1940" s="72" t="str">
        <f>IF($M1938&gt;0,"","NE PARTICIPE PAS                   XXXXXXXXXXXXX")</f>
        <v/>
      </c>
      <c r="D1940" s="148"/>
      <c r="E1940" s="149" t="s">
        <v>1</v>
      </c>
      <c r="F1940" s="221"/>
      <c r="G1940" s="150" t="s">
        <v>2</v>
      </c>
      <c r="H1940" s="148"/>
      <c r="I1940" s="151" t="s">
        <v>167</v>
      </c>
      <c r="L1940" s="219"/>
      <c r="M1940" s="72" t="str">
        <f>VLOOKUP($E$12,F.MERE!$A$14:$AA$163,16+F1939)</f>
        <v/>
      </c>
    </row>
    <row r="1941" spans="1:13" x14ac:dyDescent="0.25">
      <c r="A1941" s="69"/>
      <c r="B1941" s="69"/>
      <c r="C1941" s="69"/>
      <c r="D1941" s="69"/>
      <c r="E1941" s="69"/>
      <c r="F1941" s="222"/>
      <c r="G1941" s="69"/>
      <c r="H1941" s="69"/>
      <c r="I1941" s="69"/>
      <c r="J1941" s="69"/>
      <c r="L1941" s="219"/>
    </row>
    <row r="1942" spans="1:13" x14ac:dyDescent="0.25">
      <c r="A1942">
        <v>2.0099999999999998</v>
      </c>
      <c r="B1942" s="72" t="s">
        <v>337</v>
      </c>
      <c r="C1942" s="72" t="s">
        <v>336</v>
      </c>
      <c r="D1942" s="72"/>
      <c r="F1942" s="223">
        <v>1</v>
      </c>
      <c r="G1942" t="str">
        <f>VLOOKUP(F1942,Liste!$B$179:$C$189,2)</f>
        <v xml:space="preserve">Charges générales   </v>
      </c>
      <c r="H1942" s="73"/>
      <c r="I1942" s="124" t="s">
        <v>334</v>
      </c>
      <c r="J1942" s="72"/>
      <c r="L1942" s="219">
        <f>E1928</f>
        <v>34</v>
      </c>
      <c r="M1942" s="72">
        <f>VLOOKUP(L1942,F.MERE!$A$14:$AA$163,16+F1938)</f>
        <v>210</v>
      </c>
    </row>
    <row r="1943" spans="1:13" ht="13" thickBot="1" x14ac:dyDescent="0.3">
      <c r="F1943" s="89"/>
      <c r="L1943" s="219"/>
    </row>
    <row r="1944" spans="1:13" ht="13" thickBot="1" x14ac:dyDescent="0.3">
      <c r="D1944" s="148"/>
      <c r="E1944" s="149" t="s">
        <v>1</v>
      </c>
      <c r="F1944" s="221"/>
      <c r="G1944" s="150" t="s">
        <v>2</v>
      </c>
      <c r="H1944" s="148"/>
      <c r="I1944" s="151" t="s">
        <v>167</v>
      </c>
      <c r="L1944" s="219"/>
    </row>
    <row r="1945" spans="1:13" x14ac:dyDescent="0.25">
      <c r="A1945" s="69"/>
      <c r="B1945" s="69"/>
      <c r="C1945" s="69"/>
      <c r="D1945" s="69"/>
      <c r="E1945" s="69"/>
      <c r="F1945" s="222"/>
      <c r="G1945" s="69"/>
      <c r="H1945" s="69"/>
      <c r="I1945" s="69"/>
      <c r="J1945" s="69"/>
      <c r="L1945" s="219"/>
    </row>
    <row r="1946" spans="1:13" x14ac:dyDescent="0.25">
      <c r="A1946">
        <v>3.01</v>
      </c>
      <c r="B1946" s="72" t="s">
        <v>338</v>
      </c>
      <c r="C1946" s="72" t="s">
        <v>339</v>
      </c>
      <c r="D1946" s="72"/>
      <c r="F1946" s="223">
        <v>1</v>
      </c>
      <c r="G1946" t="str">
        <f>VLOOKUP(F1946,Liste!$B$179:$C$189,2)</f>
        <v xml:space="preserve">Charges générales   </v>
      </c>
      <c r="H1946" s="73"/>
      <c r="I1946" s="124" t="s">
        <v>334</v>
      </c>
      <c r="J1946" s="72"/>
      <c r="L1946" s="219">
        <f>E1928</f>
        <v>34</v>
      </c>
      <c r="M1946" s="72">
        <f>VLOOKUP(L1946,F.MERE!$A$14:$AA$163,16+F1946)</f>
        <v>210</v>
      </c>
    </row>
    <row r="1947" spans="1:13" ht="13" thickBot="1" x14ac:dyDescent="0.3">
      <c r="F1947" s="89"/>
      <c r="L1947" s="219"/>
    </row>
    <row r="1948" spans="1:13" ht="13" thickBot="1" x14ac:dyDescent="0.3">
      <c r="D1948" s="148"/>
      <c r="E1948" s="149" t="s">
        <v>1</v>
      </c>
      <c r="F1948" s="221"/>
      <c r="G1948" s="150" t="s">
        <v>2</v>
      </c>
      <c r="H1948" s="148"/>
      <c r="I1948" s="151" t="s">
        <v>167</v>
      </c>
      <c r="L1948" s="219"/>
    </row>
    <row r="1949" spans="1:13" x14ac:dyDescent="0.25">
      <c r="A1949" s="69"/>
      <c r="B1949" s="69"/>
      <c r="C1949" s="69"/>
      <c r="D1949" s="69"/>
      <c r="E1949" s="69"/>
      <c r="F1949" s="222"/>
      <c r="G1949" s="69"/>
      <c r="H1949" s="69"/>
      <c r="I1949" s="69"/>
      <c r="J1949" s="69"/>
      <c r="L1949" s="219"/>
    </row>
    <row r="1950" spans="1:13" x14ac:dyDescent="0.25">
      <c r="A1950">
        <v>4.01</v>
      </c>
      <c r="B1950" s="72" t="s">
        <v>340</v>
      </c>
      <c r="C1950" s="72" t="s">
        <v>341</v>
      </c>
      <c r="D1950" s="72"/>
      <c r="F1950" s="223">
        <v>1</v>
      </c>
      <c r="G1950" t="str">
        <f>VLOOKUP(F1950,Liste!$B$179:$C$189,2)</f>
        <v xml:space="preserve">Charges générales   </v>
      </c>
      <c r="H1950" s="73"/>
      <c r="I1950" s="124" t="s">
        <v>334</v>
      </c>
      <c r="J1950" s="72"/>
      <c r="L1950" s="219">
        <f>E1928</f>
        <v>34</v>
      </c>
      <c r="M1950" s="72">
        <f>VLOOKUP(L1950,F.MERE!$A$14:$AA$163,16+F1950)</f>
        <v>210</v>
      </c>
    </row>
    <row r="1951" spans="1:13" ht="13" thickBot="1" x14ac:dyDescent="0.3">
      <c r="F1951" s="89"/>
      <c r="L1951" s="219"/>
    </row>
    <row r="1952" spans="1:13" ht="13" thickBot="1" x14ac:dyDescent="0.3">
      <c r="B1952" s="72" t="str">
        <f>IF($M1950&gt;0,"","NE PARTICIPE PAS                   XXXXXXXXXXXXX")</f>
        <v/>
      </c>
      <c r="D1952" s="148"/>
      <c r="E1952" s="149" t="s">
        <v>1</v>
      </c>
      <c r="F1952" s="221"/>
      <c r="G1952" s="150" t="s">
        <v>2</v>
      </c>
      <c r="H1952" s="148"/>
      <c r="I1952" s="151" t="s">
        <v>167</v>
      </c>
      <c r="L1952" s="219"/>
    </row>
    <row r="1953" spans="1:13" x14ac:dyDescent="0.25">
      <c r="A1953" s="69"/>
      <c r="B1953" s="69"/>
      <c r="C1953" s="69"/>
      <c r="D1953" s="69"/>
      <c r="E1953" s="69"/>
      <c r="F1953" s="222"/>
      <c r="G1953" s="69"/>
      <c r="H1953" s="69"/>
      <c r="I1953" s="69"/>
      <c r="J1953" s="69"/>
      <c r="L1953" s="219"/>
    </row>
    <row r="1954" spans="1:13" x14ac:dyDescent="0.25">
      <c r="A1954">
        <v>5.01</v>
      </c>
      <c r="B1954" s="72" t="s">
        <v>342</v>
      </c>
      <c r="C1954" s="72" t="s">
        <v>343</v>
      </c>
      <c r="D1954" s="72"/>
      <c r="F1954" s="223">
        <v>1</v>
      </c>
      <c r="G1954" t="str">
        <f>VLOOKUP(F1954,Liste!$B$179:$C$189,2)</f>
        <v xml:space="preserve">Charges générales   </v>
      </c>
      <c r="H1954" s="73"/>
      <c r="I1954" s="124" t="s">
        <v>345</v>
      </c>
      <c r="J1954" s="72"/>
      <c r="L1954" s="219">
        <f>E1928</f>
        <v>34</v>
      </c>
      <c r="M1954" s="72">
        <f>VLOOKUP(L1954,F.MERE!$A$14:$AA$163,16+F1954)</f>
        <v>210</v>
      </c>
    </row>
    <row r="1955" spans="1:13" ht="13" thickBot="1" x14ac:dyDescent="0.3">
      <c r="F1955" s="223"/>
      <c r="H1955" s="73"/>
      <c r="I1955" s="124"/>
      <c r="L1955" s="219"/>
    </row>
    <row r="1956" spans="1:13" ht="13" thickBot="1" x14ac:dyDescent="0.3">
      <c r="B1956" s="72" t="str">
        <f>IF($M1954&gt;0,"","NE PARTICIPE PAS                   XXXXXXXXXXXXX")</f>
        <v/>
      </c>
      <c r="D1956" s="148"/>
      <c r="E1956" s="149" t="s">
        <v>1</v>
      </c>
      <c r="F1956" s="221"/>
      <c r="G1956" s="150" t="s">
        <v>2</v>
      </c>
      <c r="H1956" s="148"/>
      <c r="I1956" s="151" t="s">
        <v>167</v>
      </c>
      <c r="L1956" s="219"/>
    </row>
    <row r="1957" spans="1:13" x14ac:dyDescent="0.25">
      <c r="A1957" s="69"/>
      <c r="B1957" s="69"/>
      <c r="C1957" s="69"/>
      <c r="D1957" s="69"/>
      <c r="E1957" s="69"/>
      <c r="F1957" s="222"/>
      <c r="G1957" s="69"/>
      <c r="H1957" s="69"/>
      <c r="I1957" s="69"/>
      <c r="J1957" s="69"/>
      <c r="L1957" s="219"/>
    </row>
    <row r="1958" spans="1:13" x14ac:dyDescent="0.25">
      <c r="A1958">
        <v>5.0199999999999996</v>
      </c>
      <c r="B1958" s="72" t="s">
        <v>344</v>
      </c>
      <c r="C1958" s="72" t="s">
        <v>343</v>
      </c>
      <c r="D1958" s="72"/>
      <c r="F1958" s="223">
        <v>1</v>
      </c>
      <c r="G1958" t="str">
        <f>VLOOKUP(F1958,Liste!$B$179:$C$189,2)</f>
        <v xml:space="preserve">Charges générales   </v>
      </c>
      <c r="H1958" s="73"/>
      <c r="I1958" s="124" t="s">
        <v>334</v>
      </c>
      <c r="J1958" s="72"/>
      <c r="L1958" s="219">
        <f>E1928</f>
        <v>34</v>
      </c>
      <c r="M1958" s="72">
        <f>VLOOKUP(L1958,F.MERE!$A$14:$AA$163,16+F1958)</f>
        <v>210</v>
      </c>
    </row>
    <row r="1959" spans="1:13" ht="13" thickBot="1" x14ac:dyDescent="0.3">
      <c r="F1959" s="89"/>
      <c r="L1959" s="219"/>
    </row>
    <row r="1960" spans="1:13" ht="13" thickBot="1" x14ac:dyDescent="0.3">
      <c r="B1960" s="72" t="str">
        <f>IF($M1958&gt;0,"","NE PARTICIPE PAS                   XXXXXXXXXXXXX")</f>
        <v/>
      </c>
      <c r="D1960" s="148"/>
      <c r="E1960" s="149" t="s">
        <v>1</v>
      </c>
      <c r="F1960" s="221"/>
      <c r="G1960" s="150" t="s">
        <v>2</v>
      </c>
      <c r="H1960" s="148"/>
      <c r="I1960" s="151" t="s">
        <v>167</v>
      </c>
      <c r="L1960" s="219"/>
    </row>
    <row r="1961" spans="1:13" x14ac:dyDescent="0.25">
      <c r="A1961" s="69"/>
      <c r="B1961" s="69"/>
      <c r="C1961" s="69"/>
      <c r="D1961" s="69"/>
      <c r="E1961" s="69"/>
      <c r="F1961" s="222"/>
      <c r="G1961" s="69"/>
      <c r="H1961" s="69"/>
      <c r="I1961" s="69"/>
      <c r="J1961" s="69"/>
      <c r="L1961" s="219"/>
    </row>
    <row r="1962" spans="1:13" x14ac:dyDescent="0.25">
      <c r="A1962">
        <v>6.01</v>
      </c>
      <c r="B1962" s="72" t="s">
        <v>386</v>
      </c>
      <c r="C1962" s="72" t="s">
        <v>383</v>
      </c>
      <c r="D1962" s="72"/>
      <c r="F1962" s="223">
        <v>3</v>
      </c>
      <c r="G1962" s="72" t="str">
        <f>VLOOKUP(F1962,Liste!$B$179:$C$189,2)</f>
        <v>Chardes Bât,B</v>
      </c>
      <c r="H1962" s="73"/>
      <c r="I1962" s="124" t="s">
        <v>382</v>
      </c>
      <c r="J1962" s="72"/>
      <c r="L1962" s="219">
        <f>E1928</f>
        <v>34</v>
      </c>
      <c r="M1962" s="72">
        <f>VLOOKUP(L1962,F.MERE!$A$14:$AA$163,16+F1962)</f>
        <v>0</v>
      </c>
    </row>
    <row r="1963" spans="1:13" ht="13" thickBot="1" x14ac:dyDescent="0.3">
      <c r="F1963" s="89"/>
      <c r="L1963" s="219"/>
    </row>
    <row r="1964" spans="1:13" ht="13" thickBot="1" x14ac:dyDescent="0.3">
      <c r="B1964" s="72" t="str">
        <f>IF($M1962&gt;0,"","NE PARTICIPE PAS                   XXXXXXXXXXXXX")</f>
        <v>NE PARTICIPE PAS                   XXXXXXXXXXXXX</v>
      </c>
      <c r="C1964" s="72" t="s">
        <v>384</v>
      </c>
      <c r="D1964" s="148"/>
      <c r="E1964" s="149" t="s">
        <v>1</v>
      </c>
      <c r="F1964" s="221"/>
      <c r="G1964" s="150" t="s">
        <v>2</v>
      </c>
      <c r="H1964" s="148"/>
      <c r="I1964" s="151" t="s">
        <v>167</v>
      </c>
      <c r="L1964" s="219"/>
    </row>
    <row r="1965" spans="1:13" x14ac:dyDescent="0.25">
      <c r="A1965" s="69"/>
      <c r="B1965" s="69"/>
      <c r="C1965" s="69"/>
      <c r="D1965" s="69"/>
      <c r="E1965" s="69"/>
      <c r="F1965" s="222"/>
      <c r="G1965" s="69"/>
      <c r="H1965" s="69"/>
      <c r="I1965" s="69"/>
      <c r="J1965" s="69"/>
      <c r="L1965" s="219"/>
    </row>
    <row r="1966" spans="1:13" x14ac:dyDescent="0.25">
      <c r="B1966" s="72"/>
      <c r="C1966" s="72"/>
      <c r="D1966" s="72"/>
      <c r="F1966" s="223">
        <v>1</v>
      </c>
      <c r="G1966" t="str">
        <f>VLOOKUP(F1966,Liste!$B$179:$C$189,2)</f>
        <v xml:space="preserve">Charges générales   </v>
      </c>
      <c r="H1966" s="73"/>
      <c r="I1966" s="124" t="s">
        <v>334</v>
      </c>
      <c r="J1966" s="72"/>
      <c r="L1966" s="219">
        <f>E1928</f>
        <v>34</v>
      </c>
      <c r="M1966" s="72">
        <f>VLOOKUP(L1966,F.MERE!$A$14:$AA$163,16+F1966)</f>
        <v>210</v>
      </c>
    </row>
    <row r="1967" spans="1:13" ht="13" thickBot="1" x14ac:dyDescent="0.3">
      <c r="F1967" s="89"/>
      <c r="L1967" s="219"/>
    </row>
    <row r="1968" spans="1:13" ht="13" thickBot="1" x14ac:dyDescent="0.3">
      <c r="B1968" s="72" t="str">
        <f>IF($M1966&gt;0,"","NE PARTICIPE PAS                   XXXXXXXXXXXXX")</f>
        <v/>
      </c>
      <c r="D1968" s="148"/>
      <c r="E1968" s="149" t="s">
        <v>1</v>
      </c>
      <c r="F1968" s="221"/>
      <c r="G1968" s="150" t="s">
        <v>2</v>
      </c>
      <c r="H1968" s="148"/>
      <c r="I1968" s="151" t="s">
        <v>167</v>
      </c>
      <c r="L1968" s="219"/>
    </row>
    <row r="1969" spans="1:13" x14ac:dyDescent="0.25">
      <c r="A1969" s="69"/>
      <c r="B1969" s="69"/>
      <c r="C1969" s="69"/>
      <c r="D1969" s="69"/>
      <c r="E1969" s="69"/>
      <c r="F1969" s="222"/>
      <c r="G1969" s="69"/>
      <c r="H1969" s="69"/>
      <c r="I1969" s="69"/>
      <c r="J1969" s="69"/>
      <c r="L1969" s="219"/>
    </row>
    <row r="1970" spans="1:13" x14ac:dyDescent="0.25">
      <c r="B1970" s="72"/>
      <c r="C1970" s="72"/>
      <c r="D1970" s="72"/>
      <c r="F1970" s="223">
        <v>1</v>
      </c>
      <c r="G1970" t="str">
        <f>VLOOKUP(F1970,Liste!$B$179:$C$189,2)</f>
        <v xml:space="preserve">Charges générales   </v>
      </c>
      <c r="H1970" s="73"/>
      <c r="I1970" s="124" t="s">
        <v>334</v>
      </c>
      <c r="J1970" s="72"/>
      <c r="L1970" s="219">
        <f>E1928</f>
        <v>34</v>
      </c>
      <c r="M1970" s="72">
        <f>VLOOKUP(L1970,F.MERE!$A$14:$AA$163,16+F1970)</f>
        <v>210</v>
      </c>
    </row>
    <row r="1971" spans="1:13" ht="13" thickBot="1" x14ac:dyDescent="0.3">
      <c r="F1971" s="89"/>
      <c r="L1971" s="219"/>
    </row>
    <row r="1972" spans="1:13" ht="13" thickBot="1" x14ac:dyDescent="0.3">
      <c r="B1972" s="72" t="str">
        <f>IF($M1970&gt;0,"","NE PARTICIPE PAS                   XXXXXXXXXXXXX")</f>
        <v/>
      </c>
      <c r="E1972" s="149" t="s">
        <v>1</v>
      </c>
      <c r="F1972" s="221"/>
      <c r="G1972" s="150" t="s">
        <v>2</v>
      </c>
      <c r="H1972" s="148"/>
      <c r="I1972" s="151" t="s">
        <v>167</v>
      </c>
      <c r="L1972" s="219"/>
      <c r="M1972" s="72" t="str">
        <f>VLOOKUP($E$12,F.MERE!$A$14:$AA$163,16+F1971)</f>
        <v/>
      </c>
    </row>
    <row r="1973" spans="1:13" x14ac:dyDescent="0.25">
      <c r="A1973" s="69"/>
      <c r="B1973" s="69"/>
      <c r="C1973" s="69"/>
      <c r="D1973" s="69"/>
      <c r="E1973" s="69"/>
      <c r="F1973" s="222"/>
      <c r="G1973" s="69"/>
      <c r="H1973" s="69"/>
      <c r="I1973" s="69"/>
      <c r="J1973" s="69"/>
      <c r="L1973" s="219"/>
    </row>
    <row r="1974" spans="1:13" x14ac:dyDescent="0.25">
      <c r="A1974" t="s">
        <v>24</v>
      </c>
      <c r="F1974" s="89"/>
      <c r="L1974" s="219"/>
    </row>
    <row r="1975" spans="1:13" ht="18" x14ac:dyDescent="0.4">
      <c r="A1975" s="160" t="str">
        <f>Liste!$A$1</f>
        <v>Résid.LA JOIE</v>
      </c>
      <c r="B1975" s="160"/>
      <c r="F1975" s="89"/>
      <c r="I1975" s="200" t="s">
        <v>168</v>
      </c>
      <c r="L1975" s="219"/>
    </row>
    <row r="1976" spans="1:13" x14ac:dyDescent="0.25">
      <c r="A1976" t="str">
        <f>Liste!$A$2</f>
        <v>120 rue de l' Espérance</v>
      </c>
      <c r="B1976" t="str">
        <f>Liste!$A$2</f>
        <v>120 rue de l' Espérance</v>
      </c>
      <c r="F1976" s="89"/>
      <c r="J1976" s="72" t="s">
        <v>186</v>
      </c>
      <c r="L1976" s="219"/>
    </row>
    <row r="1977" spans="1:13" x14ac:dyDescent="0.25">
      <c r="A1977">
        <f>Liste!$A$3</f>
        <v>75016</v>
      </c>
      <c r="B1977" s="220" t="str">
        <f>Liste!$A$3  &amp; " " &amp;Liste!$B$3</f>
        <v>75016 PARIS</v>
      </c>
      <c r="F1977" s="89"/>
      <c r="L1977" s="219"/>
    </row>
    <row r="1978" spans="1:13" ht="15.5" x14ac:dyDescent="0.35">
      <c r="A1978" s="72"/>
      <c r="E1978" s="72"/>
      <c r="F1978" s="89"/>
      <c r="H1978" s="154" t="s">
        <v>170</v>
      </c>
      <c r="I1978" s="191">
        <f>Liste!$E$3</f>
        <v>44870</v>
      </c>
      <c r="L1978" s="219"/>
    </row>
    <row r="1979" spans="1:13" ht="15.5" x14ac:dyDescent="0.35">
      <c r="A1979" s="72" t="s">
        <v>171</v>
      </c>
      <c r="B1979" s="191">
        <f>Liste!$E$3</f>
        <v>44870</v>
      </c>
      <c r="C1979" s="72"/>
      <c r="D1979" s="72" t="s">
        <v>183</v>
      </c>
      <c r="E1979" s="72" t="str">
        <f>Liste!$E$4</f>
        <v>10 Heures</v>
      </c>
      <c r="F1979" s="72" t="str">
        <f>Liste!$E$2</f>
        <v>15 rue du Bois d'Amour 75016 PARIS</v>
      </c>
      <c r="L1979" s="219"/>
    </row>
    <row r="1980" spans="1:13" x14ac:dyDescent="0.25">
      <c r="F1980" s="72"/>
      <c r="L1980" s="219"/>
    </row>
    <row r="1981" spans="1:13" x14ac:dyDescent="0.25">
      <c r="F1981" s="89"/>
      <c r="G1981" s="156" t="s">
        <v>174</v>
      </c>
      <c r="I1981" s="72" t="str">
        <f>Liste!$G$3</f>
        <v>Cabinet LEBON</v>
      </c>
      <c r="L1981" s="219"/>
    </row>
    <row r="1982" spans="1:13" x14ac:dyDescent="0.25">
      <c r="F1982" s="89"/>
      <c r="I1982" s="72" t="str">
        <f>Liste!$G$4</f>
        <v>120 rue du Devoir</v>
      </c>
      <c r="L1982" s="219"/>
    </row>
    <row r="1983" spans="1:13" x14ac:dyDescent="0.25">
      <c r="F1983" s="89"/>
      <c r="I1983" s="72" t="str">
        <f>Liste!$G$5</f>
        <v>75016 Paris</v>
      </c>
      <c r="L1983" s="219"/>
    </row>
    <row r="1984" spans="1:13" x14ac:dyDescent="0.25">
      <c r="F1984" s="111" t="s">
        <v>176</v>
      </c>
      <c r="G1984" s="153" t="str">
        <f>Liste!$E$5</f>
        <v>1 Novemvbre 2022</v>
      </c>
      <c r="L1984" s="219"/>
    </row>
    <row r="1985" spans="1:13" x14ac:dyDescent="0.25">
      <c r="F1985" s="89"/>
      <c r="L1985" s="219"/>
    </row>
    <row r="1986" spans="1:13" ht="17.5" x14ac:dyDescent="0.35">
      <c r="A1986" s="72" t="s">
        <v>178</v>
      </c>
      <c r="B1986" s="193" t="str">
        <f>Liste!$C593&amp;" "&amp;Liste!$D$41</f>
        <v xml:space="preserve"> MARTIN Nicole</v>
      </c>
      <c r="E1986" s="196">
        <v>35</v>
      </c>
      <c r="F1986" s="89"/>
      <c r="L1986" s="219"/>
    </row>
    <row r="1987" spans="1:13" x14ac:dyDescent="0.25">
      <c r="A1987" s="72" t="s">
        <v>177</v>
      </c>
      <c r="B1987" s="98" t="str">
        <f>Liste!$E215&amp;" "&amp;Liste!$F$41&amp;" "&amp;Liste!$G$41</f>
        <v xml:space="preserve"> 33200 Bordeaux</v>
      </c>
      <c r="F1987" s="89"/>
      <c r="L1987" s="219"/>
    </row>
    <row r="1988" spans="1:13" x14ac:dyDescent="0.25">
      <c r="F1988" s="89"/>
      <c r="L1988" s="219"/>
    </row>
    <row r="1989" spans="1:13" x14ac:dyDescent="0.25">
      <c r="A1989" s="72" t="s">
        <v>180</v>
      </c>
      <c r="F1989" s="89"/>
      <c r="L1989" s="219"/>
    </row>
    <row r="1990" spans="1:13" x14ac:dyDescent="0.25">
      <c r="A1990" s="72" t="s">
        <v>179</v>
      </c>
      <c r="B1990" s="72"/>
      <c r="F1990" s="89"/>
      <c r="L1990" s="219"/>
    </row>
    <row r="1991" spans="1:13" x14ac:dyDescent="0.25">
      <c r="A1991" s="72" t="s">
        <v>181</v>
      </c>
      <c r="B1991" s="72"/>
      <c r="F1991" s="89"/>
      <c r="L1991" s="219"/>
    </row>
    <row r="1992" spans="1:13" x14ac:dyDescent="0.25">
      <c r="A1992" s="72" t="s">
        <v>182</v>
      </c>
      <c r="B1992" s="72"/>
      <c r="E1992" s="198">
        <f>Liste!$E$3</f>
        <v>44870</v>
      </c>
      <c r="F1992" s="111" t="s">
        <v>183</v>
      </c>
      <c r="G1992" t="str">
        <f>E1979&amp;" "&amp;F1979</f>
        <v>10 Heures 15 rue du Bois d'Amour 75016 PARIS</v>
      </c>
      <c r="L1992" s="219"/>
    </row>
    <row r="1993" spans="1:13" x14ac:dyDescent="0.25">
      <c r="A1993" s="159" t="s">
        <v>185</v>
      </c>
      <c r="F1993" s="89"/>
      <c r="L1993" s="219"/>
    </row>
    <row r="1994" spans="1:13" ht="13" x14ac:dyDescent="0.3">
      <c r="B1994" s="72"/>
      <c r="F1994" s="89"/>
      <c r="G1994" s="158" t="s">
        <v>184</v>
      </c>
      <c r="L1994" s="219"/>
    </row>
    <row r="1995" spans="1:13" x14ac:dyDescent="0.25">
      <c r="F1995" s="89"/>
      <c r="L1995" s="219"/>
    </row>
    <row r="1996" spans="1:13" x14ac:dyDescent="0.25">
      <c r="A1996" s="73">
        <v>1.01</v>
      </c>
      <c r="B1996" t="s">
        <v>166</v>
      </c>
      <c r="C1996" s="124" t="s">
        <v>335</v>
      </c>
      <c r="D1996" s="124"/>
      <c r="E1996" s="73"/>
      <c r="F1996" s="111">
        <v>1</v>
      </c>
      <c r="G1996" t="str">
        <f>VLOOKUP(F1996,Liste!$B$179:$C$189,2)</f>
        <v xml:space="preserve">Charges générales   </v>
      </c>
      <c r="H1996" s="73"/>
      <c r="I1996" s="124" t="s">
        <v>334</v>
      </c>
      <c r="J1996" s="124"/>
      <c r="L1996" s="219">
        <f>E1986</f>
        <v>35</v>
      </c>
      <c r="M1996" s="72">
        <f>VLOOKUP(L1996,F.MERE!$A$14:$AA$163,16+F1996)</f>
        <v>110</v>
      </c>
    </row>
    <row r="1997" spans="1:13" ht="13" thickBot="1" x14ac:dyDescent="0.3">
      <c r="F1997" s="89"/>
      <c r="L1997" s="219"/>
    </row>
    <row r="1998" spans="1:13" ht="13" thickBot="1" x14ac:dyDescent="0.3">
      <c r="B1998" s="72" t="str">
        <f>IF($M1996&gt;0,"","NE PARTICIPE PAS                   XXXXXXXXXXXXX")</f>
        <v/>
      </c>
      <c r="D1998" s="148"/>
      <c r="E1998" s="149" t="s">
        <v>1</v>
      </c>
      <c r="F1998" s="221"/>
      <c r="G1998" s="150" t="s">
        <v>2</v>
      </c>
      <c r="H1998" s="148"/>
      <c r="I1998" s="151" t="s">
        <v>167</v>
      </c>
      <c r="L1998" s="219"/>
      <c r="M1998" s="72" t="str">
        <f>VLOOKUP($E$12,F.MERE!$A$14:$AA$163,16+F1997)</f>
        <v/>
      </c>
    </row>
    <row r="1999" spans="1:13" x14ac:dyDescent="0.25">
      <c r="A1999" s="69"/>
      <c r="B1999" s="69"/>
      <c r="C1999" s="69"/>
      <c r="D1999" s="69"/>
      <c r="E1999" s="69"/>
      <c r="F1999" s="222"/>
      <c r="G1999" s="69"/>
      <c r="H1999" s="69"/>
      <c r="I1999" s="69"/>
      <c r="J1999" s="69"/>
      <c r="L1999" s="219"/>
    </row>
    <row r="2000" spans="1:13" x14ac:dyDescent="0.25">
      <c r="A2000">
        <v>2.0099999999999998</v>
      </c>
      <c r="B2000" s="72" t="s">
        <v>337</v>
      </c>
      <c r="C2000" s="72" t="s">
        <v>336</v>
      </c>
      <c r="D2000" s="72"/>
      <c r="F2000" s="223">
        <v>1</v>
      </c>
      <c r="G2000" t="str">
        <f>VLOOKUP(F2000,Liste!$B$179:$C$189,2)</f>
        <v xml:space="preserve">Charges générales   </v>
      </c>
      <c r="H2000" s="73"/>
      <c r="I2000" s="124" t="s">
        <v>334</v>
      </c>
      <c r="J2000" s="72"/>
      <c r="L2000" s="219">
        <f>E1986</f>
        <v>35</v>
      </c>
      <c r="M2000" s="72">
        <f>VLOOKUP(L2000,F.MERE!$A$14:$AA$163,16+F1996)</f>
        <v>110</v>
      </c>
    </row>
    <row r="2001" spans="1:13" ht="13" thickBot="1" x14ac:dyDescent="0.3">
      <c r="F2001" s="89"/>
      <c r="L2001" s="219"/>
    </row>
    <row r="2002" spans="1:13" ht="13" thickBot="1" x14ac:dyDescent="0.3">
      <c r="D2002" s="148"/>
      <c r="E2002" s="149" t="s">
        <v>1</v>
      </c>
      <c r="F2002" s="221"/>
      <c r="G2002" s="150" t="s">
        <v>2</v>
      </c>
      <c r="H2002" s="148"/>
      <c r="I2002" s="151" t="s">
        <v>167</v>
      </c>
      <c r="L2002" s="219"/>
    </row>
    <row r="2003" spans="1:13" x14ac:dyDescent="0.25">
      <c r="A2003" s="69"/>
      <c r="B2003" s="69"/>
      <c r="C2003" s="69"/>
      <c r="D2003" s="69"/>
      <c r="E2003" s="69"/>
      <c r="F2003" s="222"/>
      <c r="G2003" s="69"/>
      <c r="H2003" s="69"/>
      <c r="I2003" s="69"/>
      <c r="J2003" s="69"/>
      <c r="L2003" s="219"/>
    </row>
    <row r="2004" spans="1:13" x14ac:dyDescent="0.25">
      <c r="A2004">
        <v>3.01</v>
      </c>
      <c r="B2004" s="72" t="s">
        <v>338</v>
      </c>
      <c r="C2004" s="72" t="s">
        <v>339</v>
      </c>
      <c r="D2004" s="72"/>
      <c r="F2004" s="223">
        <v>1</v>
      </c>
      <c r="G2004" t="str">
        <f>VLOOKUP(F2004,Liste!$B$179:$C$189,2)</f>
        <v xml:space="preserve">Charges générales   </v>
      </c>
      <c r="H2004" s="73"/>
      <c r="I2004" s="124" t="s">
        <v>334</v>
      </c>
      <c r="J2004" s="72"/>
      <c r="L2004" s="219">
        <f>E1986</f>
        <v>35</v>
      </c>
      <c r="M2004" s="72">
        <f>VLOOKUP(L2004,F.MERE!$A$14:$AA$163,16+F2004)</f>
        <v>110</v>
      </c>
    </row>
    <row r="2005" spans="1:13" ht="13" thickBot="1" x14ac:dyDescent="0.3">
      <c r="F2005" s="89"/>
      <c r="L2005" s="219"/>
    </row>
    <row r="2006" spans="1:13" ht="13" thickBot="1" x14ac:dyDescent="0.3">
      <c r="D2006" s="148"/>
      <c r="E2006" s="149" t="s">
        <v>1</v>
      </c>
      <c r="F2006" s="221"/>
      <c r="G2006" s="150" t="s">
        <v>2</v>
      </c>
      <c r="H2006" s="148"/>
      <c r="I2006" s="151" t="s">
        <v>167</v>
      </c>
      <c r="L2006" s="219"/>
    </row>
    <row r="2007" spans="1:13" x14ac:dyDescent="0.25">
      <c r="A2007" s="69"/>
      <c r="B2007" s="69"/>
      <c r="C2007" s="69"/>
      <c r="D2007" s="69"/>
      <c r="E2007" s="69"/>
      <c r="F2007" s="222"/>
      <c r="G2007" s="69"/>
      <c r="H2007" s="69"/>
      <c r="I2007" s="69"/>
      <c r="J2007" s="69"/>
      <c r="L2007" s="219"/>
    </row>
    <row r="2008" spans="1:13" x14ac:dyDescent="0.25">
      <c r="A2008">
        <v>4.01</v>
      </c>
      <c r="B2008" s="72" t="s">
        <v>340</v>
      </c>
      <c r="C2008" s="72" t="s">
        <v>341</v>
      </c>
      <c r="D2008" s="72"/>
      <c r="F2008" s="223">
        <v>1</v>
      </c>
      <c r="G2008" t="str">
        <f>VLOOKUP(F2008,Liste!$B$179:$C$189,2)</f>
        <v xml:space="preserve">Charges générales   </v>
      </c>
      <c r="H2008" s="73"/>
      <c r="I2008" s="124" t="s">
        <v>334</v>
      </c>
      <c r="J2008" s="72"/>
      <c r="L2008" s="219">
        <f>E1986</f>
        <v>35</v>
      </c>
      <c r="M2008" s="72">
        <f>VLOOKUP(L2008,F.MERE!$A$14:$AA$163,16+F2008)</f>
        <v>110</v>
      </c>
    </row>
    <row r="2009" spans="1:13" ht="13" thickBot="1" x14ac:dyDescent="0.3">
      <c r="F2009" s="89"/>
      <c r="L2009" s="219"/>
    </row>
    <row r="2010" spans="1:13" ht="13" thickBot="1" x14ac:dyDescent="0.3">
      <c r="B2010" s="72" t="str">
        <f>IF($M2008&gt;0,"","NE PARTICIPE PAS                   XXXXXXXXXXXXX")</f>
        <v/>
      </c>
      <c r="D2010" s="148"/>
      <c r="E2010" s="149" t="s">
        <v>1</v>
      </c>
      <c r="F2010" s="221"/>
      <c r="G2010" s="150" t="s">
        <v>2</v>
      </c>
      <c r="H2010" s="148"/>
      <c r="I2010" s="151" t="s">
        <v>167</v>
      </c>
      <c r="L2010" s="219"/>
    </row>
    <row r="2011" spans="1:13" x14ac:dyDescent="0.25">
      <c r="A2011" s="69"/>
      <c r="B2011" s="69"/>
      <c r="C2011" s="69"/>
      <c r="D2011" s="69"/>
      <c r="E2011" s="69"/>
      <c r="F2011" s="222"/>
      <c r="G2011" s="69"/>
      <c r="H2011" s="69"/>
      <c r="I2011" s="69"/>
      <c r="J2011" s="69"/>
      <c r="L2011" s="219"/>
    </row>
    <row r="2012" spans="1:13" x14ac:dyDescent="0.25">
      <c r="A2012">
        <v>5.01</v>
      </c>
      <c r="B2012" s="72" t="s">
        <v>342</v>
      </c>
      <c r="C2012" s="72" t="s">
        <v>343</v>
      </c>
      <c r="D2012" s="72"/>
      <c r="F2012" s="223">
        <v>1</v>
      </c>
      <c r="G2012" t="str">
        <f>VLOOKUP(F2012,Liste!$B$179:$C$189,2)</f>
        <v xml:space="preserve">Charges générales   </v>
      </c>
      <c r="H2012" s="73"/>
      <c r="I2012" s="124" t="s">
        <v>345</v>
      </c>
      <c r="J2012" s="72"/>
      <c r="L2012" s="219">
        <f>E1986</f>
        <v>35</v>
      </c>
      <c r="M2012" s="72">
        <f>VLOOKUP(L2012,F.MERE!$A$14:$AA$163,16+F2012)</f>
        <v>110</v>
      </c>
    </row>
    <row r="2013" spans="1:13" ht="13" thickBot="1" x14ac:dyDescent="0.3">
      <c r="F2013" s="223"/>
      <c r="H2013" s="73"/>
      <c r="I2013" s="124"/>
      <c r="L2013" s="219"/>
    </row>
    <row r="2014" spans="1:13" ht="13" thickBot="1" x14ac:dyDescent="0.3">
      <c r="B2014" s="72" t="str">
        <f>IF($M2012&gt;0,"","NE PARTICIPE PAS                   XXXXXXXXXXXXX")</f>
        <v/>
      </c>
      <c r="D2014" s="148"/>
      <c r="E2014" s="149" t="s">
        <v>1</v>
      </c>
      <c r="F2014" s="221"/>
      <c r="G2014" s="150" t="s">
        <v>2</v>
      </c>
      <c r="H2014" s="148"/>
      <c r="I2014" s="151" t="s">
        <v>167</v>
      </c>
      <c r="L2014" s="219"/>
    </row>
    <row r="2015" spans="1:13" x14ac:dyDescent="0.25">
      <c r="A2015" s="69"/>
      <c r="B2015" s="69"/>
      <c r="C2015" s="69"/>
      <c r="D2015" s="69"/>
      <c r="E2015" s="69"/>
      <c r="F2015" s="222"/>
      <c r="G2015" s="69"/>
      <c r="H2015" s="69"/>
      <c r="I2015" s="69"/>
      <c r="J2015" s="69"/>
      <c r="L2015" s="219"/>
    </row>
    <row r="2016" spans="1:13" x14ac:dyDescent="0.25">
      <c r="A2016">
        <v>5.0199999999999996</v>
      </c>
      <c r="B2016" s="72" t="s">
        <v>344</v>
      </c>
      <c r="C2016" s="72" t="s">
        <v>343</v>
      </c>
      <c r="D2016" s="72"/>
      <c r="F2016" s="223">
        <v>1</v>
      </c>
      <c r="G2016" t="str">
        <f>VLOOKUP(F2016,Liste!$B$179:$C$189,2)</f>
        <v xml:space="preserve">Charges générales   </v>
      </c>
      <c r="H2016" s="73"/>
      <c r="I2016" s="124" t="s">
        <v>334</v>
      </c>
      <c r="J2016" s="72"/>
      <c r="L2016" s="219">
        <f>E1986</f>
        <v>35</v>
      </c>
      <c r="M2016" s="72">
        <f>VLOOKUP(L2016,F.MERE!$A$14:$AA$163,16+F2016)</f>
        <v>110</v>
      </c>
    </row>
    <row r="2017" spans="1:13" ht="13" thickBot="1" x14ac:dyDescent="0.3">
      <c r="F2017" s="89"/>
      <c r="L2017" s="219"/>
    </row>
    <row r="2018" spans="1:13" ht="13" thickBot="1" x14ac:dyDescent="0.3">
      <c r="B2018" s="72" t="str">
        <f>IF($M2016&gt;0,"","NE PARTICIPE PAS                   XXXXXXXXXXXXX")</f>
        <v/>
      </c>
      <c r="D2018" s="148"/>
      <c r="E2018" s="149" t="s">
        <v>1</v>
      </c>
      <c r="F2018" s="221"/>
      <c r="G2018" s="150" t="s">
        <v>2</v>
      </c>
      <c r="H2018" s="148"/>
      <c r="I2018" s="151" t="s">
        <v>167</v>
      </c>
      <c r="L2018" s="219"/>
    </row>
    <row r="2019" spans="1:13" x14ac:dyDescent="0.25">
      <c r="A2019" s="69"/>
      <c r="B2019" s="69"/>
      <c r="C2019" s="69"/>
      <c r="D2019" s="69"/>
      <c r="E2019" s="69"/>
      <c r="F2019" s="222"/>
      <c r="G2019" s="69"/>
      <c r="H2019" s="69"/>
      <c r="I2019" s="69"/>
      <c r="J2019" s="69"/>
      <c r="L2019" s="219"/>
    </row>
    <row r="2020" spans="1:13" x14ac:dyDescent="0.25">
      <c r="A2020">
        <v>6.01</v>
      </c>
      <c r="B2020" s="72" t="s">
        <v>386</v>
      </c>
      <c r="C2020" s="72" t="s">
        <v>383</v>
      </c>
      <c r="D2020" s="72"/>
      <c r="F2020" s="223">
        <v>3</v>
      </c>
      <c r="G2020" s="72" t="str">
        <f>VLOOKUP(F2020,Liste!$B$179:$C$189,2)</f>
        <v>Chardes Bât,B</v>
      </c>
      <c r="H2020" s="73"/>
      <c r="I2020" s="124" t="s">
        <v>382</v>
      </c>
      <c r="J2020" s="72"/>
      <c r="L2020" s="219">
        <f>E1986</f>
        <v>35</v>
      </c>
      <c r="M2020" s="72">
        <f>VLOOKUP(L2020,F.MERE!$A$14:$AA$163,16+F2020)</f>
        <v>0</v>
      </c>
    </row>
    <row r="2021" spans="1:13" ht="13" thickBot="1" x14ac:dyDescent="0.3">
      <c r="F2021" s="89"/>
      <c r="L2021" s="219"/>
    </row>
    <row r="2022" spans="1:13" ht="13" thickBot="1" x14ac:dyDescent="0.3">
      <c r="B2022" s="72" t="str">
        <f>IF($M2020&gt;0,"","NE PARTICIPE PAS                   XXXXXXXXXXXXX")</f>
        <v>NE PARTICIPE PAS                   XXXXXXXXXXXXX</v>
      </c>
      <c r="C2022" s="72"/>
      <c r="D2022" s="148"/>
      <c r="E2022" s="149" t="s">
        <v>1</v>
      </c>
      <c r="F2022" s="221"/>
      <c r="G2022" s="150" t="s">
        <v>2</v>
      </c>
      <c r="H2022" s="148"/>
      <c r="I2022" s="151" t="s">
        <v>167</v>
      </c>
      <c r="L2022" s="219"/>
    </row>
    <row r="2023" spans="1:13" x14ac:dyDescent="0.25">
      <c r="A2023" s="69"/>
      <c r="B2023" s="69"/>
      <c r="C2023" s="69"/>
      <c r="D2023" s="69"/>
      <c r="E2023" s="69"/>
      <c r="F2023" s="222"/>
      <c r="G2023" s="69"/>
      <c r="H2023" s="69"/>
      <c r="I2023" s="69"/>
      <c r="J2023" s="69"/>
      <c r="L2023" s="219"/>
    </row>
    <row r="2024" spans="1:13" x14ac:dyDescent="0.25">
      <c r="B2024" s="72"/>
      <c r="C2024" s="72"/>
      <c r="D2024" s="72"/>
      <c r="F2024" s="223">
        <v>1</v>
      </c>
      <c r="G2024" t="str">
        <f>VLOOKUP(F2024,Liste!$B$179:$C$189,2)</f>
        <v xml:space="preserve">Charges générales   </v>
      </c>
      <c r="H2024" s="73"/>
      <c r="I2024" s="124" t="s">
        <v>334</v>
      </c>
      <c r="J2024" s="72"/>
      <c r="L2024" s="219">
        <f>E1986</f>
        <v>35</v>
      </c>
      <c r="M2024" s="72">
        <f>VLOOKUP(L2024,F.MERE!$A$14:$AA$163,16+F2024)</f>
        <v>110</v>
      </c>
    </row>
    <row r="2025" spans="1:13" ht="13" thickBot="1" x14ac:dyDescent="0.3">
      <c r="F2025" s="89"/>
      <c r="L2025" s="219"/>
    </row>
    <row r="2026" spans="1:13" ht="13" thickBot="1" x14ac:dyDescent="0.3">
      <c r="B2026" s="72" t="str">
        <f>IF($M2024&gt;0,"","NE PARTICIPE PAS                   XXXXXXXXXXXXX")</f>
        <v/>
      </c>
      <c r="D2026" s="148"/>
      <c r="E2026" s="149" t="s">
        <v>1</v>
      </c>
      <c r="F2026" s="221"/>
      <c r="G2026" s="150" t="s">
        <v>2</v>
      </c>
      <c r="H2026" s="148"/>
      <c r="I2026" s="151" t="s">
        <v>167</v>
      </c>
      <c r="L2026" s="219"/>
    </row>
    <row r="2027" spans="1:13" x14ac:dyDescent="0.25">
      <c r="A2027" s="69"/>
      <c r="B2027" s="69"/>
      <c r="C2027" s="69"/>
      <c r="D2027" s="69"/>
      <c r="E2027" s="69"/>
      <c r="F2027" s="222"/>
      <c r="G2027" s="69"/>
      <c r="H2027" s="69"/>
      <c r="I2027" s="69"/>
      <c r="J2027" s="69"/>
      <c r="L2027" s="219"/>
    </row>
    <row r="2028" spans="1:13" x14ac:dyDescent="0.25">
      <c r="B2028" s="72"/>
      <c r="C2028" s="72"/>
      <c r="D2028" s="72"/>
      <c r="F2028" s="223">
        <v>1</v>
      </c>
      <c r="G2028" t="str">
        <f>VLOOKUP(F2028,Liste!$B$179:$C$189,2)</f>
        <v xml:space="preserve">Charges générales   </v>
      </c>
      <c r="H2028" s="73"/>
      <c r="I2028" s="124" t="s">
        <v>334</v>
      </c>
      <c r="J2028" s="72"/>
      <c r="L2028" s="219">
        <f>E1986</f>
        <v>35</v>
      </c>
      <c r="M2028" s="72">
        <f>VLOOKUP(L2028,F.MERE!$A$14:$AA$163,16+F2028)</f>
        <v>110</v>
      </c>
    </row>
    <row r="2029" spans="1:13" ht="13" thickBot="1" x14ac:dyDescent="0.3">
      <c r="F2029" s="89"/>
      <c r="L2029" s="219"/>
    </row>
    <row r="2030" spans="1:13" ht="13" thickBot="1" x14ac:dyDescent="0.3">
      <c r="B2030" s="72" t="str">
        <f>IF($M2028&gt;0,"","NE PARTICIPE PAS                   XXXXXXXXXXXXX")</f>
        <v/>
      </c>
      <c r="E2030" s="149" t="s">
        <v>1</v>
      </c>
      <c r="F2030" s="221"/>
      <c r="G2030" s="150" t="s">
        <v>2</v>
      </c>
      <c r="H2030" s="148"/>
      <c r="I2030" s="151" t="s">
        <v>167</v>
      </c>
      <c r="L2030" s="219"/>
      <c r="M2030" s="72" t="str">
        <f>VLOOKUP($E$12,F.MERE!$A$14:$AA$163,16+F2029)</f>
        <v/>
      </c>
    </row>
    <row r="2031" spans="1:13" x14ac:dyDescent="0.25">
      <c r="A2031" s="69"/>
      <c r="B2031" s="69"/>
      <c r="C2031" s="69"/>
      <c r="D2031" s="69"/>
      <c r="E2031" s="69"/>
      <c r="F2031" s="222"/>
      <c r="G2031" s="69"/>
      <c r="H2031" s="69"/>
      <c r="I2031" s="69"/>
      <c r="J2031" s="69"/>
      <c r="L2031" s="219"/>
    </row>
    <row r="2032" spans="1:13" x14ac:dyDescent="0.25">
      <c r="A2032" t="s">
        <v>24</v>
      </c>
      <c r="F2032" s="89"/>
      <c r="L2032" s="219"/>
    </row>
    <row r="2033" spans="6:12" x14ac:dyDescent="0.25">
      <c r="F2033" s="89"/>
      <c r="L2033" s="219"/>
    </row>
    <row r="2034" spans="6:12" x14ac:dyDescent="0.25">
      <c r="F2034" s="89"/>
      <c r="L2034" s="219"/>
    </row>
    <row r="2035" spans="6:12" x14ac:dyDescent="0.25">
      <c r="F2035" s="89"/>
      <c r="L2035" s="219"/>
    </row>
    <row r="2036" spans="6:12" x14ac:dyDescent="0.25">
      <c r="F2036" s="89"/>
      <c r="L2036" s="219"/>
    </row>
    <row r="2037" spans="6:12" x14ac:dyDescent="0.25">
      <c r="F2037" s="89"/>
      <c r="L2037" s="219"/>
    </row>
    <row r="2038" spans="6:12" x14ac:dyDescent="0.25">
      <c r="F2038" s="89"/>
      <c r="L2038" s="219"/>
    </row>
    <row r="2039" spans="6:12" x14ac:dyDescent="0.25">
      <c r="F2039" s="89"/>
      <c r="L2039" s="219"/>
    </row>
    <row r="2040" spans="6:12" x14ac:dyDescent="0.25">
      <c r="F2040" s="89"/>
      <c r="L2040" s="219"/>
    </row>
    <row r="2041" spans="6:12" x14ac:dyDescent="0.25">
      <c r="F2041" s="89"/>
      <c r="L2041" s="219"/>
    </row>
    <row r="2042" spans="6:12" x14ac:dyDescent="0.25">
      <c r="F2042" s="89"/>
      <c r="L2042" s="219"/>
    </row>
    <row r="2043" spans="6:12" x14ac:dyDescent="0.25">
      <c r="F2043" s="89"/>
      <c r="L2043" s="219"/>
    </row>
    <row r="2044" spans="6:12" x14ac:dyDescent="0.25">
      <c r="F2044" s="89"/>
      <c r="L2044" s="219"/>
    </row>
    <row r="2045" spans="6:12" x14ac:dyDescent="0.25">
      <c r="F2045" s="89"/>
      <c r="L2045" s="219"/>
    </row>
    <row r="2046" spans="6:12" x14ac:dyDescent="0.25">
      <c r="F2046" s="89"/>
      <c r="L2046" s="219"/>
    </row>
    <row r="2047" spans="6:12" x14ac:dyDescent="0.25">
      <c r="F2047" s="89"/>
      <c r="L2047" s="219"/>
    </row>
    <row r="2048" spans="6:12" x14ac:dyDescent="0.25">
      <c r="F2048" s="89"/>
      <c r="L2048" s="219"/>
    </row>
    <row r="2049" spans="6:12" x14ac:dyDescent="0.25">
      <c r="F2049" s="89"/>
      <c r="L2049" s="219"/>
    </row>
    <row r="2050" spans="6:12" x14ac:dyDescent="0.25">
      <c r="F2050" s="89"/>
      <c r="L2050" s="219"/>
    </row>
    <row r="2051" spans="6:12" x14ac:dyDescent="0.25">
      <c r="F2051" s="89"/>
      <c r="L2051" s="219"/>
    </row>
    <row r="2052" spans="6:12" x14ac:dyDescent="0.25">
      <c r="F2052" s="89"/>
      <c r="L2052" s="219"/>
    </row>
    <row r="2053" spans="6:12" x14ac:dyDescent="0.25">
      <c r="F2053" s="89"/>
      <c r="L2053" s="219"/>
    </row>
    <row r="2054" spans="6:12" x14ac:dyDescent="0.25">
      <c r="F2054" s="89"/>
      <c r="L2054" s="219"/>
    </row>
    <row r="2055" spans="6:12" x14ac:dyDescent="0.25">
      <c r="F2055" s="89"/>
      <c r="L2055" s="219"/>
    </row>
    <row r="2056" spans="6:12" x14ac:dyDescent="0.25">
      <c r="F2056" s="89"/>
      <c r="L2056" s="219"/>
    </row>
    <row r="2057" spans="6:12" x14ac:dyDescent="0.25">
      <c r="F2057" s="89"/>
      <c r="L2057" s="219"/>
    </row>
    <row r="2058" spans="6:12" x14ac:dyDescent="0.25">
      <c r="F2058" s="89"/>
      <c r="L2058" s="219"/>
    </row>
    <row r="2059" spans="6:12" x14ac:dyDescent="0.25">
      <c r="F2059" s="89"/>
      <c r="L2059" s="219"/>
    </row>
    <row r="2060" spans="6:12" x14ac:dyDescent="0.25">
      <c r="F2060" s="89"/>
      <c r="L2060" s="219"/>
    </row>
    <row r="2061" spans="6:12" x14ac:dyDescent="0.25">
      <c r="F2061" s="89"/>
      <c r="L2061" s="219"/>
    </row>
    <row r="2062" spans="6:12" x14ac:dyDescent="0.25">
      <c r="F2062" s="89"/>
      <c r="L2062" s="219"/>
    </row>
    <row r="2063" spans="6:12" x14ac:dyDescent="0.25">
      <c r="F2063" s="89"/>
      <c r="L2063" s="219"/>
    </row>
    <row r="2064" spans="6:12" x14ac:dyDescent="0.25">
      <c r="F2064" s="89"/>
      <c r="L2064" s="219"/>
    </row>
    <row r="2065" spans="6:12" x14ac:dyDescent="0.25">
      <c r="F2065" s="89"/>
      <c r="L2065" s="219"/>
    </row>
    <row r="2066" spans="6:12" x14ac:dyDescent="0.25">
      <c r="F2066" s="89"/>
      <c r="L2066" s="219"/>
    </row>
    <row r="2067" spans="6:12" x14ac:dyDescent="0.25">
      <c r="F2067" s="89"/>
      <c r="L2067" s="219"/>
    </row>
    <row r="2068" spans="6:12" x14ac:dyDescent="0.25">
      <c r="F2068" s="89"/>
      <c r="L2068" s="219"/>
    </row>
    <row r="2069" spans="6:12" x14ac:dyDescent="0.25">
      <c r="F2069" s="89"/>
      <c r="L2069" s="219"/>
    </row>
    <row r="2070" spans="6:12" x14ac:dyDescent="0.25">
      <c r="F2070" s="89"/>
      <c r="L2070" s="219"/>
    </row>
    <row r="2071" spans="6:12" x14ac:dyDescent="0.25">
      <c r="F2071" s="89"/>
      <c r="L2071" s="219"/>
    </row>
    <row r="2072" spans="6:12" x14ac:dyDescent="0.25">
      <c r="F2072" s="89"/>
      <c r="L2072" s="219"/>
    </row>
    <row r="2073" spans="6:12" x14ac:dyDescent="0.25">
      <c r="F2073" s="89"/>
      <c r="L2073" s="219"/>
    </row>
    <row r="2074" spans="6:12" x14ac:dyDescent="0.25">
      <c r="F2074" s="89"/>
      <c r="L2074" s="219"/>
    </row>
    <row r="2075" spans="6:12" x14ac:dyDescent="0.25">
      <c r="F2075" s="89"/>
      <c r="L2075" s="219"/>
    </row>
    <row r="2076" spans="6:12" x14ac:dyDescent="0.25">
      <c r="F2076" s="89"/>
      <c r="L2076" s="219"/>
    </row>
    <row r="2077" spans="6:12" x14ac:dyDescent="0.25">
      <c r="F2077" s="89"/>
      <c r="L2077" s="219"/>
    </row>
    <row r="2078" spans="6:12" x14ac:dyDescent="0.25">
      <c r="F2078" s="89"/>
      <c r="L2078" s="219"/>
    </row>
    <row r="2079" spans="6:12" x14ac:dyDescent="0.25">
      <c r="F2079" s="89"/>
      <c r="L2079" s="219"/>
    </row>
    <row r="2080" spans="6:12" x14ac:dyDescent="0.25">
      <c r="F2080" s="89"/>
      <c r="L2080" s="219"/>
    </row>
    <row r="2081" spans="6:12" x14ac:dyDescent="0.25">
      <c r="F2081" s="89"/>
      <c r="L2081" s="219"/>
    </row>
    <row r="2082" spans="6:12" x14ac:dyDescent="0.25">
      <c r="F2082" s="89"/>
      <c r="L2082" s="219"/>
    </row>
    <row r="2083" spans="6:12" x14ac:dyDescent="0.25">
      <c r="F2083" s="89"/>
      <c r="L2083" s="219"/>
    </row>
    <row r="2084" spans="6:12" x14ac:dyDescent="0.25">
      <c r="F2084" s="89"/>
      <c r="L2084" s="219"/>
    </row>
    <row r="2085" spans="6:12" x14ac:dyDescent="0.25">
      <c r="F2085" s="89"/>
      <c r="L2085" s="219"/>
    </row>
    <row r="2086" spans="6:12" x14ac:dyDescent="0.25">
      <c r="F2086" s="89"/>
      <c r="L2086" s="219"/>
    </row>
    <row r="2087" spans="6:12" x14ac:dyDescent="0.25">
      <c r="F2087" s="89"/>
      <c r="L2087" s="219"/>
    </row>
    <row r="2088" spans="6:12" x14ac:dyDescent="0.25">
      <c r="F2088" s="89"/>
      <c r="L2088" s="219"/>
    </row>
    <row r="2089" spans="6:12" x14ac:dyDescent="0.25">
      <c r="F2089" s="89"/>
      <c r="L2089" s="219"/>
    </row>
    <row r="2090" spans="6:12" x14ac:dyDescent="0.25">
      <c r="F2090" s="89"/>
      <c r="L2090" s="219"/>
    </row>
    <row r="2091" spans="6:12" x14ac:dyDescent="0.25">
      <c r="F2091" s="89"/>
      <c r="L2091" s="219"/>
    </row>
    <row r="2092" spans="6:12" x14ac:dyDescent="0.25">
      <c r="F2092" s="89"/>
      <c r="L2092" s="219"/>
    </row>
    <row r="2093" spans="6:12" x14ac:dyDescent="0.25">
      <c r="F2093" s="89"/>
      <c r="L2093" s="219"/>
    </row>
    <row r="2094" spans="6:12" x14ac:dyDescent="0.25">
      <c r="F2094" s="89"/>
      <c r="L2094" s="219"/>
    </row>
    <row r="2095" spans="6:12" x14ac:dyDescent="0.25">
      <c r="F2095" s="89"/>
      <c r="L2095" s="219"/>
    </row>
    <row r="2096" spans="6:12" x14ac:dyDescent="0.25">
      <c r="F2096" s="89"/>
      <c r="L2096" s="219"/>
    </row>
    <row r="2097" spans="6:12" x14ac:dyDescent="0.25">
      <c r="F2097" s="89"/>
      <c r="L2097" s="219"/>
    </row>
    <row r="2098" spans="6:12" x14ac:dyDescent="0.25">
      <c r="F2098" s="89"/>
      <c r="L2098" s="219"/>
    </row>
    <row r="2099" spans="6:12" x14ac:dyDescent="0.25">
      <c r="F2099" s="89"/>
      <c r="L2099" s="219"/>
    </row>
    <row r="2100" spans="6:12" x14ac:dyDescent="0.25">
      <c r="F2100" s="89"/>
      <c r="L2100" s="219"/>
    </row>
    <row r="2101" spans="6:12" x14ac:dyDescent="0.25">
      <c r="F2101" s="89"/>
      <c r="L2101" s="219"/>
    </row>
    <row r="2102" spans="6:12" x14ac:dyDescent="0.25">
      <c r="F2102" s="89"/>
      <c r="L2102" s="219"/>
    </row>
    <row r="2103" spans="6:12" x14ac:dyDescent="0.25">
      <c r="F2103" s="89"/>
      <c r="L2103" s="219"/>
    </row>
    <row r="2104" spans="6:12" x14ac:dyDescent="0.25">
      <c r="F2104" s="89"/>
      <c r="L2104" s="219"/>
    </row>
    <row r="2105" spans="6:12" x14ac:dyDescent="0.25">
      <c r="F2105" s="89"/>
      <c r="L2105" s="219"/>
    </row>
    <row r="2106" spans="6:12" x14ac:dyDescent="0.25">
      <c r="F2106" s="89"/>
      <c r="L2106" s="219"/>
    </row>
    <row r="2107" spans="6:12" x14ac:dyDescent="0.25">
      <c r="F2107" s="89"/>
      <c r="L2107" s="219"/>
    </row>
    <row r="2108" spans="6:12" x14ac:dyDescent="0.25">
      <c r="F2108" s="89"/>
      <c r="L2108" s="219"/>
    </row>
    <row r="2109" spans="6:12" x14ac:dyDescent="0.25">
      <c r="F2109" s="89"/>
      <c r="L2109" s="219"/>
    </row>
    <row r="2110" spans="6:12" x14ac:dyDescent="0.25">
      <c r="F2110" s="89"/>
      <c r="L2110" s="219"/>
    </row>
    <row r="2111" spans="6:12" x14ac:dyDescent="0.25">
      <c r="F2111" s="89"/>
      <c r="L2111" s="219"/>
    </row>
    <row r="2112" spans="6:12" x14ac:dyDescent="0.25">
      <c r="F2112" s="89"/>
      <c r="L2112" s="219"/>
    </row>
    <row r="2113" spans="6:12" x14ac:dyDescent="0.25">
      <c r="F2113" s="89"/>
      <c r="L2113" s="219"/>
    </row>
    <row r="2114" spans="6:12" x14ac:dyDescent="0.25">
      <c r="F2114" s="89"/>
      <c r="L2114" s="219"/>
    </row>
    <row r="2115" spans="6:12" x14ac:dyDescent="0.25">
      <c r="F2115" s="89"/>
      <c r="L2115" s="219"/>
    </row>
    <row r="2116" spans="6:12" x14ac:dyDescent="0.25">
      <c r="F2116" s="89"/>
      <c r="L2116" s="219"/>
    </row>
    <row r="2117" spans="6:12" x14ac:dyDescent="0.25">
      <c r="F2117" s="89"/>
      <c r="L2117" s="219"/>
    </row>
    <row r="2118" spans="6:12" x14ac:dyDescent="0.25">
      <c r="F2118" s="89"/>
      <c r="L2118" s="219"/>
    </row>
    <row r="2119" spans="6:12" x14ac:dyDescent="0.25">
      <c r="F2119" s="89"/>
      <c r="L2119" s="219"/>
    </row>
    <row r="2120" spans="6:12" x14ac:dyDescent="0.25">
      <c r="F2120" s="89"/>
      <c r="L2120" s="219"/>
    </row>
    <row r="2121" spans="6:12" x14ac:dyDescent="0.25">
      <c r="F2121" s="89"/>
      <c r="L2121" s="219"/>
    </row>
    <row r="2122" spans="6:12" x14ac:dyDescent="0.25">
      <c r="F2122" s="89"/>
      <c r="L2122" s="219"/>
    </row>
    <row r="2123" spans="6:12" x14ac:dyDescent="0.25">
      <c r="F2123" s="89"/>
      <c r="L2123" s="219"/>
    </row>
    <row r="2124" spans="6:12" x14ac:dyDescent="0.25">
      <c r="F2124" s="89"/>
      <c r="L2124" s="219"/>
    </row>
    <row r="2125" spans="6:12" x14ac:dyDescent="0.25">
      <c r="F2125" s="89"/>
      <c r="L2125" s="219"/>
    </row>
    <row r="2126" spans="6:12" x14ac:dyDescent="0.25">
      <c r="F2126" s="89"/>
      <c r="L2126" s="219"/>
    </row>
    <row r="2127" spans="6:12" x14ac:dyDescent="0.25">
      <c r="F2127" s="89"/>
      <c r="L2127" s="219"/>
    </row>
    <row r="2128" spans="6:12" x14ac:dyDescent="0.25">
      <c r="F2128" s="89"/>
      <c r="L2128" s="219"/>
    </row>
    <row r="2129" spans="6:12" x14ac:dyDescent="0.25">
      <c r="F2129" s="89"/>
      <c r="L2129" s="219"/>
    </row>
    <row r="2130" spans="6:12" x14ac:dyDescent="0.25">
      <c r="F2130" s="89"/>
      <c r="L2130" s="219"/>
    </row>
    <row r="2131" spans="6:12" x14ac:dyDescent="0.25">
      <c r="F2131" s="89"/>
      <c r="L2131" s="219"/>
    </row>
    <row r="2132" spans="6:12" x14ac:dyDescent="0.25">
      <c r="F2132" s="89"/>
      <c r="L2132" s="219"/>
    </row>
    <row r="2133" spans="6:12" x14ac:dyDescent="0.25">
      <c r="F2133" s="89"/>
      <c r="L2133" s="219"/>
    </row>
    <row r="2134" spans="6:12" x14ac:dyDescent="0.25">
      <c r="F2134" s="89"/>
      <c r="L2134" s="219"/>
    </row>
    <row r="2135" spans="6:12" x14ac:dyDescent="0.25">
      <c r="F2135" s="89"/>
      <c r="L2135" s="219"/>
    </row>
    <row r="2136" spans="6:12" x14ac:dyDescent="0.25">
      <c r="F2136" s="89"/>
      <c r="L2136" s="219"/>
    </row>
    <row r="2137" spans="6:12" x14ac:dyDescent="0.25">
      <c r="F2137" s="89"/>
      <c r="L2137" s="219"/>
    </row>
    <row r="2138" spans="6:12" x14ac:dyDescent="0.25">
      <c r="F2138" s="89"/>
      <c r="L2138" s="219"/>
    </row>
    <row r="2139" spans="6:12" x14ac:dyDescent="0.25">
      <c r="F2139" s="89"/>
      <c r="L2139" s="219"/>
    </row>
    <row r="2140" spans="6:12" x14ac:dyDescent="0.25">
      <c r="F2140" s="89"/>
      <c r="L2140" s="219"/>
    </row>
    <row r="2141" spans="6:12" x14ac:dyDescent="0.25">
      <c r="F2141" s="89"/>
      <c r="L2141" s="219"/>
    </row>
    <row r="2142" spans="6:12" x14ac:dyDescent="0.25">
      <c r="F2142" s="89"/>
      <c r="L2142" s="219"/>
    </row>
    <row r="2143" spans="6:12" x14ac:dyDescent="0.25">
      <c r="F2143" s="89"/>
      <c r="L2143" s="219"/>
    </row>
    <row r="2144" spans="6:12" x14ac:dyDescent="0.25">
      <c r="F2144" s="89"/>
      <c r="L2144" s="219"/>
    </row>
    <row r="2145" spans="6:12" x14ac:dyDescent="0.25">
      <c r="F2145" s="89"/>
      <c r="L2145" s="219"/>
    </row>
    <row r="2146" spans="6:12" x14ac:dyDescent="0.25">
      <c r="F2146" s="89"/>
      <c r="L2146" s="219"/>
    </row>
    <row r="2147" spans="6:12" x14ac:dyDescent="0.25">
      <c r="F2147" s="89"/>
      <c r="L2147" s="219"/>
    </row>
    <row r="2148" spans="6:12" x14ac:dyDescent="0.25">
      <c r="F2148" s="89"/>
      <c r="L2148" s="219"/>
    </row>
    <row r="2149" spans="6:12" x14ac:dyDescent="0.25">
      <c r="F2149" s="89"/>
      <c r="L2149" s="219"/>
    </row>
    <row r="2150" spans="6:12" x14ac:dyDescent="0.25">
      <c r="F2150" s="89"/>
      <c r="L2150" s="219"/>
    </row>
    <row r="2151" spans="6:12" x14ac:dyDescent="0.25">
      <c r="F2151" s="89"/>
      <c r="L2151" s="219"/>
    </row>
    <row r="2152" spans="6:12" x14ac:dyDescent="0.25">
      <c r="F2152" s="89"/>
      <c r="L2152" s="219"/>
    </row>
    <row r="2153" spans="6:12" x14ac:dyDescent="0.25">
      <c r="F2153" s="89"/>
      <c r="L2153" s="219"/>
    </row>
    <row r="2154" spans="6:12" x14ac:dyDescent="0.25">
      <c r="F2154" s="89"/>
      <c r="L2154" s="219"/>
    </row>
    <row r="2155" spans="6:12" x14ac:dyDescent="0.25">
      <c r="F2155" s="89"/>
      <c r="L2155" s="219"/>
    </row>
    <row r="2156" spans="6:12" x14ac:dyDescent="0.25">
      <c r="F2156" s="89"/>
      <c r="L2156" s="219"/>
    </row>
    <row r="2157" spans="6:12" x14ac:dyDescent="0.25">
      <c r="F2157" s="89"/>
      <c r="L2157" s="219"/>
    </row>
    <row r="2158" spans="6:12" x14ac:dyDescent="0.25">
      <c r="F2158" s="89"/>
      <c r="L2158" s="219"/>
    </row>
    <row r="2159" spans="6:12" x14ac:dyDescent="0.25">
      <c r="F2159" s="89"/>
      <c r="L2159" s="219"/>
    </row>
    <row r="2160" spans="6:12" x14ac:dyDescent="0.25">
      <c r="F2160" s="89"/>
      <c r="L2160" s="219"/>
    </row>
    <row r="2161" spans="6:12" x14ac:dyDescent="0.25">
      <c r="F2161" s="89"/>
      <c r="L2161" s="219"/>
    </row>
    <row r="2162" spans="6:12" x14ac:dyDescent="0.25">
      <c r="F2162" s="89"/>
      <c r="L2162" s="219"/>
    </row>
    <row r="2163" spans="6:12" x14ac:dyDescent="0.25">
      <c r="F2163" s="89"/>
      <c r="L2163" s="219"/>
    </row>
    <row r="2164" spans="6:12" x14ac:dyDescent="0.25">
      <c r="F2164" s="89"/>
      <c r="L2164" s="219"/>
    </row>
    <row r="2165" spans="6:12" x14ac:dyDescent="0.25">
      <c r="F2165" s="89"/>
      <c r="L2165" s="219"/>
    </row>
    <row r="2166" spans="6:12" x14ac:dyDescent="0.25">
      <c r="F2166" s="89"/>
      <c r="L2166" s="219"/>
    </row>
    <row r="2167" spans="6:12" x14ac:dyDescent="0.25">
      <c r="F2167" s="89"/>
      <c r="L2167" s="219"/>
    </row>
    <row r="2168" spans="6:12" x14ac:dyDescent="0.25">
      <c r="F2168" s="89"/>
      <c r="L2168" s="219"/>
    </row>
    <row r="2169" spans="6:12" x14ac:dyDescent="0.25">
      <c r="F2169" s="89"/>
      <c r="L2169" s="219"/>
    </row>
    <row r="2170" spans="6:12" x14ac:dyDescent="0.25">
      <c r="F2170" s="89"/>
      <c r="L2170" s="219"/>
    </row>
    <row r="2171" spans="6:12" x14ac:dyDescent="0.25">
      <c r="F2171" s="89"/>
      <c r="L2171" s="219"/>
    </row>
    <row r="2172" spans="6:12" x14ac:dyDescent="0.25">
      <c r="F2172" s="89"/>
      <c r="L2172" s="219"/>
    </row>
    <row r="2173" spans="6:12" x14ac:dyDescent="0.25">
      <c r="F2173" s="89"/>
      <c r="L2173" s="219"/>
    </row>
    <row r="2174" spans="6:12" x14ac:dyDescent="0.25">
      <c r="F2174" s="89"/>
      <c r="L2174" s="219"/>
    </row>
    <row r="2175" spans="6:12" x14ac:dyDescent="0.25">
      <c r="F2175" s="89"/>
      <c r="L2175" s="219"/>
    </row>
    <row r="2176" spans="6:12" x14ac:dyDescent="0.25">
      <c r="F2176" s="89"/>
      <c r="L2176" s="219"/>
    </row>
    <row r="2177" spans="6:12" x14ac:dyDescent="0.25">
      <c r="F2177" s="89"/>
      <c r="L2177" s="219"/>
    </row>
    <row r="2178" spans="6:12" x14ac:dyDescent="0.25">
      <c r="F2178" s="89"/>
      <c r="L2178" s="219"/>
    </row>
    <row r="2179" spans="6:12" x14ac:dyDescent="0.25">
      <c r="F2179" s="89"/>
      <c r="L2179" s="219"/>
    </row>
    <row r="2180" spans="6:12" x14ac:dyDescent="0.25">
      <c r="F2180" s="89"/>
      <c r="L2180" s="219"/>
    </row>
    <row r="2181" spans="6:12" x14ac:dyDescent="0.25">
      <c r="F2181" s="89"/>
      <c r="L2181" s="219"/>
    </row>
    <row r="2182" spans="6:12" x14ac:dyDescent="0.25">
      <c r="F2182" s="89"/>
      <c r="L2182" s="219"/>
    </row>
    <row r="2183" spans="6:12" x14ac:dyDescent="0.25">
      <c r="F2183" s="89"/>
      <c r="L2183" s="219"/>
    </row>
    <row r="2184" spans="6:12" x14ac:dyDescent="0.25">
      <c r="F2184" s="89"/>
      <c r="L2184" s="219"/>
    </row>
    <row r="2185" spans="6:12" x14ac:dyDescent="0.25">
      <c r="F2185" s="89"/>
      <c r="L2185" s="219"/>
    </row>
    <row r="2186" spans="6:12" x14ac:dyDescent="0.25">
      <c r="F2186" s="89"/>
      <c r="L2186" s="219"/>
    </row>
    <row r="2187" spans="6:12" x14ac:dyDescent="0.25">
      <c r="F2187" s="89"/>
      <c r="L2187" s="219"/>
    </row>
    <row r="2188" spans="6:12" x14ac:dyDescent="0.25">
      <c r="F2188" s="89"/>
      <c r="L2188" s="219"/>
    </row>
    <row r="2189" spans="6:12" x14ac:dyDescent="0.25">
      <c r="F2189" s="89"/>
      <c r="L2189" s="219"/>
    </row>
    <row r="2190" spans="6:12" x14ac:dyDescent="0.25">
      <c r="F2190" s="89"/>
      <c r="L2190" s="219"/>
    </row>
    <row r="2191" spans="6:12" x14ac:dyDescent="0.25">
      <c r="F2191" s="89"/>
      <c r="L2191" s="219"/>
    </row>
    <row r="2192" spans="6:12" x14ac:dyDescent="0.25">
      <c r="F2192" s="89"/>
      <c r="L2192" s="219"/>
    </row>
    <row r="2193" spans="6:12" x14ac:dyDescent="0.25">
      <c r="F2193" s="89"/>
      <c r="L2193" s="219"/>
    </row>
    <row r="2194" spans="6:12" x14ac:dyDescent="0.25">
      <c r="F2194" s="89"/>
      <c r="L2194" s="219"/>
    </row>
    <row r="2195" spans="6:12" x14ac:dyDescent="0.25">
      <c r="F2195" s="89"/>
      <c r="L2195" s="219"/>
    </row>
    <row r="2196" spans="6:12" x14ac:dyDescent="0.25">
      <c r="F2196" s="89"/>
      <c r="L2196" s="219"/>
    </row>
    <row r="2197" spans="6:12" x14ac:dyDescent="0.25">
      <c r="F2197" s="89"/>
      <c r="L2197" s="219"/>
    </row>
    <row r="2198" spans="6:12" x14ac:dyDescent="0.25">
      <c r="F2198" s="89"/>
      <c r="L2198" s="219"/>
    </row>
    <row r="2199" spans="6:12" x14ac:dyDescent="0.25">
      <c r="F2199" s="89"/>
      <c r="L2199" s="219"/>
    </row>
    <row r="2200" spans="6:12" x14ac:dyDescent="0.25">
      <c r="F2200" s="89"/>
      <c r="L2200" s="219"/>
    </row>
    <row r="2201" spans="6:12" x14ac:dyDescent="0.25">
      <c r="F2201" s="89"/>
      <c r="L2201" s="219"/>
    </row>
    <row r="2202" spans="6:12" x14ac:dyDescent="0.25">
      <c r="F2202" s="89"/>
      <c r="L2202" s="219"/>
    </row>
    <row r="2203" spans="6:12" x14ac:dyDescent="0.25">
      <c r="F2203" s="89"/>
      <c r="L2203" s="219"/>
    </row>
    <row r="2204" spans="6:12" x14ac:dyDescent="0.25">
      <c r="F2204" s="89"/>
      <c r="L2204" s="219"/>
    </row>
    <row r="2205" spans="6:12" x14ac:dyDescent="0.25">
      <c r="F2205" s="89"/>
      <c r="L2205" s="219"/>
    </row>
    <row r="2206" spans="6:12" x14ac:dyDescent="0.25">
      <c r="F2206" s="89"/>
      <c r="L2206" s="219"/>
    </row>
    <row r="2207" spans="6:12" x14ac:dyDescent="0.25">
      <c r="F2207" s="89"/>
      <c r="L2207" s="219"/>
    </row>
    <row r="2208" spans="6:12" x14ac:dyDescent="0.25">
      <c r="F2208" s="89"/>
      <c r="L2208" s="219"/>
    </row>
    <row r="2209" spans="6:12" x14ac:dyDescent="0.25">
      <c r="F2209" s="89"/>
      <c r="L2209" s="219"/>
    </row>
    <row r="2210" spans="6:12" x14ac:dyDescent="0.25">
      <c r="F2210" s="89"/>
      <c r="L2210" s="219"/>
    </row>
    <row r="2211" spans="6:12" x14ac:dyDescent="0.25">
      <c r="F2211" s="89"/>
      <c r="L2211" s="219"/>
    </row>
    <row r="2212" spans="6:12" x14ac:dyDescent="0.25">
      <c r="F2212" s="89"/>
      <c r="L2212" s="219"/>
    </row>
    <row r="2213" spans="6:12" x14ac:dyDescent="0.25">
      <c r="F2213" s="89"/>
      <c r="L2213" s="219"/>
    </row>
    <row r="2214" spans="6:12" x14ac:dyDescent="0.25">
      <c r="F2214" s="89"/>
      <c r="L2214" s="219"/>
    </row>
    <row r="2215" spans="6:12" x14ac:dyDescent="0.25">
      <c r="F2215" s="89"/>
      <c r="L2215" s="219"/>
    </row>
    <row r="2216" spans="6:12" x14ac:dyDescent="0.25">
      <c r="F2216" s="89"/>
      <c r="L2216" s="219"/>
    </row>
    <row r="2217" spans="6:12" x14ac:dyDescent="0.25">
      <c r="F2217" s="89"/>
      <c r="L2217" s="219"/>
    </row>
    <row r="2218" spans="6:12" x14ac:dyDescent="0.25">
      <c r="F2218" s="89"/>
      <c r="L2218" s="219"/>
    </row>
    <row r="2219" spans="6:12" x14ac:dyDescent="0.25">
      <c r="F2219" s="89"/>
      <c r="L2219" s="219"/>
    </row>
    <row r="2220" spans="6:12" x14ac:dyDescent="0.25">
      <c r="F2220" s="89"/>
      <c r="L2220" s="219"/>
    </row>
    <row r="2221" spans="6:12" x14ac:dyDescent="0.25">
      <c r="F2221" s="89"/>
      <c r="L2221" s="219"/>
    </row>
    <row r="2222" spans="6:12" x14ac:dyDescent="0.25">
      <c r="F2222" s="89"/>
      <c r="L2222" s="219"/>
    </row>
    <row r="2223" spans="6:12" x14ac:dyDescent="0.25">
      <c r="F2223" s="89"/>
      <c r="L2223" s="219"/>
    </row>
    <row r="2224" spans="6:12" x14ac:dyDescent="0.25">
      <c r="F2224" s="89"/>
      <c r="L2224" s="219"/>
    </row>
    <row r="2225" spans="6:12" x14ac:dyDescent="0.25">
      <c r="F2225" s="89"/>
      <c r="L2225" s="219"/>
    </row>
    <row r="2226" spans="6:12" x14ac:dyDescent="0.25">
      <c r="F2226" s="89"/>
      <c r="L2226" s="219"/>
    </row>
    <row r="2227" spans="6:12" x14ac:dyDescent="0.25">
      <c r="F2227" s="89"/>
      <c r="L2227" s="219"/>
    </row>
    <row r="2228" spans="6:12" x14ac:dyDescent="0.25">
      <c r="F2228" s="89"/>
      <c r="L2228" s="219"/>
    </row>
    <row r="2229" spans="6:12" x14ac:dyDescent="0.25">
      <c r="F2229" s="89"/>
      <c r="L2229" s="219"/>
    </row>
    <row r="2230" spans="6:12" x14ac:dyDescent="0.25">
      <c r="F2230" s="89"/>
      <c r="L2230" s="219"/>
    </row>
    <row r="2231" spans="6:12" x14ac:dyDescent="0.25">
      <c r="F2231" s="89"/>
      <c r="L2231" s="219"/>
    </row>
    <row r="2232" spans="6:12" x14ac:dyDescent="0.25">
      <c r="F2232" s="89"/>
      <c r="L2232" s="219"/>
    </row>
    <row r="2233" spans="6:12" x14ac:dyDescent="0.25">
      <c r="F2233" s="89"/>
      <c r="L2233" s="219"/>
    </row>
    <row r="2234" spans="6:12" x14ac:dyDescent="0.25">
      <c r="F2234" s="89"/>
      <c r="L2234" s="219"/>
    </row>
    <row r="2235" spans="6:12" x14ac:dyDescent="0.25">
      <c r="F2235" s="89"/>
      <c r="L2235" s="219"/>
    </row>
    <row r="2236" spans="6:12" x14ac:dyDescent="0.25">
      <c r="F2236" s="89"/>
      <c r="L2236" s="219"/>
    </row>
    <row r="2237" spans="6:12" x14ac:dyDescent="0.25">
      <c r="F2237" s="89"/>
      <c r="L2237" s="219"/>
    </row>
    <row r="2238" spans="6:12" x14ac:dyDescent="0.25">
      <c r="F2238" s="89"/>
      <c r="L2238" s="219"/>
    </row>
    <row r="2239" spans="6:12" x14ac:dyDescent="0.25">
      <c r="F2239" s="89"/>
      <c r="L2239" s="219"/>
    </row>
    <row r="2240" spans="6:12" x14ac:dyDescent="0.25">
      <c r="F2240" s="89"/>
      <c r="L2240" s="219"/>
    </row>
    <row r="2241" spans="6:12" x14ac:dyDescent="0.25">
      <c r="F2241" s="89"/>
      <c r="L2241" s="219"/>
    </row>
    <row r="2242" spans="6:12" x14ac:dyDescent="0.25">
      <c r="F2242" s="89"/>
      <c r="L2242" s="219"/>
    </row>
    <row r="2243" spans="6:12" x14ac:dyDescent="0.25">
      <c r="F2243" s="89"/>
      <c r="L2243" s="219"/>
    </row>
    <row r="2244" spans="6:12" x14ac:dyDescent="0.25">
      <c r="F2244" s="89"/>
      <c r="L2244" s="219"/>
    </row>
    <row r="2245" spans="6:12" x14ac:dyDescent="0.25">
      <c r="F2245" s="89"/>
      <c r="L2245" s="219"/>
    </row>
    <row r="2246" spans="6:12" x14ac:dyDescent="0.25">
      <c r="F2246" s="89"/>
      <c r="L2246" s="219"/>
    </row>
    <row r="2247" spans="6:12" x14ac:dyDescent="0.25">
      <c r="F2247" s="89"/>
      <c r="L2247" s="219"/>
    </row>
    <row r="2248" spans="6:12" x14ac:dyDescent="0.25">
      <c r="F2248" s="89"/>
      <c r="L2248" s="219"/>
    </row>
    <row r="2249" spans="6:12" x14ac:dyDescent="0.25">
      <c r="F2249" s="89"/>
      <c r="L2249" s="219"/>
    </row>
    <row r="2250" spans="6:12" x14ac:dyDescent="0.25">
      <c r="F2250" s="89"/>
      <c r="L2250" s="219"/>
    </row>
    <row r="2251" spans="6:12" x14ac:dyDescent="0.25">
      <c r="F2251" s="89"/>
      <c r="L2251" s="219"/>
    </row>
    <row r="2252" spans="6:12" x14ac:dyDescent="0.25">
      <c r="F2252" s="89"/>
      <c r="L2252" s="219"/>
    </row>
    <row r="2253" spans="6:12" x14ac:dyDescent="0.25">
      <c r="F2253" s="89"/>
      <c r="L2253" s="219"/>
    </row>
    <row r="2254" spans="6:12" x14ac:dyDescent="0.25">
      <c r="F2254" s="89"/>
      <c r="L2254" s="219"/>
    </row>
    <row r="2255" spans="6:12" x14ac:dyDescent="0.25">
      <c r="F2255" s="89"/>
      <c r="L2255" s="219"/>
    </row>
    <row r="2256" spans="6:12" x14ac:dyDescent="0.25">
      <c r="F2256" s="89"/>
      <c r="L2256" s="219"/>
    </row>
    <row r="2257" spans="6:12" x14ac:dyDescent="0.25">
      <c r="F2257" s="89"/>
      <c r="L2257" s="219"/>
    </row>
    <row r="2258" spans="6:12" x14ac:dyDescent="0.25">
      <c r="F2258" s="89"/>
      <c r="L2258" s="219"/>
    </row>
    <row r="2259" spans="6:12" x14ac:dyDescent="0.25">
      <c r="F2259" s="89"/>
      <c r="L2259" s="219"/>
    </row>
    <row r="2260" spans="6:12" x14ac:dyDescent="0.25">
      <c r="F2260" s="89"/>
      <c r="L2260" s="219"/>
    </row>
    <row r="2261" spans="6:12" x14ac:dyDescent="0.25">
      <c r="F2261" s="89"/>
      <c r="L2261" s="219"/>
    </row>
    <row r="2262" spans="6:12" x14ac:dyDescent="0.25">
      <c r="F2262" s="89"/>
      <c r="L2262" s="219"/>
    </row>
    <row r="2263" spans="6:12" x14ac:dyDescent="0.25">
      <c r="F2263" s="89"/>
      <c r="L2263" s="219"/>
    </row>
    <row r="2264" spans="6:12" x14ac:dyDescent="0.25">
      <c r="F2264" s="89"/>
      <c r="L2264" s="219"/>
    </row>
    <row r="2265" spans="6:12" x14ac:dyDescent="0.25">
      <c r="F2265" s="89"/>
      <c r="L2265" s="219"/>
    </row>
    <row r="2266" spans="6:12" x14ac:dyDescent="0.25">
      <c r="F2266" s="89"/>
      <c r="L2266" s="219"/>
    </row>
    <row r="2267" spans="6:12" x14ac:dyDescent="0.25">
      <c r="F2267" s="89"/>
      <c r="L2267" s="219"/>
    </row>
    <row r="2268" spans="6:12" x14ac:dyDescent="0.25">
      <c r="F2268" s="89"/>
      <c r="L2268" s="219"/>
    </row>
    <row r="2269" spans="6:12" x14ac:dyDescent="0.25">
      <c r="F2269" s="89"/>
      <c r="L2269" s="219"/>
    </row>
    <row r="2270" spans="6:12" x14ac:dyDescent="0.25">
      <c r="F2270" s="89"/>
      <c r="L2270" s="219"/>
    </row>
    <row r="2271" spans="6:12" x14ac:dyDescent="0.25">
      <c r="F2271" s="89"/>
      <c r="L2271" s="219"/>
    </row>
    <row r="2272" spans="6:12" x14ac:dyDescent="0.25">
      <c r="F2272" s="89"/>
      <c r="L2272" s="219"/>
    </row>
    <row r="2273" spans="6:12" x14ac:dyDescent="0.25">
      <c r="F2273" s="89"/>
      <c r="L2273" s="219"/>
    </row>
    <row r="2274" spans="6:12" x14ac:dyDescent="0.25">
      <c r="F2274" s="89"/>
      <c r="L2274" s="219"/>
    </row>
    <row r="2275" spans="6:12" x14ac:dyDescent="0.25">
      <c r="F2275" s="89"/>
      <c r="L2275" s="219"/>
    </row>
    <row r="2276" spans="6:12" x14ac:dyDescent="0.25">
      <c r="F2276" s="89"/>
      <c r="L2276" s="219"/>
    </row>
    <row r="2277" spans="6:12" x14ac:dyDescent="0.25">
      <c r="F2277" s="89"/>
      <c r="L2277" s="219"/>
    </row>
    <row r="2278" spans="6:12" x14ac:dyDescent="0.25">
      <c r="F2278" s="89"/>
      <c r="L2278" s="219"/>
    </row>
    <row r="2279" spans="6:12" x14ac:dyDescent="0.25">
      <c r="F2279" s="89"/>
      <c r="L2279" s="219"/>
    </row>
    <row r="2280" spans="6:12" x14ac:dyDescent="0.25">
      <c r="F2280" s="89"/>
      <c r="L2280" s="219"/>
    </row>
    <row r="2281" spans="6:12" x14ac:dyDescent="0.25">
      <c r="F2281" s="89"/>
      <c r="L2281" s="219"/>
    </row>
    <row r="2282" spans="6:12" x14ac:dyDescent="0.25">
      <c r="F2282" s="89"/>
      <c r="L2282" s="219"/>
    </row>
    <row r="2283" spans="6:12" x14ac:dyDescent="0.25">
      <c r="F2283" s="89"/>
      <c r="L2283" s="219"/>
    </row>
    <row r="2284" spans="6:12" x14ac:dyDescent="0.25">
      <c r="F2284" s="89"/>
      <c r="L2284" s="219"/>
    </row>
    <row r="2285" spans="6:12" x14ac:dyDescent="0.25">
      <c r="F2285" s="89"/>
      <c r="L2285" s="219"/>
    </row>
    <row r="2286" spans="6:12" x14ac:dyDescent="0.25">
      <c r="F2286" s="89"/>
      <c r="L2286" s="219"/>
    </row>
    <row r="2287" spans="6:12" x14ac:dyDescent="0.25">
      <c r="F2287" s="89"/>
      <c r="L2287" s="219"/>
    </row>
    <row r="2288" spans="6:12" x14ac:dyDescent="0.25">
      <c r="F2288" s="89"/>
      <c r="L2288" s="219"/>
    </row>
    <row r="2289" spans="6:12" x14ac:dyDescent="0.25">
      <c r="F2289" s="89"/>
      <c r="L2289" s="219"/>
    </row>
    <row r="2290" spans="6:12" x14ac:dyDescent="0.25">
      <c r="F2290" s="89"/>
      <c r="L2290" s="219"/>
    </row>
    <row r="2291" spans="6:12" x14ac:dyDescent="0.25">
      <c r="F2291" s="89"/>
      <c r="L2291" s="219"/>
    </row>
    <row r="2292" spans="6:12" x14ac:dyDescent="0.25">
      <c r="F2292" s="89"/>
      <c r="L2292" s="219"/>
    </row>
    <row r="2293" spans="6:12" x14ac:dyDescent="0.25">
      <c r="F2293" s="89"/>
      <c r="L2293" s="219"/>
    </row>
    <row r="2294" spans="6:12" x14ac:dyDescent="0.25">
      <c r="F2294" s="89"/>
      <c r="L2294" s="219"/>
    </row>
    <row r="2295" spans="6:12" x14ac:dyDescent="0.25">
      <c r="F2295" s="89"/>
      <c r="L2295" s="219"/>
    </row>
    <row r="2296" spans="6:12" x14ac:dyDescent="0.25">
      <c r="F2296" s="89"/>
      <c r="L2296" s="219"/>
    </row>
    <row r="2297" spans="6:12" x14ac:dyDescent="0.25">
      <c r="F2297" s="89"/>
      <c r="L2297" s="219"/>
    </row>
    <row r="2298" spans="6:12" x14ac:dyDescent="0.25">
      <c r="F2298" s="89"/>
      <c r="L2298" s="219"/>
    </row>
    <row r="2299" spans="6:12" x14ac:dyDescent="0.25">
      <c r="F2299" s="89"/>
      <c r="L2299" s="219"/>
    </row>
    <row r="2300" spans="6:12" x14ac:dyDescent="0.25">
      <c r="F2300" s="89"/>
      <c r="L2300" s="219"/>
    </row>
    <row r="2301" spans="6:12" x14ac:dyDescent="0.25">
      <c r="F2301" s="89"/>
      <c r="L2301" s="219"/>
    </row>
    <row r="2302" spans="6:12" x14ac:dyDescent="0.25">
      <c r="F2302" s="89"/>
      <c r="L2302" s="219"/>
    </row>
    <row r="2303" spans="6:12" x14ac:dyDescent="0.25">
      <c r="F2303" s="89"/>
      <c r="L2303" s="219"/>
    </row>
    <row r="2304" spans="6:12" x14ac:dyDescent="0.25">
      <c r="F2304" s="89"/>
      <c r="L2304" s="219"/>
    </row>
    <row r="2305" spans="6:12" x14ac:dyDescent="0.25">
      <c r="F2305" s="89"/>
      <c r="L2305" s="219"/>
    </row>
    <row r="2306" spans="6:12" x14ac:dyDescent="0.25">
      <c r="F2306" s="89"/>
      <c r="L2306" s="219"/>
    </row>
    <row r="2307" spans="6:12" x14ac:dyDescent="0.25">
      <c r="F2307" s="89"/>
      <c r="L2307" s="219"/>
    </row>
    <row r="2308" spans="6:12" x14ac:dyDescent="0.25">
      <c r="F2308" s="89"/>
      <c r="L2308" s="219"/>
    </row>
    <row r="2309" spans="6:12" x14ac:dyDescent="0.25">
      <c r="F2309" s="89"/>
      <c r="L2309" s="219"/>
    </row>
    <row r="2310" spans="6:12" x14ac:dyDescent="0.25">
      <c r="F2310" s="89"/>
      <c r="L2310" s="219"/>
    </row>
    <row r="2311" spans="6:12" x14ac:dyDescent="0.25">
      <c r="F2311" s="89"/>
      <c r="L2311" s="219"/>
    </row>
    <row r="2312" spans="6:12" x14ac:dyDescent="0.25">
      <c r="F2312" s="89"/>
      <c r="L2312" s="219"/>
    </row>
    <row r="2313" spans="6:12" x14ac:dyDescent="0.25">
      <c r="F2313" s="89"/>
      <c r="L2313" s="219"/>
    </row>
    <row r="2314" spans="6:12" x14ac:dyDescent="0.25">
      <c r="F2314" s="89"/>
      <c r="L2314" s="219"/>
    </row>
    <row r="2315" spans="6:12" x14ac:dyDescent="0.25">
      <c r="F2315" s="89"/>
      <c r="L2315" s="219"/>
    </row>
    <row r="2316" spans="6:12" x14ac:dyDescent="0.25">
      <c r="F2316" s="89"/>
      <c r="L2316" s="219"/>
    </row>
    <row r="2317" spans="6:12" x14ac:dyDescent="0.25">
      <c r="F2317" s="89"/>
      <c r="L2317" s="219"/>
    </row>
    <row r="2318" spans="6:12" x14ac:dyDescent="0.25">
      <c r="F2318" s="89"/>
      <c r="L2318" s="219"/>
    </row>
    <row r="2319" spans="6:12" x14ac:dyDescent="0.25">
      <c r="F2319" s="89"/>
      <c r="L2319" s="219"/>
    </row>
    <row r="2320" spans="6:12" x14ac:dyDescent="0.25">
      <c r="F2320" s="89"/>
      <c r="L2320" s="219"/>
    </row>
    <row r="2321" spans="6:12" x14ac:dyDescent="0.25">
      <c r="F2321" s="89"/>
      <c r="L2321" s="219"/>
    </row>
    <row r="2322" spans="6:12" x14ac:dyDescent="0.25">
      <c r="F2322" s="89"/>
      <c r="L2322" s="219"/>
    </row>
    <row r="2323" spans="6:12" x14ac:dyDescent="0.25">
      <c r="F2323" s="89"/>
      <c r="L2323" s="219"/>
    </row>
    <row r="2324" spans="6:12" x14ac:dyDescent="0.25">
      <c r="F2324" s="89"/>
      <c r="L2324" s="219"/>
    </row>
    <row r="2325" spans="6:12" x14ac:dyDescent="0.25">
      <c r="F2325" s="89"/>
      <c r="L2325" s="219"/>
    </row>
    <row r="2326" spans="6:12" x14ac:dyDescent="0.25">
      <c r="F2326" s="89"/>
      <c r="L2326" s="219"/>
    </row>
    <row r="2327" spans="6:12" x14ac:dyDescent="0.25">
      <c r="F2327" s="89"/>
      <c r="L2327" s="219"/>
    </row>
    <row r="2328" spans="6:12" x14ac:dyDescent="0.25">
      <c r="F2328" s="89"/>
      <c r="L2328" s="219"/>
    </row>
    <row r="2329" spans="6:12" x14ac:dyDescent="0.25">
      <c r="F2329" s="89"/>
      <c r="L2329" s="219"/>
    </row>
    <row r="2330" spans="6:12" x14ac:dyDescent="0.25">
      <c r="F2330" s="89"/>
      <c r="L2330" s="219"/>
    </row>
    <row r="2331" spans="6:12" x14ac:dyDescent="0.25">
      <c r="F2331" s="89"/>
      <c r="L2331" s="219"/>
    </row>
    <row r="2332" spans="6:12" x14ac:dyDescent="0.25">
      <c r="F2332" s="89"/>
      <c r="L2332" s="219"/>
    </row>
    <row r="2333" spans="6:12" x14ac:dyDescent="0.25">
      <c r="F2333" s="89"/>
      <c r="L2333" s="219"/>
    </row>
    <row r="2334" spans="6:12" x14ac:dyDescent="0.25">
      <c r="F2334" s="89"/>
      <c r="L2334" s="219"/>
    </row>
    <row r="2335" spans="6:12" x14ac:dyDescent="0.25">
      <c r="F2335" s="89"/>
      <c r="L2335" s="219"/>
    </row>
    <row r="2336" spans="6:12" x14ac:dyDescent="0.25">
      <c r="F2336" s="89"/>
      <c r="L2336" s="219"/>
    </row>
    <row r="2337" spans="6:12" x14ac:dyDescent="0.25">
      <c r="F2337" s="89"/>
      <c r="L2337" s="219"/>
    </row>
    <row r="2338" spans="6:12" x14ac:dyDescent="0.25">
      <c r="F2338" s="89"/>
      <c r="L2338" s="219"/>
    </row>
    <row r="2339" spans="6:12" x14ac:dyDescent="0.25">
      <c r="F2339" s="89"/>
      <c r="L2339" s="219"/>
    </row>
    <row r="2340" spans="6:12" x14ac:dyDescent="0.25">
      <c r="F2340" s="89"/>
      <c r="L2340" s="219"/>
    </row>
    <row r="2341" spans="6:12" x14ac:dyDescent="0.25">
      <c r="F2341" s="89"/>
      <c r="L2341" s="219"/>
    </row>
    <row r="2342" spans="6:12" x14ac:dyDescent="0.25">
      <c r="F2342" s="89"/>
      <c r="L2342" s="219"/>
    </row>
    <row r="2343" spans="6:12" x14ac:dyDescent="0.25">
      <c r="F2343" s="89"/>
      <c r="L2343" s="219"/>
    </row>
    <row r="2344" spans="6:12" x14ac:dyDescent="0.25">
      <c r="F2344" s="89"/>
      <c r="L2344" s="219"/>
    </row>
    <row r="2345" spans="6:12" x14ac:dyDescent="0.25">
      <c r="F2345" s="89"/>
      <c r="L2345" s="219"/>
    </row>
    <row r="2346" spans="6:12" x14ac:dyDescent="0.25">
      <c r="F2346" s="89"/>
      <c r="L2346" s="219"/>
    </row>
    <row r="2347" spans="6:12" x14ac:dyDescent="0.25">
      <c r="F2347" s="89"/>
      <c r="L2347" s="219"/>
    </row>
    <row r="2348" spans="6:12" x14ac:dyDescent="0.25">
      <c r="F2348" s="89"/>
      <c r="L2348" s="219"/>
    </row>
    <row r="2349" spans="6:12" x14ac:dyDescent="0.25">
      <c r="F2349" s="89"/>
      <c r="L2349" s="219"/>
    </row>
    <row r="2350" spans="6:12" x14ac:dyDescent="0.25">
      <c r="F2350" s="89"/>
      <c r="L2350" s="219"/>
    </row>
    <row r="2351" spans="6:12" x14ac:dyDescent="0.25">
      <c r="F2351" s="89"/>
      <c r="L2351" s="219"/>
    </row>
    <row r="2352" spans="6:12" x14ac:dyDescent="0.25">
      <c r="F2352" s="89"/>
      <c r="L2352" s="219"/>
    </row>
    <row r="2353" spans="6:12" x14ac:dyDescent="0.25">
      <c r="F2353" s="89"/>
      <c r="L2353" s="219"/>
    </row>
    <row r="2354" spans="6:12" x14ac:dyDescent="0.25">
      <c r="F2354" s="89"/>
      <c r="L2354" s="219"/>
    </row>
    <row r="2355" spans="6:12" x14ac:dyDescent="0.25">
      <c r="F2355" s="89"/>
      <c r="L2355" s="219"/>
    </row>
    <row r="2356" spans="6:12" x14ac:dyDescent="0.25">
      <c r="F2356" s="89"/>
      <c r="L2356" s="219"/>
    </row>
    <row r="2357" spans="6:12" x14ac:dyDescent="0.25">
      <c r="F2357" s="89"/>
      <c r="L2357" s="219"/>
    </row>
    <row r="2358" spans="6:12" x14ac:dyDescent="0.25">
      <c r="F2358" s="89"/>
      <c r="L2358" s="219"/>
    </row>
    <row r="2359" spans="6:12" x14ac:dyDescent="0.25">
      <c r="F2359" s="89"/>
      <c r="L2359" s="219"/>
    </row>
    <row r="2360" spans="6:12" x14ac:dyDescent="0.25">
      <c r="F2360" s="89"/>
      <c r="L2360" s="219"/>
    </row>
    <row r="2361" spans="6:12" x14ac:dyDescent="0.25">
      <c r="F2361" s="89"/>
      <c r="L2361" s="219"/>
    </row>
    <row r="2362" spans="6:12" x14ac:dyDescent="0.25">
      <c r="F2362" s="89"/>
      <c r="L2362" s="219"/>
    </row>
    <row r="2363" spans="6:12" x14ac:dyDescent="0.25">
      <c r="F2363" s="89"/>
      <c r="L2363" s="219"/>
    </row>
    <row r="2364" spans="6:12" x14ac:dyDescent="0.25">
      <c r="F2364" s="89"/>
      <c r="L2364" s="219"/>
    </row>
    <row r="2365" spans="6:12" x14ac:dyDescent="0.25">
      <c r="F2365" s="89"/>
      <c r="L2365" s="219"/>
    </row>
    <row r="2366" spans="6:12" x14ac:dyDescent="0.25">
      <c r="F2366" s="89"/>
      <c r="L2366" s="219"/>
    </row>
    <row r="2367" spans="6:12" x14ac:dyDescent="0.25">
      <c r="F2367" s="89"/>
      <c r="L2367" s="219"/>
    </row>
    <row r="2368" spans="6:12" x14ac:dyDescent="0.25">
      <c r="F2368" s="89"/>
      <c r="L2368" s="219"/>
    </row>
    <row r="2369" spans="6:12" x14ac:dyDescent="0.25">
      <c r="F2369" s="89"/>
      <c r="L2369" s="219"/>
    </row>
    <row r="2370" spans="6:12" x14ac:dyDescent="0.25">
      <c r="F2370" s="89"/>
      <c r="L2370" s="219"/>
    </row>
    <row r="2371" spans="6:12" x14ac:dyDescent="0.25">
      <c r="F2371" s="89"/>
      <c r="L2371" s="219"/>
    </row>
    <row r="2372" spans="6:12" x14ac:dyDescent="0.25">
      <c r="F2372" s="89"/>
      <c r="L2372" s="219"/>
    </row>
    <row r="2373" spans="6:12" x14ac:dyDescent="0.25">
      <c r="F2373" s="89"/>
      <c r="L2373" s="219"/>
    </row>
    <row r="2374" spans="6:12" x14ac:dyDescent="0.25">
      <c r="F2374" s="89"/>
      <c r="L2374" s="219"/>
    </row>
    <row r="2375" spans="6:12" x14ac:dyDescent="0.25">
      <c r="F2375" s="89"/>
      <c r="L2375" s="219"/>
    </row>
    <row r="2376" spans="6:12" x14ac:dyDescent="0.25">
      <c r="F2376" s="89"/>
      <c r="L2376" s="219"/>
    </row>
    <row r="2377" spans="6:12" x14ac:dyDescent="0.25">
      <c r="F2377" s="89"/>
      <c r="L2377" s="219"/>
    </row>
    <row r="2378" spans="6:12" x14ac:dyDescent="0.25">
      <c r="F2378" s="89"/>
      <c r="L2378" s="219"/>
    </row>
    <row r="2379" spans="6:12" x14ac:dyDescent="0.25">
      <c r="F2379" s="89"/>
      <c r="L2379" s="219"/>
    </row>
    <row r="2380" spans="6:12" x14ac:dyDescent="0.25">
      <c r="F2380" s="89"/>
      <c r="L2380" s="219"/>
    </row>
    <row r="2381" spans="6:12" x14ac:dyDescent="0.25">
      <c r="F2381" s="89"/>
      <c r="L2381" s="219"/>
    </row>
    <row r="2382" spans="6:12" x14ac:dyDescent="0.25">
      <c r="F2382" s="89"/>
      <c r="L2382" s="219"/>
    </row>
    <row r="2383" spans="6:12" x14ac:dyDescent="0.25">
      <c r="F2383" s="89"/>
      <c r="L2383" s="219"/>
    </row>
    <row r="2384" spans="6:12" x14ac:dyDescent="0.25">
      <c r="F2384" s="89"/>
      <c r="L2384" s="219"/>
    </row>
    <row r="2385" spans="6:12" x14ac:dyDescent="0.25">
      <c r="F2385" s="89"/>
      <c r="L2385" s="219"/>
    </row>
    <row r="2386" spans="6:12" x14ac:dyDescent="0.25">
      <c r="F2386" s="89"/>
      <c r="L2386" s="219"/>
    </row>
    <row r="2387" spans="6:12" x14ac:dyDescent="0.25">
      <c r="F2387" s="89"/>
      <c r="L2387" s="219"/>
    </row>
    <row r="2388" spans="6:12" x14ac:dyDescent="0.25">
      <c r="F2388" s="89"/>
      <c r="L2388" s="219"/>
    </row>
    <row r="2389" spans="6:12" x14ac:dyDescent="0.25">
      <c r="F2389" s="89"/>
      <c r="L2389" s="219"/>
    </row>
    <row r="2390" spans="6:12" x14ac:dyDescent="0.25">
      <c r="F2390" s="89"/>
      <c r="L2390" s="219"/>
    </row>
    <row r="2391" spans="6:12" x14ac:dyDescent="0.25">
      <c r="F2391" s="89"/>
      <c r="L2391" s="219"/>
    </row>
    <row r="2392" spans="6:12" x14ac:dyDescent="0.25">
      <c r="F2392" s="89"/>
      <c r="L2392" s="219"/>
    </row>
    <row r="2393" spans="6:12" x14ac:dyDescent="0.25">
      <c r="F2393" s="89"/>
      <c r="L2393" s="219"/>
    </row>
    <row r="2394" spans="6:12" x14ac:dyDescent="0.25">
      <c r="F2394" s="89"/>
      <c r="L2394" s="219"/>
    </row>
    <row r="2395" spans="6:12" x14ac:dyDescent="0.25">
      <c r="F2395" s="89"/>
      <c r="L2395" s="219"/>
    </row>
    <row r="2396" spans="6:12" x14ac:dyDescent="0.25">
      <c r="F2396" s="89"/>
      <c r="L2396" s="219"/>
    </row>
    <row r="2397" spans="6:12" x14ac:dyDescent="0.25">
      <c r="F2397" s="89"/>
      <c r="L2397" s="219"/>
    </row>
    <row r="2398" spans="6:12" x14ac:dyDescent="0.25">
      <c r="F2398" s="89"/>
      <c r="L2398" s="219"/>
    </row>
    <row r="2399" spans="6:12" x14ac:dyDescent="0.25">
      <c r="F2399" s="89"/>
      <c r="L2399" s="219"/>
    </row>
    <row r="2400" spans="6:12" x14ac:dyDescent="0.25">
      <c r="F2400" s="89"/>
      <c r="L2400" s="219"/>
    </row>
    <row r="2401" spans="6:12" x14ac:dyDescent="0.25">
      <c r="F2401" s="89"/>
      <c r="L2401" s="219"/>
    </row>
    <row r="2402" spans="6:12" x14ac:dyDescent="0.25">
      <c r="F2402" s="89"/>
      <c r="L2402" s="219"/>
    </row>
    <row r="2403" spans="6:12" x14ac:dyDescent="0.25">
      <c r="F2403" s="89"/>
      <c r="L2403" s="219"/>
    </row>
    <row r="2404" spans="6:12" x14ac:dyDescent="0.25">
      <c r="F2404" s="89"/>
      <c r="L2404" s="219"/>
    </row>
    <row r="2405" spans="6:12" x14ac:dyDescent="0.25">
      <c r="F2405" s="89"/>
      <c r="L2405" s="219"/>
    </row>
    <row r="2406" spans="6:12" x14ac:dyDescent="0.25">
      <c r="F2406" s="89"/>
      <c r="L2406" s="219"/>
    </row>
    <row r="2407" spans="6:12" x14ac:dyDescent="0.25">
      <c r="F2407" s="89"/>
      <c r="L2407" s="219"/>
    </row>
    <row r="2408" spans="6:12" x14ac:dyDescent="0.25">
      <c r="F2408" s="89"/>
      <c r="L2408" s="219"/>
    </row>
    <row r="2409" spans="6:12" x14ac:dyDescent="0.25">
      <c r="F2409" s="89"/>
      <c r="L2409" s="219"/>
    </row>
    <row r="2410" spans="6:12" x14ac:dyDescent="0.25">
      <c r="F2410" s="89"/>
      <c r="L2410" s="219"/>
    </row>
    <row r="2411" spans="6:12" x14ac:dyDescent="0.25">
      <c r="F2411" s="89"/>
      <c r="L2411" s="219"/>
    </row>
    <row r="2412" spans="6:12" x14ac:dyDescent="0.25">
      <c r="F2412" s="89"/>
      <c r="L2412" s="219"/>
    </row>
    <row r="2413" spans="6:12" x14ac:dyDescent="0.25">
      <c r="F2413" s="89"/>
      <c r="L2413" s="219"/>
    </row>
    <row r="2414" spans="6:12" x14ac:dyDescent="0.25">
      <c r="F2414" s="89"/>
      <c r="L2414" s="219"/>
    </row>
    <row r="2415" spans="6:12" x14ac:dyDescent="0.25">
      <c r="F2415" s="89"/>
      <c r="L2415" s="219"/>
    </row>
    <row r="2416" spans="6:12" x14ac:dyDescent="0.25">
      <c r="F2416" s="89"/>
      <c r="L2416" s="219"/>
    </row>
    <row r="2417" spans="6:12" x14ac:dyDescent="0.25">
      <c r="F2417" s="89"/>
      <c r="L2417" s="219"/>
    </row>
    <row r="2418" spans="6:12" x14ac:dyDescent="0.25">
      <c r="F2418" s="89"/>
      <c r="L2418" s="219"/>
    </row>
    <row r="2419" spans="6:12" x14ac:dyDescent="0.25">
      <c r="F2419" s="89"/>
      <c r="L2419" s="219"/>
    </row>
    <row r="2420" spans="6:12" x14ac:dyDescent="0.25">
      <c r="F2420" s="89"/>
      <c r="L2420" s="219"/>
    </row>
    <row r="2421" spans="6:12" x14ac:dyDescent="0.25">
      <c r="F2421" s="89"/>
      <c r="L2421" s="219"/>
    </row>
    <row r="2422" spans="6:12" x14ac:dyDescent="0.25">
      <c r="F2422" s="89"/>
      <c r="L2422" s="219"/>
    </row>
    <row r="2423" spans="6:12" x14ac:dyDescent="0.25">
      <c r="F2423" s="89"/>
      <c r="L2423" s="219"/>
    </row>
    <row r="2424" spans="6:12" x14ac:dyDescent="0.25">
      <c r="F2424" s="89"/>
      <c r="L2424" s="219"/>
    </row>
    <row r="2425" spans="6:12" x14ac:dyDescent="0.25">
      <c r="F2425" s="89"/>
      <c r="L2425" s="219"/>
    </row>
    <row r="2426" spans="6:12" x14ac:dyDescent="0.25">
      <c r="F2426" s="89"/>
      <c r="L2426" s="219"/>
    </row>
    <row r="2427" spans="6:12" x14ac:dyDescent="0.25">
      <c r="F2427" s="89"/>
      <c r="L2427" s="219"/>
    </row>
    <row r="2428" spans="6:12" x14ac:dyDescent="0.25">
      <c r="F2428" s="89"/>
      <c r="L2428" s="219"/>
    </row>
    <row r="2429" spans="6:12" x14ac:dyDescent="0.25">
      <c r="F2429" s="89"/>
      <c r="L2429" s="219"/>
    </row>
    <row r="2430" spans="6:12" x14ac:dyDescent="0.25">
      <c r="F2430" s="89"/>
      <c r="L2430" s="219"/>
    </row>
    <row r="2431" spans="6:12" x14ac:dyDescent="0.25">
      <c r="F2431" s="89"/>
      <c r="L2431" s="219"/>
    </row>
    <row r="2432" spans="6:12" x14ac:dyDescent="0.25">
      <c r="F2432" s="89"/>
      <c r="L2432" s="219"/>
    </row>
    <row r="2433" spans="6:12" x14ac:dyDescent="0.25">
      <c r="F2433" s="89"/>
      <c r="L2433" s="219"/>
    </row>
    <row r="2434" spans="6:12" x14ac:dyDescent="0.25">
      <c r="F2434" s="89"/>
      <c r="L2434" s="219"/>
    </row>
    <row r="2435" spans="6:12" x14ac:dyDescent="0.25">
      <c r="F2435" s="89"/>
      <c r="L2435" s="219"/>
    </row>
    <row r="2436" spans="6:12" x14ac:dyDescent="0.25">
      <c r="F2436" s="89"/>
      <c r="L2436" s="219"/>
    </row>
    <row r="2437" spans="6:12" x14ac:dyDescent="0.25">
      <c r="F2437" s="89"/>
      <c r="L2437" s="219"/>
    </row>
    <row r="2438" spans="6:12" x14ac:dyDescent="0.25">
      <c r="F2438" s="89"/>
      <c r="L2438" s="219"/>
    </row>
    <row r="2439" spans="6:12" x14ac:dyDescent="0.25">
      <c r="F2439" s="89"/>
      <c r="L2439" s="219"/>
    </row>
    <row r="2440" spans="6:12" x14ac:dyDescent="0.25">
      <c r="F2440" s="89"/>
      <c r="L2440" s="219"/>
    </row>
    <row r="2441" spans="6:12" x14ac:dyDescent="0.25">
      <c r="F2441" s="89"/>
      <c r="L2441" s="219"/>
    </row>
    <row r="2442" spans="6:12" x14ac:dyDescent="0.25">
      <c r="F2442" s="89"/>
      <c r="L2442" s="219"/>
    </row>
    <row r="2443" spans="6:12" x14ac:dyDescent="0.25">
      <c r="F2443" s="89"/>
      <c r="L2443" s="219"/>
    </row>
    <row r="2444" spans="6:12" x14ac:dyDescent="0.25">
      <c r="F2444" s="89"/>
      <c r="L2444" s="219"/>
    </row>
    <row r="2445" spans="6:12" x14ac:dyDescent="0.25">
      <c r="F2445" s="89"/>
      <c r="L2445" s="219"/>
    </row>
    <row r="2446" spans="6:12" x14ac:dyDescent="0.25">
      <c r="F2446" s="89"/>
      <c r="L2446" s="219"/>
    </row>
    <row r="2447" spans="6:12" x14ac:dyDescent="0.25">
      <c r="F2447" s="89"/>
      <c r="L2447" s="219"/>
    </row>
    <row r="2448" spans="6:12" x14ac:dyDescent="0.25">
      <c r="F2448" s="89"/>
      <c r="L2448" s="219"/>
    </row>
    <row r="2449" spans="6:12" x14ac:dyDescent="0.25">
      <c r="F2449" s="89"/>
      <c r="L2449" s="219"/>
    </row>
    <row r="2450" spans="6:12" x14ac:dyDescent="0.25">
      <c r="F2450" s="89"/>
      <c r="L2450" s="219"/>
    </row>
    <row r="2451" spans="6:12" x14ac:dyDescent="0.25">
      <c r="F2451" s="89"/>
      <c r="L2451" s="219"/>
    </row>
    <row r="2452" spans="6:12" x14ac:dyDescent="0.25">
      <c r="F2452" s="89"/>
      <c r="L2452" s="219"/>
    </row>
    <row r="2453" spans="6:12" x14ac:dyDescent="0.25">
      <c r="F2453" s="89"/>
      <c r="L2453" s="219"/>
    </row>
    <row r="2454" spans="6:12" x14ac:dyDescent="0.25">
      <c r="F2454" s="89"/>
      <c r="L2454" s="219"/>
    </row>
    <row r="2455" spans="6:12" x14ac:dyDescent="0.25">
      <c r="F2455" s="89"/>
      <c r="L2455" s="219"/>
    </row>
    <row r="2456" spans="6:12" x14ac:dyDescent="0.25">
      <c r="F2456" s="89"/>
      <c r="L2456" s="219"/>
    </row>
    <row r="2457" spans="6:12" x14ac:dyDescent="0.25">
      <c r="F2457" s="89"/>
      <c r="L2457" s="219"/>
    </row>
    <row r="2458" spans="6:12" x14ac:dyDescent="0.25">
      <c r="F2458" s="89"/>
      <c r="L2458" s="219"/>
    </row>
    <row r="2459" spans="6:12" x14ac:dyDescent="0.25">
      <c r="F2459" s="89"/>
      <c r="L2459" s="219"/>
    </row>
    <row r="2460" spans="6:12" x14ac:dyDescent="0.25">
      <c r="F2460" s="89"/>
      <c r="L2460" s="219"/>
    </row>
    <row r="2461" spans="6:12" x14ac:dyDescent="0.25">
      <c r="F2461" s="89"/>
      <c r="L2461" s="219"/>
    </row>
    <row r="2462" spans="6:12" x14ac:dyDescent="0.25">
      <c r="F2462" s="89"/>
      <c r="L2462" s="219"/>
    </row>
    <row r="2463" spans="6:12" x14ac:dyDescent="0.25">
      <c r="F2463" s="89"/>
      <c r="L2463" s="219"/>
    </row>
    <row r="2464" spans="6:12" x14ac:dyDescent="0.25">
      <c r="F2464" s="89"/>
      <c r="L2464" s="219"/>
    </row>
    <row r="2465" spans="6:12" x14ac:dyDescent="0.25">
      <c r="F2465" s="89"/>
      <c r="L2465" s="219"/>
    </row>
    <row r="2466" spans="6:12" x14ac:dyDescent="0.25">
      <c r="F2466" s="89"/>
      <c r="L2466" s="219"/>
    </row>
    <row r="2467" spans="6:12" x14ac:dyDescent="0.25">
      <c r="F2467" s="89"/>
      <c r="L2467" s="219"/>
    </row>
    <row r="2468" spans="6:12" x14ac:dyDescent="0.25">
      <c r="F2468" s="89"/>
      <c r="L2468" s="219"/>
    </row>
    <row r="2469" spans="6:12" x14ac:dyDescent="0.25">
      <c r="F2469" s="89"/>
      <c r="L2469" s="219"/>
    </row>
    <row r="2470" spans="6:12" x14ac:dyDescent="0.25">
      <c r="F2470" s="89"/>
      <c r="L2470" s="219"/>
    </row>
    <row r="2471" spans="6:12" x14ac:dyDescent="0.25">
      <c r="F2471" s="89"/>
      <c r="L2471" s="219"/>
    </row>
    <row r="2472" spans="6:12" x14ac:dyDescent="0.25">
      <c r="F2472" s="89"/>
      <c r="L2472" s="219"/>
    </row>
    <row r="2473" spans="6:12" x14ac:dyDescent="0.25">
      <c r="F2473" s="89"/>
      <c r="L2473" s="219"/>
    </row>
    <row r="2474" spans="6:12" x14ac:dyDescent="0.25">
      <c r="F2474" s="89"/>
      <c r="L2474" s="219"/>
    </row>
    <row r="2475" spans="6:12" x14ac:dyDescent="0.25">
      <c r="F2475" s="89"/>
      <c r="L2475" s="219"/>
    </row>
    <row r="2476" spans="6:12" x14ac:dyDescent="0.25">
      <c r="F2476" s="89"/>
      <c r="L2476" s="219"/>
    </row>
    <row r="2477" spans="6:12" x14ac:dyDescent="0.25">
      <c r="F2477" s="89"/>
      <c r="L2477" s="219"/>
    </row>
    <row r="2478" spans="6:12" x14ac:dyDescent="0.25">
      <c r="F2478" s="89"/>
      <c r="L2478" s="219"/>
    </row>
    <row r="2479" spans="6:12" x14ac:dyDescent="0.25">
      <c r="F2479" s="89"/>
      <c r="L2479" s="219"/>
    </row>
    <row r="2480" spans="6:12" x14ac:dyDescent="0.25">
      <c r="F2480" s="89"/>
      <c r="L2480" s="219"/>
    </row>
    <row r="2481" spans="6:12" x14ac:dyDescent="0.25">
      <c r="F2481" s="89"/>
      <c r="L2481" s="219"/>
    </row>
    <row r="2482" spans="6:12" x14ac:dyDescent="0.25">
      <c r="F2482" s="89"/>
      <c r="L2482" s="219"/>
    </row>
    <row r="2483" spans="6:12" x14ac:dyDescent="0.25">
      <c r="F2483" s="89"/>
      <c r="L2483" s="219"/>
    </row>
    <row r="2484" spans="6:12" x14ac:dyDescent="0.25">
      <c r="F2484" s="89"/>
      <c r="L2484" s="219"/>
    </row>
    <row r="2485" spans="6:12" x14ac:dyDescent="0.25">
      <c r="F2485" s="89"/>
      <c r="L2485" s="219"/>
    </row>
    <row r="2486" spans="6:12" x14ac:dyDescent="0.25">
      <c r="F2486" s="89"/>
      <c r="L2486" s="219"/>
    </row>
    <row r="2487" spans="6:12" x14ac:dyDescent="0.25">
      <c r="F2487" s="89"/>
      <c r="L2487" s="219"/>
    </row>
    <row r="2488" spans="6:12" x14ac:dyDescent="0.25">
      <c r="F2488" s="89"/>
      <c r="L2488" s="219"/>
    </row>
    <row r="2489" spans="6:12" x14ac:dyDescent="0.25">
      <c r="F2489" s="89"/>
      <c r="L2489" s="219"/>
    </row>
    <row r="2490" spans="6:12" x14ac:dyDescent="0.25">
      <c r="F2490" s="89"/>
      <c r="L2490" s="219"/>
    </row>
    <row r="2491" spans="6:12" x14ac:dyDescent="0.25">
      <c r="F2491" s="89"/>
      <c r="L2491" s="219"/>
    </row>
    <row r="2492" spans="6:12" x14ac:dyDescent="0.25">
      <c r="F2492" s="89"/>
      <c r="L2492" s="219"/>
    </row>
    <row r="2493" spans="6:12" x14ac:dyDescent="0.25">
      <c r="F2493" s="89"/>
      <c r="L2493" s="219"/>
    </row>
    <row r="2494" spans="6:12" x14ac:dyDescent="0.25">
      <c r="F2494" s="89"/>
      <c r="L2494" s="219"/>
    </row>
    <row r="2495" spans="6:12" x14ac:dyDescent="0.25">
      <c r="F2495" s="89"/>
      <c r="L2495" s="219"/>
    </row>
    <row r="2496" spans="6:12" x14ac:dyDescent="0.25">
      <c r="F2496" s="89"/>
      <c r="L2496" s="219"/>
    </row>
    <row r="2497" spans="6:12" x14ac:dyDescent="0.25">
      <c r="F2497" s="89"/>
      <c r="L2497" s="219"/>
    </row>
    <row r="2498" spans="6:12" x14ac:dyDescent="0.25">
      <c r="F2498" s="89"/>
      <c r="L2498" s="219"/>
    </row>
    <row r="2499" spans="6:12" x14ac:dyDescent="0.25">
      <c r="F2499" s="89"/>
      <c r="L2499" s="219"/>
    </row>
    <row r="2500" spans="6:12" x14ac:dyDescent="0.25">
      <c r="F2500" s="89"/>
      <c r="L2500" s="219"/>
    </row>
    <row r="2501" spans="6:12" x14ac:dyDescent="0.25">
      <c r="F2501" s="89"/>
      <c r="L2501" s="219"/>
    </row>
    <row r="2502" spans="6:12" x14ac:dyDescent="0.25">
      <c r="F2502" s="89"/>
      <c r="L2502" s="219"/>
    </row>
    <row r="2503" spans="6:12" x14ac:dyDescent="0.25">
      <c r="F2503" s="89"/>
      <c r="L2503" s="219"/>
    </row>
    <row r="2504" spans="6:12" x14ac:dyDescent="0.25">
      <c r="F2504" s="89"/>
      <c r="L2504" s="219"/>
    </row>
    <row r="2505" spans="6:12" x14ac:dyDescent="0.25">
      <c r="F2505" s="89"/>
      <c r="L2505" s="219"/>
    </row>
    <row r="2506" spans="6:12" x14ac:dyDescent="0.25">
      <c r="F2506" s="89"/>
      <c r="L2506" s="219"/>
    </row>
    <row r="2507" spans="6:12" x14ac:dyDescent="0.25">
      <c r="F2507" s="89"/>
      <c r="L2507" s="219"/>
    </row>
    <row r="2508" spans="6:12" x14ac:dyDescent="0.25">
      <c r="F2508" s="89"/>
      <c r="L2508" s="219"/>
    </row>
    <row r="2509" spans="6:12" x14ac:dyDescent="0.25">
      <c r="F2509" s="89"/>
      <c r="L2509" s="219"/>
    </row>
    <row r="2510" spans="6:12" x14ac:dyDescent="0.25">
      <c r="F2510" s="89"/>
      <c r="L2510" s="219"/>
    </row>
    <row r="2511" spans="6:12" x14ac:dyDescent="0.25">
      <c r="F2511" s="89"/>
      <c r="L2511" s="219"/>
    </row>
    <row r="2512" spans="6:12" x14ac:dyDescent="0.25">
      <c r="F2512" s="89"/>
      <c r="L2512" s="219"/>
    </row>
    <row r="2513" spans="6:12" x14ac:dyDescent="0.25">
      <c r="F2513" s="89"/>
      <c r="L2513" s="219"/>
    </row>
    <row r="2514" spans="6:12" x14ac:dyDescent="0.25">
      <c r="F2514" s="89"/>
      <c r="L2514" s="219"/>
    </row>
    <row r="2515" spans="6:12" x14ac:dyDescent="0.25">
      <c r="F2515" s="89"/>
      <c r="L2515" s="219"/>
    </row>
    <row r="2516" spans="6:12" x14ac:dyDescent="0.25">
      <c r="F2516" s="89"/>
      <c r="L2516" s="219"/>
    </row>
    <row r="2517" spans="6:12" x14ac:dyDescent="0.25">
      <c r="F2517" s="89"/>
      <c r="L2517" s="219"/>
    </row>
    <row r="2518" spans="6:12" x14ac:dyDescent="0.25">
      <c r="F2518" s="89"/>
      <c r="L2518" s="219"/>
    </row>
    <row r="2519" spans="6:12" x14ac:dyDescent="0.25">
      <c r="F2519" s="89"/>
      <c r="L2519" s="219"/>
    </row>
    <row r="2520" spans="6:12" x14ac:dyDescent="0.25">
      <c r="F2520" s="89"/>
      <c r="L2520" s="219"/>
    </row>
    <row r="2521" spans="6:12" x14ac:dyDescent="0.25">
      <c r="F2521" s="89"/>
      <c r="L2521" s="219"/>
    </row>
    <row r="2522" spans="6:12" x14ac:dyDescent="0.25">
      <c r="F2522" s="89"/>
      <c r="L2522" s="219"/>
    </row>
    <row r="2523" spans="6:12" x14ac:dyDescent="0.25">
      <c r="F2523" s="89"/>
      <c r="L2523" s="219"/>
    </row>
    <row r="2524" spans="6:12" x14ac:dyDescent="0.25">
      <c r="F2524" s="89"/>
      <c r="L2524" s="219"/>
    </row>
    <row r="2525" spans="6:12" x14ac:dyDescent="0.25">
      <c r="F2525" s="89"/>
      <c r="L2525" s="219"/>
    </row>
    <row r="2526" spans="6:12" x14ac:dyDescent="0.25">
      <c r="F2526" s="89"/>
      <c r="L2526" s="219"/>
    </row>
    <row r="2527" spans="6:12" x14ac:dyDescent="0.25">
      <c r="F2527" s="89"/>
      <c r="L2527" s="219"/>
    </row>
    <row r="2528" spans="6:12" x14ac:dyDescent="0.25">
      <c r="F2528" s="89"/>
      <c r="L2528" s="219"/>
    </row>
    <row r="2529" spans="6:12" x14ac:dyDescent="0.25">
      <c r="F2529" s="89"/>
      <c r="L2529" s="219"/>
    </row>
    <row r="2530" spans="6:12" x14ac:dyDescent="0.25">
      <c r="F2530" s="89"/>
      <c r="L2530" s="219"/>
    </row>
    <row r="2531" spans="6:12" x14ac:dyDescent="0.25">
      <c r="F2531" s="89"/>
      <c r="L2531" s="219"/>
    </row>
    <row r="2532" spans="6:12" x14ac:dyDescent="0.25">
      <c r="F2532" s="89"/>
      <c r="L2532" s="219"/>
    </row>
    <row r="2533" spans="6:12" x14ac:dyDescent="0.25">
      <c r="F2533" s="89"/>
      <c r="L2533" s="219"/>
    </row>
    <row r="2534" spans="6:12" x14ac:dyDescent="0.25">
      <c r="F2534" s="89"/>
      <c r="L2534" s="219"/>
    </row>
    <row r="2535" spans="6:12" x14ac:dyDescent="0.25">
      <c r="F2535" s="89"/>
      <c r="L2535" s="219"/>
    </row>
    <row r="2536" spans="6:12" x14ac:dyDescent="0.25">
      <c r="F2536" s="89"/>
      <c r="L2536" s="219"/>
    </row>
    <row r="2537" spans="6:12" x14ac:dyDescent="0.25">
      <c r="F2537" s="89"/>
      <c r="L2537" s="219"/>
    </row>
    <row r="2538" spans="6:12" x14ac:dyDescent="0.25">
      <c r="F2538" s="89"/>
      <c r="L2538" s="219"/>
    </row>
    <row r="2539" spans="6:12" x14ac:dyDescent="0.25">
      <c r="F2539" s="89"/>
      <c r="L2539" s="219"/>
    </row>
    <row r="2540" spans="6:12" x14ac:dyDescent="0.25">
      <c r="F2540" s="89"/>
      <c r="L2540" s="219"/>
    </row>
    <row r="2541" spans="6:12" x14ac:dyDescent="0.25">
      <c r="F2541" s="89"/>
      <c r="L2541" s="219"/>
    </row>
    <row r="2542" spans="6:12" x14ac:dyDescent="0.25">
      <c r="F2542" s="89"/>
      <c r="L2542" s="219"/>
    </row>
    <row r="2543" spans="6:12" x14ac:dyDescent="0.25">
      <c r="F2543" s="89"/>
      <c r="L2543" s="219"/>
    </row>
    <row r="2544" spans="6:12" x14ac:dyDescent="0.25">
      <c r="F2544" s="89"/>
      <c r="L2544" s="219"/>
    </row>
    <row r="2545" spans="6:12" x14ac:dyDescent="0.25">
      <c r="F2545" s="89"/>
      <c r="L2545" s="219"/>
    </row>
    <row r="2546" spans="6:12" x14ac:dyDescent="0.25">
      <c r="F2546" s="89"/>
      <c r="L2546" s="219"/>
    </row>
    <row r="2547" spans="6:12" x14ac:dyDescent="0.25">
      <c r="F2547" s="89"/>
      <c r="L2547" s="219"/>
    </row>
    <row r="2548" spans="6:12" x14ac:dyDescent="0.25">
      <c r="F2548" s="89"/>
      <c r="L2548" s="219"/>
    </row>
    <row r="2549" spans="6:12" x14ac:dyDescent="0.25">
      <c r="F2549" s="89"/>
      <c r="L2549" s="219"/>
    </row>
    <row r="2550" spans="6:12" x14ac:dyDescent="0.25">
      <c r="F2550" s="89"/>
      <c r="L2550" s="219"/>
    </row>
    <row r="2551" spans="6:12" x14ac:dyDescent="0.25">
      <c r="F2551" s="89"/>
      <c r="L2551" s="219"/>
    </row>
    <row r="2552" spans="6:12" x14ac:dyDescent="0.25">
      <c r="F2552" s="89"/>
      <c r="L2552" s="219"/>
    </row>
    <row r="2553" spans="6:12" x14ac:dyDescent="0.25">
      <c r="F2553" s="89"/>
      <c r="L2553" s="219"/>
    </row>
    <row r="2554" spans="6:12" x14ac:dyDescent="0.25">
      <c r="F2554" s="89"/>
      <c r="L2554" s="219"/>
    </row>
    <row r="2555" spans="6:12" x14ac:dyDescent="0.25">
      <c r="F2555" s="89"/>
      <c r="L2555" s="219"/>
    </row>
    <row r="2556" spans="6:12" x14ac:dyDescent="0.25">
      <c r="F2556" s="89"/>
      <c r="L2556" s="219"/>
    </row>
    <row r="2557" spans="6:12" x14ac:dyDescent="0.25">
      <c r="F2557" s="89"/>
      <c r="L2557" s="219"/>
    </row>
    <row r="2558" spans="6:12" x14ac:dyDescent="0.25">
      <c r="F2558" s="89"/>
      <c r="L2558" s="219"/>
    </row>
    <row r="2559" spans="6:12" x14ac:dyDescent="0.25">
      <c r="F2559" s="89"/>
      <c r="L2559" s="219"/>
    </row>
    <row r="2560" spans="6:12" x14ac:dyDescent="0.25">
      <c r="F2560" s="89"/>
      <c r="L2560" s="219"/>
    </row>
    <row r="2561" spans="6:12" x14ac:dyDescent="0.25">
      <c r="F2561" s="89"/>
      <c r="L2561" s="219"/>
    </row>
    <row r="2562" spans="6:12" x14ac:dyDescent="0.25">
      <c r="F2562" s="89"/>
      <c r="L2562" s="219"/>
    </row>
    <row r="2563" spans="6:12" x14ac:dyDescent="0.25">
      <c r="F2563" s="89"/>
      <c r="L2563" s="219"/>
    </row>
    <row r="2564" spans="6:12" x14ac:dyDescent="0.25">
      <c r="F2564" s="89"/>
      <c r="L2564" s="219"/>
    </row>
    <row r="2565" spans="6:12" x14ac:dyDescent="0.25">
      <c r="F2565" s="89"/>
      <c r="L2565" s="219"/>
    </row>
    <row r="2566" spans="6:12" x14ac:dyDescent="0.25">
      <c r="F2566" s="89"/>
      <c r="L2566" s="219"/>
    </row>
    <row r="2567" spans="6:12" x14ac:dyDescent="0.25">
      <c r="F2567" s="89"/>
      <c r="L2567" s="219"/>
    </row>
    <row r="2568" spans="6:12" x14ac:dyDescent="0.25">
      <c r="F2568" s="89"/>
      <c r="L2568" s="219"/>
    </row>
    <row r="2569" spans="6:12" x14ac:dyDescent="0.25">
      <c r="F2569" s="89"/>
      <c r="L2569" s="219"/>
    </row>
    <row r="2570" spans="6:12" x14ac:dyDescent="0.25">
      <c r="F2570" s="89"/>
      <c r="L2570" s="219"/>
    </row>
    <row r="2571" spans="6:12" x14ac:dyDescent="0.25">
      <c r="F2571" s="89"/>
      <c r="L2571" s="219"/>
    </row>
    <row r="2572" spans="6:12" x14ac:dyDescent="0.25">
      <c r="F2572" s="89"/>
      <c r="L2572" s="219"/>
    </row>
    <row r="2573" spans="6:12" x14ac:dyDescent="0.25">
      <c r="F2573" s="89"/>
      <c r="L2573" s="219"/>
    </row>
    <row r="2574" spans="6:12" x14ac:dyDescent="0.25">
      <c r="F2574" s="89"/>
      <c r="L2574" s="219"/>
    </row>
    <row r="2575" spans="6:12" x14ac:dyDescent="0.25">
      <c r="F2575" s="89"/>
      <c r="L2575" s="219"/>
    </row>
    <row r="2576" spans="6:12" x14ac:dyDescent="0.25">
      <c r="F2576" s="89"/>
      <c r="L2576" s="219"/>
    </row>
    <row r="2577" spans="6:12" x14ac:dyDescent="0.25">
      <c r="F2577" s="89"/>
      <c r="L2577" s="219"/>
    </row>
    <row r="2578" spans="6:12" x14ac:dyDescent="0.25">
      <c r="F2578" s="89"/>
      <c r="L2578" s="219"/>
    </row>
    <row r="2579" spans="6:12" x14ac:dyDescent="0.25">
      <c r="F2579" s="89"/>
      <c r="L2579" s="219"/>
    </row>
    <row r="2580" spans="6:12" x14ac:dyDescent="0.25">
      <c r="F2580" s="89"/>
      <c r="L2580" s="219"/>
    </row>
    <row r="2581" spans="6:12" x14ac:dyDescent="0.25">
      <c r="F2581" s="89"/>
      <c r="L2581" s="219"/>
    </row>
    <row r="2582" spans="6:12" x14ac:dyDescent="0.25">
      <c r="F2582" s="89"/>
      <c r="L2582" s="219"/>
    </row>
    <row r="2583" spans="6:12" x14ac:dyDescent="0.25">
      <c r="F2583" s="89"/>
      <c r="L2583" s="219"/>
    </row>
    <row r="2584" spans="6:12" x14ac:dyDescent="0.25">
      <c r="F2584" s="89"/>
      <c r="L2584" s="219"/>
    </row>
    <row r="2585" spans="6:12" x14ac:dyDescent="0.25">
      <c r="F2585" s="89"/>
      <c r="L2585" s="219"/>
    </row>
    <row r="2586" spans="6:12" x14ac:dyDescent="0.25">
      <c r="F2586" s="89"/>
      <c r="L2586" s="219"/>
    </row>
    <row r="2587" spans="6:12" x14ac:dyDescent="0.25">
      <c r="F2587" s="89"/>
      <c r="L2587" s="219"/>
    </row>
    <row r="2588" spans="6:12" x14ac:dyDescent="0.25">
      <c r="F2588" s="89"/>
      <c r="L2588" s="219"/>
    </row>
    <row r="2589" spans="6:12" x14ac:dyDescent="0.25">
      <c r="F2589" s="89"/>
      <c r="L2589" s="219"/>
    </row>
    <row r="2590" spans="6:12" x14ac:dyDescent="0.25">
      <c r="F2590" s="89"/>
      <c r="L2590" s="219"/>
    </row>
    <row r="2591" spans="6:12" x14ac:dyDescent="0.25">
      <c r="F2591" s="89"/>
      <c r="L2591" s="219"/>
    </row>
    <row r="2592" spans="6:12" x14ac:dyDescent="0.25">
      <c r="F2592" s="89"/>
      <c r="L2592" s="219"/>
    </row>
    <row r="2593" spans="6:12" x14ac:dyDescent="0.25">
      <c r="F2593" s="89"/>
      <c r="L2593" s="219"/>
    </row>
    <row r="2594" spans="6:12" x14ac:dyDescent="0.25">
      <c r="F2594" s="89"/>
      <c r="L2594" s="219"/>
    </row>
    <row r="2595" spans="6:12" x14ac:dyDescent="0.25">
      <c r="F2595" s="89"/>
      <c r="L2595" s="219"/>
    </row>
    <row r="2596" spans="6:12" x14ac:dyDescent="0.25">
      <c r="F2596" s="89"/>
      <c r="L2596" s="219"/>
    </row>
    <row r="2597" spans="6:12" x14ac:dyDescent="0.25">
      <c r="F2597" s="89"/>
      <c r="L2597" s="219"/>
    </row>
    <row r="2598" spans="6:12" x14ac:dyDescent="0.25">
      <c r="F2598" s="89"/>
      <c r="L2598" s="219"/>
    </row>
    <row r="2599" spans="6:12" x14ac:dyDescent="0.25">
      <c r="F2599" s="89"/>
      <c r="L2599" s="219"/>
    </row>
    <row r="2600" spans="6:12" x14ac:dyDescent="0.25">
      <c r="F2600" s="89"/>
      <c r="L2600" s="219"/>
    </row>
    <row r="2601" spans="6:12" x14ac:dyDescent="0.25">
      <c r="F2601" s="89"/>
      <c r="L2601" s="219"/>
    </row>
    <row r="2602" spans="6:12" x14ac:dyDescent="0.25">
      <c r="F2602" s="89"/>
      <c r="L2602" s="219"/>
    </row>
    <row r="2603" spans="6:12" x14ac:dyDescent="0.25">
      <c r="F2603" s="89"/>
      <c r="L2603" s="219"/>
    </row>
    <row r="2604" spans="6:12" x14ac:dyDescent="0.25">
      <c r="F2604" s="89"/>
      <c r="L2604" s="219"/>
    </row>
    <row r="2605" spans="6:12" x14ac:dyDescent="0.25">
      <c r="F2605" s="89"/>
      <c r="L2605" s="219"/>
    </row>
    <row r="2606" spans="6:12" x14ac:dyDescent="0.25">
      <c r="F2606" s="89"/>
      <c r="L2606" s="219"/>
    </row>
    <row r="2607" spans="6:12" x14ac:dyDescent="0.25">
      <c r="F2607" s="89"/>
      <c r="L2607" s="219"/>
    </row>
    <row r="2608" spans="6:12" x14ac:dyDescent="0.25">
      <c r="F2608" s="89"/>
      <c r="L2608" s="219"/>
    </row>
    <row r="2609" spans="6:12" x14ac:dyDescent="0.25">
      <c r="F2609" s="89"/>
      <c r="L2609" s="219"/>
    </row>
    <row r="2610" spans="6:12" x14ac:dyDescent="0.25">
      <c r="F2610" s="89"/>
      <c r="L2610" s="219"/>
    </row>
    <row r="2611" spans="6:12" x14ac:dyDescent="0.25">
      <c r="F2611" s="89"/>
      <c r="L2611" s="219"/>
    </row>
    <row r="2612" spans="6:12" x14ac:dyDescent="0.25">
      <c r="F2612" s="89"/>
      <c r="L2612" s="219"/>
    </row>
    <row r="2613" spans="6:12" x14ac:dyDescent="0.25">
      <c r="F2613" s="89"/>
      <c r="L2613" s="219"/>
    </row>
    <row r="2614" spans="6:12" x14ac:dyDescent="0.25">
      <c r="F2614" s="89"/>
      <c r="L2614" s="219"/>
    </row>
    <row r="2615" spans="6:12" x14ac:dyDescent="0.25">
      <c r="F2615" s="89"/>
      <c r="L2615" s="219"/>
    </row>
    <row r="2616" spans="6:12" x14ac:dyDescent="0.25">
      <c r="F2616" s="89"/>
      <c r="L2616" s="219"/>
    </row>
    <row r="2617" spans="6:12" x14ac:dyDescent="0.25">
      <c r="F2617" s="89"/>
      <c r="L2617" s="219"/>
    </row>
    <row r="2618" spans="6:12" x14ac:dyDescent="0.25">
      <c r="F2618" s="89"/>
      <c r="L2618" s="219"/>
    </row>
    <row r="2619" spans="6:12" x14ac:dyDescent="0.25">
      <c r="F2619" s="89"/>
      <c r="L2619" s="219"/>
    </row>
    <row r="2620" spans="6:12" x14ac:dyDescent="0.25">
      <c r="F2620" s="89"/>
      <c r="L2620" s="219"/>
    </row>
    <row r="2621" spans="6:12" x14ac:dyDescent="0.25">
      <c r="F2621" s="89"/>
      <c r="L2621" s="219"/>
    </row>
    <row r="2622" spans="6:12" x14ac:dyDescent="0.25">
      <c r="F2622" s="89"/>
      <c r="L2622" s="219"/>
    </row>
    <row r="2623" spans="6:12" x14ac:dyDescent="0.25">
      <c r="F2623" s="89"/>
      <c r="L2623" s="219"/>
    </row>
    <row r="2624" spans="6:12" x14ac:dyDescent="0.25">
      <c r="F2624" s="89"/>
      <c r="L2624" s="219"/>
    </row>
    <row r="2625" spans="6:12" x14ac:dyDescent="0.25">
      <c r="F2625" s="89"/>
      <c r="L2625" s="219"/>
    </row>
    <row r="2626" spans="6:12" x14ac:dyDescent="0.25">
      <c r="F2626" s="89"/>
      <c r="L2626" s="219"/>
    </row>
    <row r="2627" spans="6:12" x14ac:dyDescent="0.25">
      <c r="F2627" s="89"/>
      <c r="L2627" s="219"/>
    </row>
    <row r="2628" spans="6:12" x14ac:dyDescent="0.25">
      <c r="F2628" s="89"/>
      <c r="L2628" s="219"/>
    </row>
    <row r="2629" spans="6:12" x14ac:dyDescent="0.25">
      <c r="F2629" s="89"/>
      <c r="L2629" s="219"/>
    </row>
    <row r="2630" spans="6:12" x14ac:dyDescent="0.25">
      <c r="F2630" s="89"/>
      <c r="L2630" s="219"/>
    </row>
    <row r="2631" spans="6:12" x14ac:dyDescent="0.25">
      <c r="F2631" s="89"/>
      <c r="L2631" s="219"/>
    </row>
    <row r="2632" spans="6:12" x14ac:dyDescent="0.25">
      <c r="F2632" s="89"/>
      <c r="L2632" s="219"/>
    </row>
    <row r="2633" spans="6:12" x14ac:dyDescent="0.25">
      <c r="F2633" s="89"/>
      <c r="L2633" s="219"/>
    </row>
    <row r="2634" spans="6:12" x14ac:dyDescent="0.25">
      <c r="F2634" s="89"/>
      <c r="L2634" s="219"/>
    </row>
    <row r="2635" spans="6:12" x14ac:dyDescent="0.25">
      <c r="F2635" s="89"/>
      <c r="L2635" s="219"/>
    </row>
    <row r="2636" spans="6:12" x14ac:dyDescent="0.25">
      <c r="F2636" s="89"/>
      <c r="L2636" s="219"/>
    </row>
    <row r="2637" spans="6:12" x14ac:dyDescent="0.25">
      <c r="F2637" s="89"/>
      <c r="L2637" s="219"/>
    </row>
    <row r="2638" spans="6:12" x14ac:dyDescent="0.25">
      <c r="F2638" s="89"/>
      <c r="L2638" s="219"/>
    </row>
    <row r="2639" spans="6:12" x14ac:dyDescent="0.25">
      <c r="F2639" s="89"/>
      <c r="L2639" s="219"/>
    </row>
    <row r="2640" spans="6:12" x14ac:dyDescent="0.25">
      <c r="F2640" s="89"/>
      <c r="L2640" s="219"/>
    </row>
    <row r="2641" spans="6:12" x14ac:dyDescent="0.25">
      <c r="F2641" s="89"/>
      <c r="L2641" s="219"/>
    </row>
    <row r="2642" spans="6:12" x14ac:dyDescent="0.25">
      <c r="F2642" s="89"/>
      <c r="L2642" s="219"/>
    </row>
    <row r="2643" spans="6:12" x14ac:dyDescent="0.25">
      <c r="F2643" s="89"/>
      <c r="L2643" s="219"/>
    </row>
    <row r="2644" spans="6:12" x14ac:dyDescent="0.25">
      <c r="F2644" s="89"/>
      <c r="L2644" s="219"/>
    </row>
    <row r="2645" spans="6:12" x14ac:dyDescent="0.25">
      <c r="F2645" s="89"/>
      <c r="L2645" s="219"/>
    </row>
    <row r="2646" spans="6:12" x14ac:dyDescent="0.25">
      <c r="F2646" s="89"/>
      <c r="L2646" s="219"/>
    </row>
    <row r="2647" spans="6:12" x14ac:dyDescent="0.25">
      <c r="F2647" s="89"/>
      <c r="L2647" s="219"/>
    </row>
    <row r="2648" spans="6:12" x14ac:dyDescent="0.25">
      <c r="F2648" s="89"/>
      <c r="L2648" s="219"/>
    </row>
    <row r="2649" spans="6:12" x14ac:dyDescent="0.25">
      <c r="F2649" s="89"/>
      <c r="L2649" s="219"/>
    </row>
    <row r="2650" spans="6:12" x14ac:dyDescent="0.25">
      <c r="F2650" s="89"/>
      <c r="L2650" s="219"/>
    </row>
    <row r="2651" spans="6:12" x14ac:dyDescent="0.25">
      <c r="F2651" s="89"/>
      <c r="L2651" s="219"/>
    </row>
    <row r="2652" spans="6:12" x14ac:dyDescent="0.25">
      <c r="F2652" s="89"/>
      <c r="L2652" s="219"/>
    </row>
    <row r="2653" spans="6:12" x14ac:dyDescent="0.25">
      <c r="F2653" s="89"/>
      <c r="L2653" s="219"/>
    </row>
    <row r="2654" spans="6:12" x14ac:dyDescent="0.25">
      <c r="F2654" s="89"/>
      <c r="L2654" s="219"/>
    </row>
    <row r="2655" spans="6:12" x14ac:dyDescent="0.25">
      <c r="F2655" s="89"/>
      <c r="L2655" s="219"/>
    </row>
    <row r="2656" spans="6:12" x14ac:dyDescent="0.25">
      <c r="F2656" s="89"/>
      <c r="L2656" s="219"/>
    </row>
    <row r="2657" spans="6:12" x14ac:dyDescent="0.25">
      <c r="F2657" s="89"/>
      <c r="L2657" s="219"/>
    </row>
    <row r="2658" spans="6:12" x14ac:dyDescent="0.25">
      <c r="F2658" s="89"/>
      <c r="L2658" s="219"/>
    </row>
    <row r="2659" spans="6:12" x14ac:dyDescent="0.25">
      <c r="F2659" s="89"/>
      <c r="L2659" s="219"/>
    </row>
    <row r="2660" spans="6:12" x14ac:dyDescent="0.25">
      <c r="F2660" s="89"/>
      <c r="L2660" s="219"/>
    </row>
    <row r="2661" spans="6:12" x14ac:dyDescent="0.25">
      <c r="F2661" s="89"/>
      <c r="L2661" s="219"/>
    </row>
    <row r="2662" spans="6:12" x14ac:dyDescent="0.25">
      <c r="F2662" s="89"/>
      <c r="L2662" s="219"/>
    </row>
    <row r="2663" spans="6:12" x14ac:dyDescent="0.25">
      <c r="F2663" s="89"/>
      <c r="L2663" s="219"/>
    </row>
    <row r="2664" spans="6:12" x14ac:dyDescent="0.25">
      <c r="F2664" s="89"/>
      <c r="L2664" s="219"/>
    </row>
    <row r="2665" spans="6:12" x14ac:dyDescent="0.25">
      <c r="F2665" s="89"/>
      <c r="L2665" s="219"/>
    </row>
    <row r="2666" spans="6:12" x14ac:dyDescent="0.25">
      <c r="F2666" s="89"/>
      <c r="L2666" s="219"/>
    </row>
    <row r="2667" spans="6:12" x14ac:dyDescent="0.25">
      <c r="F2667" s="89"/>
      <c r="L2667" s="219"/>
    </row>
    <row r="2668" spans="6:12" x14ac:dyDescent="0.25">
      <c r="F2668" s="89"/>
      <c r="L2668" s="219"/>
    </row>
    <row r="2669" spans="6:12" x14ac:dyDescent="0.25">
      <c r="F2669" s="89"/>
      <c r="L2669" s="219"/>
    </row>
    <row r="2670" spans="6:12" x14ac:dyDescent="0.25">
      <c r="F2670" s="89"/>
      <c r="L2670" s="219"/>
    </row>
    <row r="2671" spans="6:12" x14ac:dyDescent="0.25">
      <c r="F2671" s="89"/>
      <c r="L2671" s="219"/>
    </row>
    <row r="2672" spans="6:12" x14ac:dyDescent="0.25">
      <c r="F2672" s="89"/>
      <c r="L2672" s="219"/>
    </row>
    <row r="2673" spans="6:12" x14ac:dyDescent="0.25">
      <c r="F2673" s="89"/>
      <c r="L2673" s="219"/>
    </row>
    <row r="2674" spans="6:12" x14ac:dyDescent="0.25">
      <c r="F2674" s="89"/>
      <c r="L2674" s="219"/>
    </row>
    <row r="2675" spans="6:12" x14ac:dyDescent="0.25">
      <c r="F2675" s="89"/>
      <c r="L2675" s="219"/>
    </row>
    <row r="2676" spans="6:12" x14ac:dyDescent="0.25">
      <c r="F2676" s="89"/>
      <c r="L2676" s="219"/>
    </row>
    <row r="2677" spans="6:12" x14ac:dyDescent="0.25">
      <c r="F2677" s="89"/>
      <c r="L2677" s="219"/>
    </row>
    <row r="2678" spans="6:12" x14ac:dyDescent="0.25">
      <c r="F2678" s="89"/>
      <c r="L2678" s="219"/>
    </row>
    <row r="2679" spans="6:12" x14ac:dyDescent="0.25">
      <c r="F2679" s="89"/>
      <c r="L2679" s="219"/>
    </row>
    <row r="2680" spans="6:12" x14ac:dyDescent="0.25">
      <c r="F2680" s="89"/>
      <c r="L2680" s="219"/>
    </row>
    <row r="2681" spans="6:12" x14ac:dyDescent="0.25">
      <c r="F2681" s="89"/>
      <c r="L2681" s="219"/>
    </row>
    <row r="2682" spans="6:12" x14ac:dyDescent="0.25">
      <c r="F2682" s="89"/>
      <c r="L2682" s="219"/>
    </row>
    <row r="2683" spans="6:12" x14ac:dyDescent="0.25">
      <c r="F2683" s="89"/>
      <c r="L2683" s="219"/>
    </row>
    <row r="2684" spans="6:12" x14ac:dyDescent="0.25">
      <c r="F2684" s="89"/>
      <c r="L2684" s="219"/>
    </row>
    <row r="2685" spans="6:12" x14ac:dyDescent="0.25">
      <c r="F2685" s="89"/>
      <c r="L2685" s="219"/>
    </row>
    <row r="2686" spans="6:12" x14ac:dyDescent="0.25">
      <c r="F2686" s="89"/>
      <c r="L2686" s="219"/>
    </row>
    <row r="2687" spans="6:12" x14ac:dyDescent="0.25">
      <c r="F2687" s="89"/>
      <c r="L2687" s="219"/>
    </row>
    <row r="2688" spans="6:12" x14ac:dyDescent="0.25">
      <c r="F2688" s="89"/>
      <c r="L2688" s="219"/>
    </row>
    <row r="2689" spans="6:12" x14ac:dyDescent="0.25">
      <c r="F2689" s="89"/>
      <c r="L2689" s="219"/>
    </row>
    <row r="2690" spans="6:12" x14ac:dyDescent="0.25">
      <c r="F2690" s="89"/>
      <c r="L2690" s="219"/>
    </row>
    <row r="2691" spans="6:12" x14ac:dyDescent="0.25">
      <c r="F2691" s="89"/>
      <c r="L2691" s="219"/>
    </row>
    <row r="2692" spans="6:12" x14ac:dyDescent="0.25">
      <c r="F2692" s="89"/>
      <c r="L2692" s="219"/>
    </row>
    <row r="2693" spans="6:12" x14ac:dyDescent="0.25">
      <c r="F2693" s="89"/>
      <c r="L2693" s="219"/>
    </row>
    <row r="2694" spans="6:12" x14ac:dyDescent="0.25">
      <c r="F2694" s="89"/>
      <c r="L2694" s="219"/>
    </row>
    <row r="2695" spans="6:12" x14ac:dyDescent="0.25">
      <c r="F2695" s="89"/>
      <c r="L2695" s="219"/>
    </row>
    <row r="2696" spans="6:12" x14ac:dyDescent="0.25">
      <c r="F2696" s="89"/>
      <c r="L2696" s="219"/>
    </row>
    <row r="2697" spans="6:12" x14ac:dyDescent="0.25">
      <c r="F2697" s="89"/>
      <c r="L2697" s="219"/>
    </row>
    <row r="2698" spans="6:12" x14ac:dyDescent="0.25">
      <c r="F2698" s="89"/>
      <c r="L2698" s="219"/>
    </row>
    <row r="2699" spans="6:12" x14ac:dyDescent="0.25">
      <c r="F2699" s="89"/>
      <c r="L2699" s="219"/>
    </row>
    <row r="2700" spans="6:12" x14ac:dyDescent="0.25">
      <c r="F2700" s="89"/>
      <c r="L2700" s="219"/>
    </row>
    <row r="2701" spans="6:12" x14ac:dyDescent="0.25">
      <c r="F2701" s="89"/>
      <c r="L2701" s="219"/>
    </row>
    <row r="2702" spans="6:12" x14ac:dyDescent="0.25">
      <c r="F2702" s="89"/>
      <c r="L2702" s="219"/>
    </row>
    <row r="2703" spans="6:12" x14ac:dyDescent="0.25">
      <c r="F2703" s="89"/>
      <c r="L2703" s="219"/>
    </row>
    <row r="2704" spans="6:12" x14ac:dyDescent="0.25">
      <c r="F2704" s="89"/>
      <c r="L2704" s="219"/>
    </row>
    <row r="2705" spans="6:12" x14ac:dyDescent="0.25">
      <c r="F2705" s="89"/>
      <c r="L2705" s="219"/>
    </row>
    <row r="2706" spans="6:12" x14ac:dyDescent="0.25">
      <c r="F2706" s="89"/>
      <c r="L2706" s="219"/>
    </row>
    <row r="2707" spans="6:12" x14ac:dyDescent="0.25">
      <c r="F2707" s="89"/>
      <c r="L2707" s="219"/>
    </row>
    <row r="2708" spans="6:12" x14ac:dyDescent="0.25">
      <c r="F2708" s="89"/>
      <c r="L2708" s="219"/>
    </row>
    <row r="2709" spans="6:12" x14ac:dyDescent="0.25">
      <c r="F2709" s="89"/>
      <c r="L2709" s="219"/>
    </row>
    <row r="2710" spans="6:12" x14ac:dyDescent="0.25">
      <c r="F2710" s="89"/>
      <c r="L2710" s="219"/>
    </row>
    <row r="2711" spans="6:12" x14ac:dyDescent="0.25">
      <c r="F2711" s="89"/>
      <c r="L2711" s="219"/>
    </row>
    <row r="2712" spans="6:12" x14ac:dyDescent="0.25">
      <c r="F2712" s="89"/>
      <c r="L2712" s="219"/>
    </row>
    <row r="2713" spans="6:12" x14ac:dyDescent="0.25">
      <c r="F2713" s="89"/>
      <c r="L2713" s="219"/>
    </row>
    <row r="2714" spans="6:12" x14ac:dyDescent="0.25">
      <c r="F2714" s="89"/>
      <c r="L2714" s="219"/>
    </row>
    <row r="2715" spans="6:12" x14ac:dyDescent="0.25">
      <c r="F2715" s="89"/>
      <c r="L2715" s="219"/>
    </row>
    <row r="2716" spans="6:12" x14ac:dyDescent="0.25">
      <c r="F2716" s="89"/>
      <c r="L2716" s="219"/>
    </row>
    <row r="2717" spans="6:12" x14ac:dyDescent="0.25">
      <c r="F2717" s="89"/>
      <c r="L2717" s="219"/>
    </row>
    <row r="2718" spans="6:12" x14ac:dyDescent="0.25">
      <c r="F2718" s="89"/>
      <c r="L2718" s="219"/>
    </row>
    <row r="2719" spans="6:12" x14ac:dyDescent="0.25">
      <c r="F2719" s="89"/>
      <c r="L2719" s="219"/>
    </row>
    <row r="2720" spans="6:12" x14ac:dyDescent="0.25">
      <c r="F2720" s="89"/>
      <c r="L2720" s="219"/>
    </row>
    <row r="2721" spans="6:12" x14ac:dyDescent="0.25">
      <c r="F2721" s="89"/>
      <c r="L2721" s="219"/>
    </row>
    <row r="2722" spans="6:12" x14ac:dyDescent="0.25">
      <c r="F2722" s="89"/>
      <c r="L2722" s="219"/>
    </row>
    <row r="2723" spans="6:12" x14ac:dyDescent="0.25">
      <c r="F2723" s="89"/>
      <c r="L2723" s="219"/>
    </row>
    <row r="2724" spans="6:12" x14ac:dyDescent="0.25">
      <c r="F2724" s="89"/>
      <c r="L2724" s="219"/>
    </row>
    <row r="2725" spans="6:12" x14ac:dyDescent="0.25">
      <c r="F2725" s="89"/>
      <c r="L2725" s="219"/>
    </row>
    <row r="2726" spans="6:12" x14ac:dyDescent="0.25">
      <c r="F2726" s="89"/>
      <c r="L2726" s="219"/>
    </row>
    <row r="2727" spans="6:12" x14ac:dyDescent="0.25">
      <c r="F2727" s="89"/>
      <c r="L2727" s="219"/>
    </row>
    <row r="2728" spans="6:12" x14ac:dyDescent="0.25">
      <c r="F2728" s="89"/>
      <c r="L2728" s="219"/>
    </row>
    <row r="2729" spans="6:12" x14ac:dyDescent="0.25">
      <c r="F2729" s="89"/>
      <c r="L2729" s="219"/>
    </row>
    <row r="2730" spans="6:12" x14ac:dyDescent="0.25">
      <c r="F2730" s="89"/>
      <c r="L2730" s="219"/>
    </row>
    <row r="2731" spans="6:12" x14ac:dyDescent="0.25">
      <c r="F2731" s="89"/>
      <c r="L2731" s="219"/>
    </row>
    <row r="2732" spans="6:12" x14ac:dyDescent="0.25">
      <c r="F2732" s="89"/>
      <c r="L2732" s="219"/>
    </row>
    <row r="2733" spans="6:12" x14ac:dyDescent="0.25">
      <c r="F2733" s="89"/>
      <c r="L2733" s="219"/>
    </row>
    <row r="2734" spans="6:12" x14ac:dyDescent="0.25">
      <c r="F2734" s="89"/>
      <c r="L2734" s="219"/>
    </row>
    <row r="2735" spans="6:12" x14ac:dyDescent="0.25">
      <c r="F2735" s="89"/>
      <c r="L2735" s="219"/>
    </row>
    <row r="2736" spans="6:12" x14ac:dyDescent="0.25">
      <c r="F2736" s="89"/>
      <c r="L2736" s="219"/>
    </row>
    <row r="2737" spans="6:12" x14ac:dyDescent="0.25">
      <c r="F2737" s="89"/>
      <c r="L2737" s="219"/>
    </row>
    <row r="2738" spans="6:12" x14ac:dyDescent="0.25">
      <c r="F2738" s="89"/>
      <c r="L2738" s="219"/>
    </row>
    <row r="2739" spans="6:12" x14ac:dyDescent="0.25">
      <c r="F2739" s="89"/>
      <c r="L2739" s="219"/>
    </row>
    <row r="2740" spans="6:12" x14ac:dyDescent="0.25">
      <c r="F2740" s="89"/>
      <c r="L2740" s="219"/>
    </row>
    <row r="2741" spans="6:12" x14ac:dyDescent="0.25">
      <c r="F2741" s="89"/>
      <c r="L2741" s="219"/>
    </row>
    <row r="2742" spans="6:12" x14ac:dyDescent="0.25">
      <c r="F2742" s="89"/>
      <c r="L2742" s="219"/>
    </row>
    <row r="2743" spans="6:12" x14ac:dyDescent="0.25">
      <c r="F2743" s="89"/>
      <c r="L2743" s="219"/>
    </row>
    <row r="2744" spans="6:12" x14ac:dyDescent="0.25">
      <c r="F2744" s="89"/>
      <c r="L2744" s="219"/>
    </row>
    <row r="2745" spans="6:12" x14ac:dyDescent="0.25">
      <c r="F2745" s="89"/>
      <c r="L2745" s="219"/>
    </row>
    <row r="2746" spans="6:12" x14ac:dyDescent="0.25">
      <c r="F2746" s="89"/>
      <c r="L2746" s="219"/>
    </row>
    <row r="2747" spans="6:12" x14ac:dyDescent="0.25">
      <c r="F2747" s="89"/>
      <c r="L2747" s="219"/>
    </row>
    <row r="2748" spans="6:12" x14ac:dyDescent="0.25">
      <c r="F2748" s="89"/>
      <c r="L2748" s="219"/>
    </row>
    <row r="2749" spans="6:12" x14ac:dyDescent="0.25">
      <c r="F2749" s="89"/>
      <c r="L2749" s="219"/>
    </row>
    <row r="2750" spans="6:12" x14ac:dyDescent="0.25">
      <c r="F2750" s="89"/>
      <c r="L2750" s="219"/>
    </row>
    <row r="2751" spans="6:12" x14ac:dyDescent="0.25">
      <c r="F2751" s="89"/>
      <c r="L2751" s="219"/>
    </row>
    <row r="2752" spans="6:12" x14ac:dyDescent="0.25">
      <c r="F2752" s="89"/>
      <c r="L2752" s="219"/>
    </row>
    <row r="2753" spans="6:12" x14ac:dyDescent="0.25">
      <c r="F2753" s="89"/>
      <c r="L2753" s="219"/>
    </row>
    <row r="2754" spans="6:12" x14ac:dyDescent="0.25">
      <c r="F2754" s="89"/>
      <c r="L2754" s="219"/>
    </row>
    <row r="2755" spans="6:12" x14ac:dyDescent="0.25">
      <c r="F2755" s="89"/>
      <c r="L2755" s="219"/>
    </row>
    <row r="2756" spans="6:12" x14ac:dyDescent="0.25">
      <c r="F2756" s="89"/>
      <c r="L2756" s="219"/>
    </row>
    <row r="2757" spans="6:12" x14ac:dyDescent="0.25">
      <c r="F2757" s="89"/>
      <c r="L2757" s="219"/>
    </row>
    <row r="2758" spans="6:12" x14ac:dyDescent="0.25">
      <c r="F2758" s="89"/>
      <c r="L2758" s="219"/>
    </row>
    <row r="2759" spans="6:12" x14ac:dyDescent="0.25">
      <c r="F2759" s="89"/>
      <c r="L2759" s="219"/>
    </row>
    <row r="2760" spans="6:12" x14ac:dyDescent="0.25">
      <c r="F2760" s="89"/>
      <c r="L2760" s="219"/>
    </row>
    <row r="2761" spans="6:12" x14ac:dyDescent="0.25">
      <c r="F2761" s="89"/>
      <c r="L2761" s="219"/>
    </row>
    <row r="2762" spans="6:12" x14ac:dyDescent="0.25">
      <c r="F2762" s="89"/>
      <c r="L2762" s="219"/>
    </row>
    <row r="2763" spans="6:12" x14ac:dyDescent="0.25">
      <c r="F2763" s="89"/>
      <c r="L2763" s="219"/>
    </row>
    <row r="2764" spans="6:12" x14ac:dyDescent="0.25">
      <c r="F2764" s="89"/>
      <c r="L2764" s="219"/>
    </row>
    <row r="2765" spans="6:12" x14ac:dyDescent="0.25">
      <c r="F2765" s="89"/>
      <c r="L2765" s="219"/>
    </row>
    <row r="2766" spans="6:12" x14ac:dyDescent="0.25">
      <c r="F2766" s="89"/>
      <c r="L2766" s="219"/>
    </row>
    <row r="2767" spans="6:12" x14ac:dyDescent="0.25">
      <c r="F2767" s="89"/>
      <c r="L2767" s="219"/>
    </row>
    <row r="2768" spans="6:12" x14ac:dyDescent="0.25">
      <c r="F2768" s="89"/>
      <c r="L2768" s="219"/>
    </row>
    <row r="2769" spans="6:12" x14ac:dyDescent="0.25">
      <c r="F2769" s="89"/>
      <c r="L2769" s="219"/>
    </row>
    <row r="2770" spans="6:12" x14ac:dyDescent="0.25">
      <c r="F2770" s="89"/>
      <c r="L2770" s="219"/>
    </row>
    <row r="2771" spans="6:12" x14ac:dyDescent="0.25">
      <c r="F2771" s="89"/>
      <c r="L2771" s="219"/>
    </row>
    <row r="2772" spans="6:12" x14ac:dyDescent="0.25">
      <c r="F2772" s="89"/>
      <c r="L2772" s="219"/>
    </row>
    <row r="2773" spans="6:12" x14ac:dyDescent="0.25">
      <c r="F2773" s="89"/>
      <c r="L2773" s="219"/>
    </row>
    <row r="2774" spans="6:12" x14ac:dyDescent="0.25">
      <c r="F2774" s="89"/>
      <c r="L2774" s="219"/>
    </row>
    <row r="2775" spans="6:12" x14ac:dyDescent="0.25">
      <c r="F2775" s="89"/>
      <c r="L2775" s="219"/>
    </row>
    <row r="2776" spans="6:12" x14ac:dyDescent="0.25">
      <c r="F2776" s="89"/>
      <c r="L2776" s="219"/>
    </row>
    <row r="2777" spans="6:12" x14ac:dyDescent="0.25">
      <c r="F2777" s="89"/>
      <c r="L2777" s="219"/>
    </row>
    <row r="2778" spans="6:12" x14ac:dyDescent="0.25">
      <c r="F2778" s="89"/>
      <c r="L2778" s="219"/>
    </row>
    <row r="2779" spans="6:12" x14ac:dyDescent="0.25">
      <c r="F2779" s="89"/>
      <c r="L2779" s="219"/>
    </row>
    <row r="2780" spans="6:12" x14ac:dyDescent="0.25">
      <c r="F2780" s="89"/>
      <c r="L2780" s="219"/>
    </row>
    <row r="2781" spans="6:12" x14ac:dyDescent="0.25">
      <c r="F2781" s="89"/>
      <c r="L2781" s="219"/>
    </row>
    <row r="2782" spans="6:12" x14ac:dyDescent="0.25">
      <c r="F2782" s="89"/>
      <c r="L2782" s="219"/>
    </row>
    <row r="2783" spans="6:12" x14ac:dyDescent="0.25">
      <c r="F2783" s="89"/>
      <c r="L2783" s="219"/>
    </row>
    <row r="2784" spans="6:12" x14ac:dyDescent="0.25">
      <c r="F2784" s="89"/>
    </row>
    <row r="2785" spans="6:6" x14ac:dyDescent="0.25">
      <c r="F2785" s="89"/>
    </row>
    <row r="2786" spans="6:6" x14ac:dyDescent="0.25">
      <c r="F2786" s="89"/>
    </row>
    <row r="2787" spans="6:6" x14ac:dyDescent="0.25">
      <c r="F2787" s="89"/>
    </row>
    <row r="2788" spans="6:6" x14ac:dyDescent="0.25">
      <c r="F2788" s="89"/>
    </row>
    <row r="2789" spans="6:6" x14ac:dyDescent="0.25">
      <c r="F2789" s="89"/>
    </row>
    <row r="2790" spans="6:6" x14ac:dyDescent="0.25">
      <c r="F2790" s="89"/>
    </row>
    <row r="2791" spans="6:6" x14ac:dyDescent="0.25">
      <c r="F2791" s="89"/>
    </row>
    <row r="2792" spans="6:6" x14ac:dyDescent="0.25">
      <c r="F2792" s="89"/>
    </row>
    <row r="2793" spans="6:6" x14ac:dyDescent="0.25">
      <c r="F2793" s="89"/>
    </row>
    <row r="2794" spans="6:6" x14ac:dyDescent="0.25">
      <c r="F2794" s="89"/>
    </row>
    <row r="2795" spans="6:6" x14ac:dyDescent="0.25">
      <c r="F2795" s="89"/>
    </row>
    <row r="2796" spans="6:6" x14ac:dyDescent="0.25">
      <c r="F2796" s="89"/>
    </row>
    <row r="2797" spans="6:6" x14ac:dyDescent="0.25">
      <c r="F2797" s="89"/>
    </row>
    <row r="2798" spans="6:6" x14ac:dyDescent="0.25">
      <c r="F2798" s="89"/>
    </row>
    <row r="2799" spans="6:6" x14ac:dyDescent="0.25">
      <c r="F2799" s="89"/>
    </row>
    <row r="2800" spans="6:6" x14ac:dyDescent="0.25">
      <c r="F2800" s="89"/>
    </row>
    <row r="2801" spans="6:6" x14ac:dyDescent="0.25">
      <c r="F2801" s="89"/>
    </row>
    <row r="2802" spans="6:6" x14ac:dyDescent="0.25">
      <c r="F2802" s="89"/>
    </row>
    <row r="2803" spans="6:6" x14ac:dyDescent="0.25">
      <c r="F2803" s="89"/>
    </row>
    <row r="2804" spans="6:6" x14ac:dyDescent="0.25">
      <c r="F2804" s="89"/>
    </row>
    <row r="2805" spans="6:6" x14ac:dyDescent="0.25">
      <c r="F2805" s="89"/>
    </row>
    <row r="2806" spans="6:6" x14ac:dyDescent="0.25">
      <c r="F2806" s="89"/>
    </row>
    <row r="2807" spans="6:6" x14ac:dyDescent="0.25">
      <c r="F2807" s="89"/>
    </row>
    <row r="2808" spans="6:6" x14ac:dyDescent="0.25">
      <c r="F2808" s="89"/>
    </row>
    <row r="2809" spans="6:6" x14ac:dyDescent="0.25">
      <c r="F2809" s="89"/>
    </row>
    <row r="2810" spans="6:6" x14ac:dyDescent="0.25">
      <c r="F2810" s="89"/>
    </row>
    <row r="2811" spans="6:6" x14ac:dyDescent="0.25">
      <c r="F2811" s="89"/>
    </row>
    <row r="2812" spans="6:6" x14ac:dyDescent="0.25">
      <c r="F2812" s="89"/>
    </row>
    <row r="2813" spans="6:6" x14ac:dyDescent="0.25">
      <c r="F2813" s="89"/>
    </row>
    <row r="2814" spans="6:6" x14ac:dyDescent="0.25">
      <c r="F2814" s="89"/>
    </row>
    <row r="2815" spans="6:6" x14ac:dyDescent="0.25">
      <c r="F2815" s="89"/>
    </row>
    <row r="2816" spans="6:6" x14ac:dyDescent="0.25">
      <c r="F2816" s="89"/>
    </row>
    <row r="2817" spans="6:6" x14ac:dyDescent="0.25">
      <c r="F2817" s="89"/>
    </row>
    <row r="2818" spans="6:6" x14ac:dyDescent="0.25">
      <c r="F2818" s="89"/>
    </row>
    <row r="2819" spans="6:6" x14ac:dyDescent="0.25">
      <c r="F2819" s="89"/>
    </row>
    <row r="2820" spans="6:6" x14ac:dyDescent="0.25">
      <c r="F2820" s="89"/>
    </row>
    <row r="2821" spans="6:6" x14ac:dyDescent="0.25">
      <c r="F2821" s="89"/>
    </row>
    <row r="2822" spans="6:6" x14ac:dyDescent="0.25">
      <c r="F2822" s="89"/>
    </row>
    <row r="2823" spans="6:6" x14ac:dyDescent="0.25">
      <c r="F2823" s="89"/>
    </row>
    <row r="2824" spans="6:6" x14ac:dyDescent="0.25">
      <c r="F2824" s="89"/>
    </row>
    <row r="2825" spans="6:6" x14ac:dyDescent="0.25">
      <c r="F2825" s="89"/>
    </row>
    <row r="2826" spans="6:6" x14ac:dyDescent="0.25">
      <c r="F2826" s="89"/>
    </row>
    <row r="2827" spans="6:6" x14ac:dyDescent="0.25">
      <c r="F2827" s="89"/>
    </row>
    <row r="2828" spans="6:6" x14ac:dyDescent="0.25">
      <c r="F2828" s="89"/>
    </row>
    <row r="2829" spans="6:6" x14ac:dyDescent="0.25">
      <c r="F2829" s="89"/>
    </row>
    <row r="2830" spans="6:6" x14ac:dyDescent="0.25">
      <c r="F2830" s="89"/>
    </row>
    <row r="2831" spans="6:6" x14ac:dyDescent="0.25">
      <c r="F2831" s="89"/>
    </row>
    <row r="2832" spans="6:6" x14ac:dyDescent="0.25">
      <c r="F2832" s="89"/>
    </row>
    <row r="2833" spans="6:6" x14ac:dyDescent="0.25">
      <c r="F2833" s="89"/>
    </row>
    <row r="2834" spans="6:6" x14ac:dyDescent="0.25">
      <c r="F2834" s="89"/>
    </row>
    <row r="2835" spans="6:6" x14ac:dyDescent="0.25">
      <c r="F2835" s="89"/>
    </row>
    <row r="2836" spans="6:6" x14ac:dyDescent="0.25">
      <c r="F2836" s="89"/>
    </row>
    <row r="2837" spans="6:6" x14ac:dyDescent="0.25">
      <c r="F2837" s="89"/>
    </row>
    <row r="2838" spans="6:6" x14ac:dyDescent="0.25">
      <c r="F2838" s="89"/>
    </row>
    <row r="2839" spans="6:6" x14ac:dyDescent="0.25">
      <c r="F2839" s="89"/>
    </row>
    <row r="2840" spans="6:6" x14ac:dyDescent="0.25">
      <c r="F2840" s="89"/>
    </row>
    <row r="2841" spans="6:6" x14ac:dyDescent="0.25">
      <c r="F2841" s="89"/>
    </row>
    <row r="2842" spans="6:6" x14ac:dyDescent="0.25">
      <c r="F2842" s="89"/>
    </row>
    <row r="2843" spans="6:6" x14ac:dyDescent="0.25">
      <c r="F2843" s="89"/>
    </row>
    <row r="2844" spans="6:6" x14ac:dyDescent="0.25">
      <c r="F2844" s="89"/>
    </row>
    <row r="2845" spans="6:6" x14ac:dyDescent="0.25">
      <c r="F2845" s="89"/>
    </row>
    <row r="2846" spans="6:6" x14ac:dyDescent="0.25">
      <c r="F2846" s="89"/>
    </row>
    <row r="2847" spans="6:6" x14ac:dyDescent="0.25">
      <c r="F2847" s="89"/>
    </row>
    <row r="2848" spans="6:6" x14ac:dyDescent="0.25">
      <c r="F2848" s="89"/>
    </row>
    <row r="2849" spans="6:6" x14ac:dyDescent="0.25">
      <c r="F2849" s="89"/>
    </row>
    <row r="2850" spans="6:6" x14ac:dyDescent="0.25">
      <c r="F2850" s="89"/>
    </row>
    <row r="2851" spans="6:6" x14ac:dyDescent="0.25">
      <c r="F2851" s="89"/>
    </row>
    <row r="2852" spans="6:6" x14ac:dyDescent="0.25">
      <c r="F2852" s="89"/>
    </row>
    <row r="2853" spans="6:6" x14ac:dyDescent="0.25">
      <c r="F2853" s="89"/>
    </row>
    <row r="2854" spans="6:6" x14ac:dyDescent="0.25">
      <c r="F2854" s="89"/>
    </row>
    <row r="2855" spans="6:6" x14ac:dyDescent="0.25">
      <c r="F2855" s="89"/>
    </row>
    <row r="2856" spans="6:6" x14ac:dyDescent="0.25">
      <c r="F2856" s="89"/>
    </row>
    <row r="2857" spans="6:6" x14ac:dyDescent="0.25">
      <c r="F2857" s="89"/>
    </row>
    <row r="2858" spans="6:6" x14ac:dyDescent="0.25">
      <c r="F2858" s="89"/>
    </row>
    <row r="2859" spans="6:6" x14ac:dyDescent="0.25">
      <c r="F2859" s="89"/>
    </row>
    <row r="2860" spans="6:6" x14ac:dyDescent="0.25">
      <c r="F2860" s="89"/>
    </row>
    <row r="2861" spans="6:6" x14ac:dyDescent="0.25">
      <c r="F2861" s="89"/>
    </row>
    <row r="2862" spans="6:6" x14ac:dyDescent="0.25">
      <c r="F2862" s="89"/>
    </row>
    <row r="2863" spans="6:6" x14ac:dyDescent="0.25">
      <c r="F2863" s="89"/>
    </row>
    <row r="2864" spans="6:6" x14ac:dyDescent="0.25">
      <c r="F2864" s="89"/>
    </row>
    <row r="2865" spans="6:6" x14ac:dyDescent="0.25">
      <c r="F2865" s="89"/>
    </row>
    <row r="2866" spans="6:6" x14ac:dyDescent="0.25">
      <c r="F2866" s="89"/>
    </row>
    <row r="2867" spans="6:6" x14ac:dyDescent="0.25">
      <c r="F2867" s="89"/>
    </row>
    <row r="2868" spans="6:6" x14ac:dyDescent="0.25">
      <c r="F2868" s="89"/>
    </row>
    <row r="2869" spans="6:6" x14ac:dyDescent="0.25">
      <c r="F2869" s="89"/>
    </row>
    <row r="2870" spans="6:6" x14ac:dyDescent="0.25">
      <c r="F2870" s="89"/>
    </row>
    <row r="2871" spans="6:6" x14ac:dyDescent="0.25">
      <c r="F2871" s="89"/>
    </row>
    <row r="2872" spans="6:6" x14ac:dyDescent="0.25">
      <c r="F2872" s="89"/>
    </row>
    <row r="2873" spans="6:6" x14ac:dyDescent="0.25">
      <c r="F2873" s="89"/>
    </row>
    <row r="2874" spans="6:6" x14ac:dyDescent="0.25">
      <c r="F2874" s="89"/>
    </row>
    <row r="2875" spans="6:6" x14ac:dyDescent="0.25">
      <c r="F2875" s="89"/>
    </row>
    <row r="2876" spans="6:6" x14ac:dyDescent="0.25">
      <c r="F2876" s="89"/>
    </row>
    <row r="2877" spans="6:6" x14ac:dyDescent="0.25">
      <c r="F2877" s="89"/>
    </row>
    <row r="2878" spans="6:6" x14ac:dyDescent="0.25">
      <c r="F2878" s="89"/>
    </row>
    <row r="2879" spans="6:6" x14ac:dyDescent="0.25">
      <c r="F2879" s="89"/>
    </row>
    <row r="2880" spans="6:6" x14ac:dyDescent="0.25">
      <c r="F2880" s="89"/>
    </row>
    <row r="2881" spans="6:6" x14ac:dyDescent="0.25">
      <c r="F2881" s="89"/>
    </row>
    <row r="2882" spans="6:6" x14ac:dyDescent="0.25">
      <c r="F2882" s="89"/>
    </row>
    <row r="2883" spans="6:6" x14ac:dyDescent="0.25">
      <c r="F2883" s="89"/>
    </row>
    <row r="2884" spans="6:6" x14ac:dyDescent="0.25">
      <c r="F2884" s="89"/>
    </row>
    <row r="2885" spans="6:6" x14ac:dyDescent="0.25">
      <c r="F2885" s="89"/>
    </row>
    <row r="2886" spans="6:6" x14ac:dyDescent="0.25">
      <c r="F2886" s="89"/>
    </row>
    <row r="2887" spans="6:6" x14ac:dyDescent="0.25">
      <c r="F2887" s="89"/>
    </row>
    <row r="2888" spans="6:6" x14ac:dyDescent="0.25">
      <c r="F2888" s="89"/>
    </row>
    <row r="2889" spans="6:6" x14ac:dyDescent="0.25">
      <c r="F2889" s="89"/>
    </row>
    <row r="2890" spans="6:6" x14ac:dyDescent="0.25">
      <c r="F2890" s="89"/>
    </row>
    <row r="2891" spans="6:6" x14ac:dyDescent="0.25">
      <c r="F2891" s="89"/>
    </row>
    <row r="2892" spans="6:6" x14ac:dyDescent="0.25">
      <c r="F2892" s="89"/>
    </row>
    <row r="2893" spans="6:6" x14ac:dyDescent="0.25">
      <c r="F2893" s="89"/>
    </row>
    <row r="2894" spans="6:6" x14ac:dyDescent="0.25">
      <c r="F2894" s="89"/>
    </row>
    <row r="2895" spans="6:6" x14ac:dyDescent="0.25">
      <c r="F2895" s="89"/>
    </row>
    <row r="2896" spans="6:6" x14ac:dyDescent="0.25">
      <c r="F2896" s="89"/>
    </row>
    <row r="2897" spans="6:6" x14ac:dyDescent="0.25">
      <c r="F2897" s="89"/>
    </row>
    <row r="2898" spans="6:6" x14ac:dyDescent="0.25">
      <c r="F2898" s="89"/>
    </row>
    <row r="2899" spans="6:6" x14ac:dyDescent="0.25">
      <c r="F2899" s="89"/>
    </row>
    <row r="2900" spans="6:6" x14ac:dyDescent="0.25">
      <c r="F2900" s="89"/>
    </row>
    <row r="2901" spans="6:6" x14ac:dyDescent="0.25">
      <c r="F2901" s="89"/>
    </row>
    <row r="2902" spans="6:6" x14ac:dyDescent="0.25">
      <c r="F2902" s="89"/>
    </row>
    <row r="2903" spans="6:6" x14ac:dyDescent="0.25">
      <c r="F2903" s="89"/>
    </row>
    <row r="2904" spans="6:6" x14ac:dyDescent="0.25">
      <c r="F2904" s="89"/>
    </row>
    <row r="2905" spans="6:6" x14ac:dyDescent="0.25">
      <c r="F2905" s="89"/>
    </row>
    <row r="2906" spans="6:6" x14ac:dyDescent="0.25">
      <c r="F2906" s="89"/>
    </row>
    <row r="2907" spans="6:6" x14ac:dyDescent="0.25">
      <c r="F2907" s="89"/>
    </row>
    <row r="2908" spans="6:6" x14ac:dyDescent="0.25">
      <c r="F2908" s="89"/>
    </row>
    <row r="2909" spans="6:6" x14ac:dyDescent="0.25">
      <c r="F2909" s="89"/>
    </row>
    <row r="2910" spans="6:6" x14ac:dyDescent="0.25">
      <c r="F2910" s="89"/>
    </row>
    <row r="2911" spans="6:6" x14ac:dyDescent="0.25">
      <c r="F2911" s="89"/>
    </row>
    <row r="2912" spans="6:6" x14ac:dyDescent="0.25">
      <c r="F2912" s="89"/>
    </row>
    <row r="2913" spans="6:6" x14ac:dyDescent="0.25">
      <c r="F2913" s="89"/>
    </row>
    <row r="2914" spans="6:6" x14ac:dyDescent="0.25">
      <c r="F2914" s="89"/>
    </row>
    <row r="2915" spans="6:6" x14ac:dyDescent="0.25">
      <c r="F2915" s="89"/>
    </row>
    <row r="2916" spans="6:6" x14ac:dyDescent="0.25">
      <c r="F2916" s="89"/>
    </row>
    <row r="2917" spans="6:6" x14ac:dyDescent="0.25">
      <c r="F2917" s="89"/>
    </row>
    <row r="2918" spans="6:6" x14ac:dyDescent="0.25">
      <c r="F2918" s="89"/>
    </row>
    <row r="2919" spans="6:6" x14ac:dyDescent="0.25">
      <c r="F2919" s="89"/>
    </row>
    <row r="2920" spans="6:6" x14ac:dyDescent="0.25">
      <c r="F2920" s="89"/>
    </row>
    <row r="2921" spans="6:6" x14ac:dyDescent="0.25">
      <c r="F2921" s="89"/>
    </row>
    <row r="2922" spans="6:6" x14ac:dyDescent="0.25">
      <c r="F2922" s="89"/>
    </row>
    <row r="2923" spans="6:6" x14ac:dyDescent="0.25">
      <c r="F2923" s="89"/>
    </row>
    <row r="2924" spans="6:6" x14ac:dyDescent="0.25">
      <c r="F2924" s="89"/>
    </row>
    <row r="2925" spans="6:6" x14ac:dyDescent="0.25">
      <c r="F2925" s="89"/>
    </row>
    <row r="2926" spans="6:6" x14ac:dyDescent="0.25">
      <c r="F2926" s="89"/>
    </row>
    <row r="2927" spans="6:6" x14ac:dyDescent="0.25">
      <c r="F2927" s="89"/>
    </row>
    <row r="2928" spans="6:6" x14ac:dyDescent="0.25">
      <c r="F2928" s="89"/>
    </row>
    <row r="2929" spans="6:6" x14ac:dyDescent="0.25">
      <c r="F2929" s="89"/>
    </row>
    <row r="2930" spans="6:6" x14ac:dyDescent="0.25">
      <c r="F2930" s="89"/>
    </row>
    <row r="2931" spans="6:6" x14ac:dyDescent="0.25">
      <c r="F2931" s="89"/>
    </row>
    <row r="2932" spans="6:6" x14ac:dyDescent="0.25">
      <c r="F2932" s="89"/>
    </row>
    <row r="2933" spans="6:6" x14ac:dyDescent="0.25">
      <c r="F2933" s="89"/>
    </row>
    <row r="2934" spans="6:6" x14ac:dyDescent="0.25">
      <c r="F2934" s="89"/>
    </row>
    <row r="2935" spans="6:6" x14ac:dyDescent="0.25">
      <c r="F2935" s="89"/>
    </row>
    <row r="2936" spans="6:6" x14ac:dyDescent="0.25">
      <c r="F2936" s="89"/>
    </row>
    <row r="2937" spans="6:6" x14ac:dyDescent="0.25">
      <c r="F2937" s="89"/>
    </row>
    <row r="2938" spans="6:6" x14ac:dyDescent="0.25">
      <c r="F2938" s="89"/>
    </row>
    <row r="2939" spans="6:6" x14ac:dyDescent="0.25">
      <c r="F2939" s="89"/>
    </row>
    <row r="2940" spans="6:6" x14ac:dyDescent="0.25">
      <c r="F2940" s="89"/>
    </row>
    <row r="2941" spans="6:6" x14ac:dyDescent="0.25">
      <c r="F2941" s="89"/>
    </row>
    <row r="2942" spans="6:6" x14ac:dyDescent="0.25">
      <c r="F2942" s="89"/>
    </row>
    <row r="2943" spans="6:6" x14ac:dyDescent="0.25">
      <c r="F2943" s="89"/>
    </row>
    <row r="2944" spans="6:6" x14ac:dyDescent="0.25">
      <c r="F2944" s="89"/>
    </row>
    <row r="2945" spans="6:6" x14ac:dyDescent="0.25">
      <c r="F2945" s="89"/>
    </row>
    <row r="2946" spans="6:6" x14ac:dyDescent="0.25">
      <c r="F2946" s="89"/>
    </row>
    <row r="2947" spans="6:6" x14ac:dyDescent="0.25">
      <c r="F2947" s="89"/>
    </row>
    <row r="2948" spans="6:6" x14ac:dyDescent="0.25">
      <c r="F2948" s="89"/>
    </row>
    <row r="2949" spans="6:6" x14ac:dyDescent="0.25">
      <c r="F2949" s="89"/>
    </row>
    <row r="2950" spans="6:6" x14ac:dyDescent="0.25">
      <c r="F2950" s="89"/>
    </row>
    <row r="2951" spans="6:6" x14ac:dyDescent="0.25">
      <c r="F2951" s="89"/>
    </row>
    <row r="2952" spans="6:6" x14ac:dyDescent="0.25">
      <c r="F2952" s="89"/>
    </row>
    <row r="2953" spans="6:6" x14ac:dyDescent="0.25">
      <c r="F2953" s="89"/>
    </row>
    <row r="2954" spans="6:6" x14ac:dyDescent="0.25">
      <c r="F2954" s="89"/>
    </row>
    <row r="2955" spans="6:6" x14ac:dyDescent="0.25">
      <c r="F2955" s="89"/>
    </row>
    <row r="2956" spans="6:6" x14ac:dyDescent="0.25">
      <c r="F2956" s="89"/>
    </row>
    <row r="2957" spans="6:6" x14ac:dyDescent="0.25">
      <c r="F2957" s="89"/>
    </row>
    <row r="2958" spans="6:6" x14ac:dyDescent="0.25">
      <c r="F2958" s="89"/>
    </row>
    <row r="2959" spans="6:6" x14ac:dyDescent="0.25">
      <c r="F2959" s="89"/>
    </row>
    <row r="2960" spans="6:6" x14ac:dyDescent="0.25">
      <c r="F2960" s="89"/>
    </row>
    <row r="2961" spans="6:6" x14ac:dyDescent="0.25">
      <c r="F2961" s="89"/>
    </row>
    <row r="2962" spans="6:6" x14ac:dyDescent="0.25">
      <c r="F2962" s="89"/>
    </row>
    <row r="2963" spans="6:6" x14ac:dyDescent="0.25">
      <c r="F2963" s="89"/>
    </row>
    <row r="2964" spans="6:6" x14ac:dyDescent="0.25">
      <c r="F2964" s="89"/>
    </row>
    <row r="2965" spans="6:6" x14ac:dyDescent="0.25">
      <c r="F2965" s="89"/>
    </row>
    <row r="2966" spans="6:6" x14ac:dyDescent="0.25">
      <c r="F2966" s="89"/>
    </row>
    <row r="2967" spans="6:6" x14ac:dyDescent="0.25">
      <c r="F2967" s="89"/>
    </row>
    <row r="2968" spans="6:6" x14ac:dyDescent="0.25">
      <c r="F2968" s="89"/>
    </row>
    <row r="2969" spans="6:6" x14ac:dyDescent="0.25">
      <c r="F2969" s="89"/>
    </row>
    <row r="2970" spans="6:6" x14ac:dyDescent="0.25">
      <c r="F2970" s="89"/>
    </row>
    <row r="2971" spans="6:6" x14ac:dyDescent="0.25">
      <c r="F2971" s="89"/>
    </row>
    <row r="2972" spans="6:6" x14ac:dyDescent="0.25">
      <c r="F2972" s="89"/>
    </row>
    <row r="2973" spans="6:6" x14ac:dyDescent="0.25">
      <c r="F2973" s="89"/>
    </row>
    <row r="2974" spans="6:6" x14ac:dyDescent="0.25">
      <c r="F2974" s="89"/>
    </row>
    <row r="2975" spans="6:6" x14ac:dyDescent="0.25">
      <c r="F2975" s="89"/>
    </row>
    <row r="2976" spans="6:6" x14ac:dyDescent="0.25">
      <c r="F2976" s="89"/>
    </row>
    <row r="2977" spans="6:6" x14ac:dyDescent="0.25">
      <c r="F2977" s="89"/>
    </row>
    <row r="2978" spans="6:6" x14ac:dyDescent="0.25">
      <c r="F2978" s="89"/>
    </row>
    <row r="2979" spans="6:6" x14ac:dyDescent="0.25">
      <c r="F2979" s="89"/>
    </row>
    <row r="2980" spans="6:6" x14ac:dyDescent="0.25">
      <c r="F2980" s="89"/>
    </row>
    <row r="2981" spans="6:6" x14ac:dyDescent="0.25">
      <c r="F2981" s="89"/>
    </row>
    <row r="2982" spans="6:6" x14ac:dyDescent="0.25">
      <c r="F2982" s="89"/>
    </row>
    <row r="2983" spans="6:6" x14ac:dyDescent="0.25">
      <c r="F2983" s="89"/>
    </row>
    <row r="2984" spans="6:6" x14ac:dyDescent="0.25">
      <c r="F2984" s="89"/>
    </row>
    <row r="2985" spans="6:6" x14ac:dyDescent="0.25">
      <c r="F2985" s="89"/>
    </row>
    <row r="2986" spans="6:6" x14ac:dyDescent="0.25">
      <c r="F2986" s="89"/>
    </row>
    <row r="2987" spans="6:6" x14ac:dyDescent="0.25">
      <c r="F2987" s="89"/>
    </row>
    <row r="2988" spans="6:6" x14ac:dyDescent="0.25">
      <c r="F2988" s="89"/>
    </row>
    <row r="2989" spans="6:6" x14ac:dyDescent="0.25">
      <c r="F2989" s="89"/>
    </row>
    <row r="2990" spans="6:6" x14ac:dyDescent="0.25">
      <c r="F2990" s="89"/>
    </row>
    <row r="2991" spans="6:6" x14ac:dyDescent="0.25">
      <c r="F2991" s="89"/>
    </row>
    <row r="2992" spans="6:6" x14ac:dyDescent="0.25">
      <c r="F2992" s="89"/>
    </row>
    <row r="2993" spans="6:6" x14ac:dyDescent="0.25">
      <c r="F2993" s="89"/>
    </row>
    <row r="2994" spans="6:6" x14ac:dyDescent="0.25">
      <c r="F2994" s="89"/>
    </row>
    <row r="2995" spans="6:6" x14ac:dyDescent="0.25">
      <c r="F2995" s="89"/>
    </row>
    <row r="2996" spans="6:6" x14ac:dyDescent="0.25">
      <c r="F2996" s="89"/>
    </row>
    <row r="2997" spans="6:6" x14ac:dyDescent="0.25">
      <c r="F2997" s="89"/>
    </row>
    <row r="2998" spans="6:6" x14ac:dyDescent="0.25">
      <c r="F2998" s="89"/>
    </row>
    <row r="2999" spans="6:6" x14ac:dyDescent="0.25">
      <c r="F2999" s="89"/>
    </row>
    <row r="3000" spans="6:6" x14ac:dyDescent="0.25">
      <c r="F3000" s="89"/>
    </row>
    <row r="3001" spans="6:6" x14ac:dyDescent="0.25">
      <c r="F3001" s="89"/>
    </row>
    <row r="3002" spans="6:6" x14ac:dyDescent="0.25">
      <c r="F3002" s="89"/>
    </row>
    <row r="3003" spans="6:6" x14ac:dyDescent="0.25">
      <c r="F3003" s="89"/>
    </row>
    <row r="3004" spans="6:6" x14ac:dyDescent="0.25">
      <c r="F3004" s="89"/>
    </row>
    <row r="3005" spans="6:6" x14ac:dyDescent="0.25">
      <c r="F3005" s="89"/>
    </row>
    <row r="3006" spans="6:6" x14ac:dyDescent="0.25">
      <c r="F3006" s="89"/>
    </row>
    <row r="3007" spans="6:6" x14ac:dyDescent="0.25">
      <c r="F3007" s="89"/>
    </row>
    <row r="3008" spans="6:6" x14ac:dyDescent="0.25">
      <c r="F3008" s="89"/>
    </row>
    <row r="3009" spans="6:6" x14ac:dyDescent="0.25">
      <c r="F3009" s="89"/>
    </row>
    <row r="3010" spans="6:6" x14ac:dyDescent="0.25">
      <c r="F3010" s="89"/>
    </row>
    <row r="3011" spans="6:6" x14ac:dyDescent="0.25">
      <c r="F3011" s="89"/>
    </row>
    <row r="3012" spans="6:6" x14ac:dyDescent="0.25">
      <c r="F3012" s="89"/>
    </row>
    <row r="3013" spans="6:6" x14ac:dyDescent="0.25">
      <c r="F3013" s="89"/>
    </row>
    <row r="3014" spans="6:6" x14ac:dyDescent="0.25">
      <c r="F3014" s="89"/>
    </row>
    <row r="3015" spans="6:6" x14ac:dyDescent="0.25">
      <c r="F3015" s="89"/>
    </row>
    <row r="3016" spans="6:6" x14ac:dyDescent="0.25">
      <c r="F3016" s="89"/>
    </row>
    <row r="3017" spans="6:6" x14ac:dyDescent="0.25">
      <c r="F3017" s="89"/>
    </row>
    <row r="3018" spans="6:6" x14ac:dyDescent="0.25">
      <c r="F3018" s="89"/>
    </row>
    <row r="3019" spans="6:6" x14ac:dyDescent="0.25">
      <c r="F3019" s="89"/>
    </row>
    <row r="3020" spans="6:6" x14ac:dyDescent="0.25">
      <c r="F3020" s="89"/>
    </row>
    <row r="3021" spans="6:6" x14ac:dyDescent="0.25">
      <c r="F3021" s="89"/>
    </row>
    <row r="3022" spans="6:6" x14ac:dyDescent="0.25">
      <c r="F3022" s="89"/>
    </row>
    <row r="3023" spans="6:6" x14ac:dyDescent="0.25">
      <c r="F3023" s="89"/>
    </row>
    <row r="3024" spans="6:6" x14ac:dyDescent="0.25">
      <c r="F3024" s="89"/>
    </row>
    <row r="3025" spans="6:6" x14ac:dyDescent="0.25">
      <c r="F3025" s="89"/>
    </row>
    <row r="3026" spans="6:6" x14ac:dyDescent="0.25">
      <c r="F3026" s="89"/>
    </row>
    <row r="3027" spans="6:6" x14ac:dyDescent="0.25">
      <c r="F3027" s="89"/>
    </row>
    <row r="3028" spans="6:6" x14ac:dyDescent="0.25">
      <c r="F3028" s="89"/>
    </row>
    <row r="3029" spans="6:6" x14ac:dyDescent="0.25">
      <c r="F3029" s="89"/>
    </row>
    <row r="3030" spans="6:6" x14ac:dyDescent="0.25">
      <c r="F3030" s="89"/>
    </row>
    <row r="3031" spans="6:6" x14ac:dyDescent="0.25">
      <c r="F3031" s="89"/>
    </row>
    <row r="3032" spans="6:6" x14ac:dyDescent="0.25">
      <c r="F3032" s="89"/>
    </row>
    <row r="3033" spans="6:6" x14ac:dyDescent="0.25">
      <c r="F3033" s="89"/>
    </row>
    <row r="3034" spans="6:6" x14ac:dyDescent="0.25">
      <c r="F3034" s="89"/>
    </row>
    <row r="3035" spans="6:6" x14ac:dyDescent="0.25">
      <c r="F3035" s="89"/>
    </row>
    <row r="3036" spans="6:6" x14ac:dyDescent="0.25">
      <c r="F3036" s="89"/>
    </row>
    <row r="3037" spans="6:6" x14ac:dyDescent="0.25">
      <c r="F3037" s="89"/>
    </row>
    <row r="3038" spans="6:6" x14ac:dyDescent="0.25">
      <c r="F3038" s="89"/>
    </row>
    <row r="3039" spans="6:6" x14ac:dyDescent="0.25">
      <c r="F3039" s="89"/>
    </row>
    <row r="3040" spans="6:6" x14ac:dyDescent="0.25">
      <c r="F3040" s="89"/>
    </row>
    <row r="3041" spans="6:6" x14ac:dyDescent="0.25">
      <c r="F3041" s="89"/>
    </row>
    <row r="3042" spans="6:6" x14ac:dyDescent="0.25">
      <c r="F3042" s="89"/>
    </row>
    <row r="3043" spans="6:6" x14ac:dyDescent="0.25">
      <c r="F3043" s="89"/>
    </row>
    <row r="3044" spans="6:6" x14ac:dyDescent="0.25">
      <c r="F3044" s="89"/>
    </row>
    <row r="3045" spans="6:6" x14ac:dyDescent="0.25">
      <c r="F3045" s="89"/>
    </row>
    <row r="3046" spans="6:6" x14ac:dyDescent="0.25">
      <c r="F3046" s="89"/>
    </row>
    <row r="3047" spans="6:6" x14ac:dyDescent="0.25">
      <c r="F3047" s="89"/>
    </row>
    <row r="3048" spans="6:6" x14ac:dyDescent="0.25">
      <c r="F3048" s="89"/>
    </row>
    <row r="3049" spans="6:6" x14ac:dyDescent="0.25">
      <c r="F3049" s="89"/>
    </row>
    <row r="3050" spans="6:6" x14ac:dyDescent="0.25">
      <c r="F3050" s="89"/>
    </row>
    <row r="3051" spans="6:6" x14ac:dyDescent="0.25">
      <c r="F3051" s="89"/>
    </row>
    <row r="3052" spans="6:6" x14ac:dyDescent="0.25">
      <c r="F3052" s="89"/>
    </row>
    <row r="3053" spans="6:6" x14ac:dyDescent="0.25">
      <c r="F3053" s="89"/>
    </row>
    <row r="3054" spans="6:6" x14ac:dyDescent="0.25">
      <c r="F3054" s="89"/>
    </row>
    <row r="3055" spans="6:6" x14ac:dyDescent="0.25">
      <c r="F3055" s="89"/>
    </row>
    <row r="3056" spans="6:6" x14ac:dyDescent="0.25">
      <c r="F3056" s="89"/>
    </row>
    <row r="3057" spans="6:6" x14ac:dyDescent="0.25">
      <c r="F3057" s="89"/>
    </row>
    <row r="3058" spans="6:6" x14ac:dyDescent="0.25">
      <c r="F3058" s="89"/>
    </row>
    <row r="3059" spans="6:6" x14ac:dyDescent="0.25">
      <c r="F3059" s="89"/>
    </row>
    <row r="3060" spans="6:6" x14ac:dyDescent="0.25">
      <c r="F3060" s="89"/>
    </row>
    <row r="3061" spans="6:6" x14ac:dyDescent="0.25">
      <c r="F3061" s="89"/>
    </row>
    <row r="3062" spans="6:6" x14ac:dyDescent="0.25">
      <c r="F3062" s="89"/>
    </row>
    <row r="3063" spans="6:6" x14ac:dyDescent="0.25">
      <c r="F3063" s="89"/>
    </row>
    <row r="3064" spans="6:6" x14ac:dyDescent="0.25">
      <c r="F3064" s="89"/>
    </row>
    <row r="3065" spans="6:6" x14ac:dyDescent="0.25">
      <c r="F3065" s="89"/>
    </row>
    <row r="3066" spans="6:6" x14ac:dyDescent="0.25">
      <c r="F3066" s="89"/>
    </row>
    <row r="3067" spans="6:6" x14ac:dyDescent="0.25">
      <c r="F3067" s="89"/>
    </row>
    <row r="3068" spans="6:6" x14ac:dyDescent="0.25">
      <c r="F3068" s="89"/>
    </row>
    <row r="3069" spans="6:6" x14ac:dyDescent="0.25">
      <c r="F3069" s="89"/>
    </row>
    <row r="3070" spans="6:6" x14ac:dyDescent="0.25">
      <c r="F3070" s="89"/>
    </row>
    <row r="3071" spans="6:6" x14ac:dyDescent="0.25">
      <c r="F3071" s="89"/>
    </row>
    <row r="3072" spans="6:6" x14ac:dyDescent="0.25">
      <c r="F3072" s="89"/>
    </row>
    <row r="3073" spans="6:6" x14ac:dyDescent="0.25">
      <c r="F3073" s="89"/>
    </row>
    <row r="3074" spans="6:6" x14ac:dyDescent="0.25">
      <c r="F3074" s="89"/>
    </row>
    <row r="3075" spans="6:6" x14ac:dyDescent="0.25">
      <c r="F3075" s="89"/>
    </row>
    <row r="3076" spans="6:6" x14ac:dyDescent="0.25">
      <c r="F3076" s="89"/>
    </row>
    <row r="3077" spans="6:6" x14ac:dyDescent="0.25">
      <c r="F3077" s="89"/>
    </row>
    <row r="3078" spans="6:6" x14ac:dyDescent="0.25">
      <c r="F3078" s="89"/>
    </row>
    <row r="3079" spans="6:6" x14ac:dyDescent="0.25">
      <c r="F3079" s="89"/>
    </row>
    <row r="3080" spans="6:6" x14ac:dyDescent="0.25">
      <c r="F3080" s="89"/>
    </row>
    <row r="3081" spans="6:6" x14ac:dyDescent="0.25">
      <c r="F3081" s="89"/>
    </row>
    <row r="3082" spans="6:6" x14ac:dyDescent="0.25">
      <c r="F3082" s="89"/>
    </row>
    <row r="3083" spans="6:6" x14ac:dyDescent="0.25">
      <c r="F3083" s="89"/>
    </row>
    <row r="3084" spans="6:6" x14ac:dyDescent="0.25">
      <c r="F3084" s="89"/>
    </row>
    <row r="3085" spans="6:6" x14ac:dyDescent="0.25">
      <c r="F3085" s="89"/>
    </row>
    <row r="3086" spans="6:6" x14ac:dyDescent="0.25">
      <c r="F3086" s="89"/>
    </row>
    <row r="3087" spans="6:6" x14ac:dyDescent="0.25">
      <c r="F3087" s="89"/>
    </row>
    <row r="3088" spans="6:6" x14ac:dyDescent="0.25">
      <c r="F3088" s="89"/>
    </row>
    <row r="3089" spans="6:6" x14ac:dyDescent="0.25">
      <c r="F3089" s="89"/>
    </row>
    <row r="3090" spans="6:6" x14ac:dyDescent="0.25">
      <c r="F3090" s="89"/>
    </row>
    <row r="3091" spans="6:6" x14ac:dyDescent="0.25">
      <c r="F3091" s="89"/>
    </row>
    <row r="3092" spans="6:6" x14ac:dyDescent="0.25">
      <c r="F3092" s="89"/>
    </row>
    <row r="3093" spans="6:6" x14ac:dyDescent="0.25">
      <c r="F3093" s="89"/>
    </row>
    <row r="3094" spans="6:6" x14ac:dyDescent="0.25">
      <c r="F3094" s="89"/>
    </row>
    <row r="3095" spans="6:6" x14ac:dyDescent="0.25">
      <c r="F3095" s="89"/>
    </row>
    <row r="3096" spans="6:6" x14ac:dyDescent="0.25">
      <c r="F3096" s="89"/>
    </row>
    <row r="3097" spans="6:6" x14ac:dyDescent="0.25">
      <c r="F3097" s="89"/>
    </row>
    <row r="3098" spans="6:6" x14ac:dyDescent="0.25">
      <c r="F3098" s="89"/>
    </row>
    <row r="3099" spans="6:6" x14ac:dyDescent="0.25">
      <c r="F3099" s="89"/>
    </row>
    <row r="3100" spans="6:6" x14ac:dyDescent="0.25">
      <c r="F3100" s="89"/>
    </row>
    <row r="3101" spans="6:6" x14ac:dyDescent="0.25">
      <c r="F3101" s="89"/>
    </row>
    <row r="3102" spans="6:6" x14ac:dyDescent="0.25">
      <c r="F3102" s="89"/>
    </row>
    <row r="3103" spans="6:6" x14ac:dyDescent="0.25">
      <c r="F3103" s="89"/>
    </row>
    <row r="3104" spans="6:6" x14ac:dyDescent="0.25">
      <c r="F3104" s="89"/>
    </row>
    <row r="3105" spans="6:6" x14ac:dyDescent="0.25">
      <c r="F3105" s="89"/>
    </row>
    <row r="3106" spans="6:6" x14ac:dyDescent="0.25">
      <c r="F3106" s="89"/>
    </row>
    <row r="3107" spans="6:6" x14ac:dyDescent="0.25">
      <c r="F3107" s="89"/>
    </row>
    <row r="3108" spans="6:6" x14ac:dyDescent="0.25">
      <c r="F3108" s="89"/>
    </row>
    <row r="3109" spans="6:6" x14ac:dyDescent="0.25">
      <c r="F3109" s="89"/>
    </row>
    <row r="3110" spans="6:6" x14ac:dyDescent="0.25">
      <c r="F3110" s="89"/>
    </row>
    <row r="3111" spans="6:6" x14ac:dyDescent="0.25">
      <c r="F3111" s="89"/>
    </row>
    <row r="3112" spans="6:6" x14ac:dyDescent="0.25">
      <c r="F3112" s="89"/>
    </row>
    <row r="3113" spans="6:6" x14ac:dyDescent="0.25">
      <c r="F3113" s="89"/>
    </row>
    <row r="3114" spans="6:6" x14ac:dyDescent="0.25">
      <c r="F3114" s="89"/>
    </row>
    <row r="3115" spans="6:6" x14ac:dyDescent="0.25">
      <c r="F3115" s="89"/>
    </row>
    <row r="3116" spans="6:6" x14ac:dyDescent="0.25">
      <c r="F3116" s="89"/>
    </row>
    <row r="3117" spans="6:6" x14ac:dyDescent="0.25">
      <c r="F3117" s="89"/>
    </row>
    <row r="3118" spans="6:6" x14ac:dyDescent="0.25">
      <c r="F3118" s="89"/>
    </row>
    <row r="3119" spans="6:6" x14ac:dyDescent="0.25">
      <c r="F3119" s="89"/>
    </row>
    <row r="3120" spans="6:6" x14ac:dyDescent="0.25">
      <c r="F3120" s="89"/>
    </row>
    <row r="3121" spans="6:6" x14ac:dyDescent="0.25">
      <c r="F3121" s="89"/>
    </row>
    <row r="3122" spans="6:6" x14ac:dyDescent="0.25">
      <c r="F3122" s="89"/>
    </row>
    <row r="3123" spans="6:6" x14ac:dyDescent="0.25">
      <c r="F3123" s="89"/>
    </row>
    <row r="3124" spans="6:6" x14ac:dyDescent="0.25">
      <c r="F3124" s="89"/>
    </row>
    <row r="3125" spans="6:6" x14ac:dyDescent="0.25">
      <c r="F3125" s="89"/>
    </row>
    <row r="3126" spans="6:6" x14ac:dyDescent="0.25">
      <c r="F3126" s="89"/>
    </row>
    <row r="3127" spans="6:6" x14ac:dyDescent="0.25">
      <c r="F3127" s="89"/>
    </row>
    <row r="3128" spans="6:6" x14ac:dyDescent="0.25">
      <c r="F3128" s="89"/>
    </row>
    <row r="3129" spans="6:6" x14ac:dyDescent="0.25">
      <c r="F3129" s="89"/>
    </row>
    <row r="3130" spans="6:6" x14ac:dyDescent="0.25">
      <c r="F3130" s="89"/>
    </row>
    <row r="3131" spans="6:6" x14ac:dyDescent="0.25">
      <c r="F3131" s="89"/>
    </row>
    <row r="3132" spans="6:6" x14ac:dyDescent="0.25">
      <c r="F3132" s="89"/>
    </row>
    <row r="3133" spans="6:6" x14ac:dyDescent="0.25">
      <c r="F3133" s="89"/>
    </row>
    <row r="3134" spans="6:6" x14ac:dyDescent="0.25">
      <c r="F3134" s="89"/>
    </row>
    <row r="3135" spans="6:6" x14ac:dyDescent="0.25">
      <c r="F3135" s="89"/>
    </row>
    <row r="3136" spans="6:6" x14ac:dyDescent="0.25">
      <c r="F3136" s="89"/>
    </row>
    <row r="3137" spans="6:6" x14ac:dyDescent="0.25">
      <c r="F3137" s="89"/>
    </row>
    <row r="3138" spans="6:6" x14ac:dyDescent="0.25">
      <c r="F3138" s="89"/>
    </row>
    <row r="3139" spans="6:6" x14ac:dyDescent="0.25">
      <c r="F3139" s="89"/>
    </row>
    <row r="3140" spans="6:6" x14ac:dyDescent="0.25">
      <c r="F3140" s="89"/>
    </row>
    <row r="3141" spans="6:6" x14ac:dyDescent="0.25">
      <c r="F3141" s="89"/>
    </row>
    <row r="3142" spans="6:6" x14ac:dyDescent="0.25">
      <c r="F3142" s="89"/>
    </row>
    <row r="3143" spans="6:6" x14ac:dyDescent="0.25">
      <c r="F3143" s="89"/>
    </row>
    <row r="3144" spans="6:6" x14ac:dyDescent="0.25">
      <c r="F3144" s="89"/>
    </row>
    <row r="3145" spans="6:6" x14ac:dyDescent="0.25">
      <c r="F3145" s="89"/>
    </row>
    <row r="3146" spans="6:6" x14ac:dyDescent="0.25">
      <c r="F3146" s="89"/>
    </row>
    <row r="3147" spans="6:6" x14ac:dyDescent="0.25">
      <c r="F3147" s="89"/>
    </row>
    <row r="3148" spans="6:6" x14ac:dyDescent="0.25">
      <c r="F3148" s="89"/>
    </row>
    <row r="3149" spans="6:6" x14ac:dyDescent="0.25">
      <c r="F3149" s="89"/>
    </row>
    <row r="3150" spans="6:6" x14ac:dyDescent="0.25">
      <c r="F3150" s="89"/>
    </row>
    <row r="3151" spans="6:6" x14ac:dyDescent="0.25">
      <c r="F3151" s="89"/>
    </row>
    <row r="3152" spans="6:6" x14ac:dyDescent="0.25">
      <c r="F3152" s="89"/>
    </row>
    <row r="3153" spans="6:6" x14ac:dyDescent="0.25">
      <c r="F3153" s="89"/>
    </row>
    <row r="3154" spans="6:6" x14ac:dyDescent="0.25">
      <c r="F3154" s="89"/>
    </row>
    <row r="3155" spans="6:6" x14ac:dyDescent="0.25">
      <c r="F3155" s="89"/>
    </row>
    <row r="3156" spans="6:6" x14ac:dyDescent="0.25">
      <c r="F3156" s="89"/>
    </row>
    <row r="3157" spans="6:6" x14ac:dyDescent="0.25">
      <c r="F3157" s="89"/>
    </row>
    <row r="3158" spans="6:6" x14ac:dyDescent="0.25">
      <c r="F3158" s="89"/>
    </row>
    <row r="3159" spans="6:6" x14ac:dyDescent="0.25">
      <c r="F3159" s="89"/>
    </row>
    <row r="3160" spans="6:6" x14ac:dyDescent="0.25">
      <c r="F3160" s="89"/>
    </row>
    <row r="3161" spans="6:6" x14ac:dyDescent="0.25">
      <c r="F3161" s="89"/>
    </row>
    <row r="3162" spans="6:6" x14ac:dyDescent="0.25">
      <c r="F3162" s="89"/>
    </row>
    <row r="3163" spans="6:6" x14ac:dyDescent="0.25">
      <c r="F3163" s="89"/>
    </row>
    <row r="3164" spans="6:6" x14ac:dyDescent="0.25">
      <c r="F3164" s="89"/>
    </row>
    <row r="3165" spans="6:6" x14ac:dyDescent="0.25">
      <c r="F3165" s="89"/>
    </row>
    <row r="3166" spans="6:6" x14ac:dyDescent="0.25">
      <c r="F3166" s="89"/>
    </row>
    <row r="3167" spans="6:6" x14ac:dyDescent="0.25">
      <c r="F3167" s="89"/>
    </row>
    <row r="3168" spans="6:6" x14ac:dyDescent="0.25">
      <c r="F3168" s="89"/>
    </row>
    <row r="3169" spans="6:6" x14ac:dyDescent="0.25">
      <c r="F3169" s="89"/>
    </row>
    <row r="3170" spans="6:6" x14ac:dyDescent="0.25">
      <c r="F3170" s="89"/>
    </row>
    <row r="3171" spans="6:6" x14ac:dyDescent="0.25">
      <c r="F3171" s="89"/>
    </row>
    <row r="3172" spans="6:6" x14ac:dyDescent="0.25">
      <c r="F3172" s="89"/>
    </row>
    <row r="3173" spans="6:6" x14ac:dyDescent="0.25">
      <c r="F3173" s="89"/>
    </row>
    <row r="3174" spans="6:6" x14ac:dyDescent="0.25">
      <c r="F3174" s="89"/>
    </row>
    <row r="3175" spans="6:6" x14ac:dyDescent="0.25">
      <c r="F3175" s="89"/>
    </row>
    <row r="3176" spans="6:6" x14ac:dyDescent="0.25">
      <c r="F3176" s="89"/>
    </row>
    <row r="3177" spans="6:6" x14ac:dyDescent="0.25">
      <c r="F3177" s="89"/>
    </row>
    <row r="3178" spans="6:6" x14ac:dyDescent="0.25">
      <c r="F3178" s="89"/>
    </row>
    <row r="3179" spans="6:6" x14ac:dyDescent="0.25">
      <c r="F3179" s="89"/>
    </row>
    <row r="3180" spans="6:6" x14ac:dyDescent="0.25">
      <c r="F3180" s="89"/>
    </row>
    <row r="3181" spans="6:6" x14ac:dyDescent="0.25">
      <c r="F3181" s="89"/>
    </row>
    <row r="3182" spans="6:6" x14ac:dyDescent="0.25">
      <c r="F3182" s="89"/>
    </row>
    <row r="3183" spans="6:6" x14ac:dyDescent="0.25">
      <c r="F3183" s="89"/>
    </row>
    <row r="3184" spans="6:6" x14ac:dyDescent="0.25">
      <c r="F3184" s="89"/>
    </row>
    <row r="3185" spans="6:6" x14ac:dyDescent="0.25">
      <c r="F3185" s="89"/>
    </row>
    <row r="3186" spans="6:6" x14ac:dyDescent="0.25">
      <c r="F3186" s="89"/>
    </row>
    <row r="3187" spans="6:6" x14ac:dyDescent="0.25">
      <c r="F3187" s="89"/>
    </row>
    <row r="3188" spans="6:6" x14ac:dyDescent="0.25">
      <c r="F3188" s="89"/>
    </row>
    <row r="3189" spans="6:6" x14ac:dyDescent="0.25">
      <c r="F3189" s="89"/>
    </row>
    <row r="3190" spans="6:6" x14ac:dyDescent="0.25">
      <c r="F3190" s="89"/>
    </row>
    <row r="3191" spans="6:6" x14ac:dyDescent="0.25">
      <c r="F3191" s="89"/>
    </row>
    <row r="3192" spans="6:6" x14ac:dyDescent="0.25">
      <c r="F3192" s="89"/>
    </row>
    <row r="3193" spans="6:6" x14ac:dyDescent="0.25">
      <c r="F3193" s="89"/>
    </row>
    <row r="3194" spans="6:6" x14ac:dyDescent="0.25">
      <c r="F3194" s="89"/>
    </row>
    <row r="3195" spans="6:6" x14ac:dyDescent="0.25">
      <c r="F3195" s="89"/>
    </row>
    <row r="3196" spans="6:6" x14ac:dyDescent="0.25">
      <c r="F3196" s="89"/>
    </row>
    <row r="3197" spans="6:6" x14ac:dyDescent="0.25">
      <c r="F3197" s="89"/>
    </row>
    <row r="3198" spans="6:6" x14ac:dyDescent="0.25">
      <c r="F3198" s="89"/>
    </row>
    <row r="3199" spans="6:6" x14ac:dyDescent="0.25">
      <c r="F3199" s="89"/>
    </row>
    <row r="3200" spans="6:6" x14ac:dyDescent="0.25">
      <c r="F3200" s="89"/>
    </row>
    <row r="3201" spans="6:6" x14ac:dyDescent="0.25">
      <c r="F3201" s="89"/>
    </row>
    <row r="3202" spans="6:6" x14ac:dyDescent="0.25">
      <c r="F3202" s="89"/>
    </row>
    <row r="3203" spans="6:6" x14ac:dyDescent="0.25">
      <c r="F3203" s="89"/>
    </row>
    <row r="3204" spans="6:6" x14ac:dyDescent="0.25">
      <c r="F3204" s="89"/>
    </row>
    <row r="3205" spans="6:6" x14ac:dyDescent="0.25">
      <c r="F3205" s="89"/>
    </row>
    <row r="3206" spans="6:6" x14ac:dyDescent="0.25">
      <c r="F3206" s="89"/>
    </row>
    <row r="3207" spans="6:6" x14ac:dyDescent="0.25">
      <c r="F3207" s="89"/>
    </row>
    <row r="3208" spans="6:6" x14ac:dyDescent="0.25">
      <c r="F3208" s="89"/>
    </row>
    <row r="3209" spans="6:6" x14ac:dyDescent="0.25">
      <c r="F3209" s="89"/>
    </row>
    <row r="3210" spans="6:6" x14ac:dyDescent="0.25">
      <c r="F3210" s="89"/>
    </row>
    <row r="3211" spans="6:6" x14ac:dyDescent="0.25">
      <c r="F3211" s="89"/>
    </row>
    <row r="3212" spans="6:6" x14ac:dyDescent="0.25">
      <c r="F3212" s="89"/>
    </row>
    <row r="3213" spans="6:6" x14ac:dyDescent="0.25">
      <c r="F3213" s="89"/>
    </row>
    <row r="3214" spans="6:6" x14ac:dyDescent="0.25">
      <c r="F3214" s="89"/>
    </row>
    <row r="3215" spans="6:6" x14ac:dyDescent="0.25">
      <c r="F3215" s="89"/>
    </row>
    <row r="3216" spans="6:6" x14ac:dyDescent="0.25">
      <c r="F3216" s="89"/>
    </row>
    <row r="3217" spans="6:6" x14ac:dyDescent="0.25">
      <c r="F3217" s="89"/>
    </row>
    <row r="3218" spans="6:6" x14ac:dyDescent="0.25">
      <c r="F3218" s="89"/>
    </row>
    <row r="3219" spans="6:6" x14ac:dyDescent="0.25">
      <c r="F3219" s="89"/>
    </row>
    <row r="3220" spans="6:6" x14ac:dyDescent="0.25">
      <c r="F3220" s="89"/>
    </row>
    <row r="3221" spans="6:6" x14ac:dyDescent="0.25">
      <c r="F3221" s="89"/>
    </row>
    <row r="3222" spans="6:6" x14ac:dyDescent="0.25">
      <c r="F3222" s="89"/>
    </row>
    <row r="3223" spans="6:6" x14ac:dyDescent="0.25">
      <c r="F3223" s="89"/>
    </row>
    <row r="3224" spans="6:6" x14ac:dyDescent="0.25">
      <c r="F3224" s="89"/>
    </row>
    <row r="3225" spans="6:6" x14ac:dyDescent="0.25">
      <c r="F3225" s="89"/>
    </row>
    <row r="3226" spans="6:6" x14ac:dyDescent="0.25">
      <c r="F3226" s="89"/>
    </row>
    <row r="3227" spans="6:6" x14ac:dyDescent="0.25">
      <c r="F3227" s="89"/>
    </row>
    <row r="3228" spans="6:6" x14ac:dyDescent="0.25">
      <c r="F3228" s="89"/>
    </row>
    <row r="3229" spans="6:6" x14ac:dyDescent="0.25">
      <c r="F3229" s="89"/>
    </row>
    <row r="3230" spans="6:6" x14ac:dyDescent="0.25">
      <c r="F3230" s="89"/>
    </row>
    <row r="3231" spans="6:6" x14ac:dyDescent="0.25">
      <c r="F3231" s="89"/>
    </row>
    <row r="3232" spans="6:6" x14ac:dyDescent="0.25">
      <c r="F3232" s="89"/>
    </row>
    <row r="3233" spans="6:6" x14ac:dyDescent="0.25">
      <c r="F3233" s="89"/>
    </row>
    <row r="3234" spans="6:6" x14ac:dyDescent="0.25">
      <c r="F3234" s="89"/>
    </row>
    <row r="3235" spans="6:6" x14ac:dyDescent="0.25">
      <c r="F3235" s="89"/>
    </row>
    <row r="3236" spans="6:6" x14ac:dyDescent="0.25">
      <c r="F3236" s="89"/>
    </row>
    <row r="3237" spans="6:6" x14ac:dyDescent="0.25">
      <c r="F3237" s="89"/>
    </row>
    <row r="3238" spans="6:6" x14ac:dyDescent="0.25">
      <c r="F3238" s="89"/>
    </row>
    <row r="3239" spans="6:6" x14ac:dyDescent="0.25">
      <c r="F3239" s="89"/>
    </row>
    <row r="3240" spans="6:6" x14ac:dyDescent="0.25">
      <c r="F3240" s="89"/>
    </row>
    <row r="3241" spans="6:6" x14ac:dyDescent="0.25">
      <c r="F3241" s="89"/>
    </row>
    <row r="3242" spans="6:6" x14ac:dyDescent="0.25">
      <c r="F3242" s="89"/>
    </row>
    <row r="3243" spans="6:6" x14ac:dyDescent="0.25">
      <c r="F3243" s="89"/>
    </row>
    <row r="3244" spans="6:6" x14ac:dyDescent="0.25">
      <c r="F3244" s="89"/>
    </row>
    <row r="3245" spans="6:6" x14ac:dyDescent="0.25">
      <c r="F3245" s="89"/>
    </row>
    <row r="3246" spans="6:6" x14ac:dyDescent="0.25">
      <c r="F3246" s="89"/>
    </row>
    <row r="3247" spans="6:6" x14ac:dyDescent="0.25">
      <c r="F3247" s="89"/>
    </row>
    <row r="3248" spans="6:6" x14ac:dyDescent="0.25">
      <c r="F3248" s="89"/>
    </row>
    <row r="3249" spans="6:6" x14ac:dyDescent="0.25">
      <c r="F3249" s="89"/>
    </row>
    <row r="3250" spans="6:6" x14ac:dyDescent="0.25">
      <c r="F3250" s="89"/>
    </row>
    <row r="3251" spans="6:6" x14ac:dyDescent="0.25">
      <c r="F3251" s="89"/>
    </row>
    <row r="3252" spans="6:6" x14ac:dyDescent="0.25">
      <c r="F3252" s="89"/>
    </row>
    <row r="3253" spans="6:6" x14ac:dyDescent="0.25">
      <c r="F3253" s="89"/>
    </row>
    <row r="3254" spans="6:6" x14ac:dyDescent="0.25">
      <c r="F3254" s="89"/>
    </row>
    <row r="3255" spans="6:6" x14ac:dyDescent="0.25">
      <c r="F3255" s="89"/>
    </row>
    <row r="3256" spans="6:6" x14ac:dyDescent="0.25">
      <c r="F3256" s="89"/>
    </row>
    <row r="3257" spans="6:6" x14ac:dyDescent="0.25">
      <c r="F3257" s="89"/>
    </row>
    <row r="3258" spans="6:6" x14ac:dyDescent="0.25">
      <c r="F3258" s="89"/>
    </row>
    <row r="3259" spans="6:6" x14ac:dyDescent="0.25">
      <c r="F3259" s="89"/>
    </row>
    <row r="3260" spans="6:6" x14ac:dyDescent="0.25">
      <c r="F3260" s="89"/>
    </row>
    <row r="3261" spans="6:6" x14ac:dyDescent="0.25">
      <c r="F3261" s="89"/>
    </row>
    <row r="3262" spans="6:6" x14ac:dyDescent="0.25">
      <c r="F3262" s="89"/>
    </row>
    <row r="3263" spans="6:6" x14ac:dyDescent="0.25">
      <c r="F3263" s="89"/>
    </row>
    <row r="3264" spans="6:6" x14ac:dyDescent="0.25">
      <c r="F3264" s="89"/>
    </row>
    <row r="3265" spans="6:6" x14ac:dyDescent="0.25">
      <c r="F3265" s="89"/>
    </row>
    <row r="3266" spans="6:6" x14ac:dyDescent="0.25">
      <c r="F3266" s="89"/>
    </row>
    <row r="3267" spans="6:6" x14ac:dyDescent="0.25">
      <c r="F3267" s="89"/>
    </row>
    <row r="3268" spans="6:6" x14ac:dyDescent="0.25">
      <c r="F3268" s="89"/>
    </row>
    <row r="3269" spans="6:6" x14ac:dyDescent="0.25">
      <c r="F3269" s="89"/>
    </row>
    <row r="3270" spans="6:6" x14ac:dyDescent="0.25">
      <c r="F3270" s="89"/>
    </row>
    <row r="3271" spans="6:6" x14ac:dyDescent="0.25">
      <c r="F3271" s="89"/>
    </row>
    <row r="3272" spans="6:6" x14ac:dyDescent="0.25">
      <c r="F3272" s="89"/>
    </row>
    <row r="3273" spans="6:6" x14ac:dyDescent="0.25">
      <c r="F3273" s="89"/>
    </row>
    <row r="3274" spans="6:6" x14ac:dyDescent="0.25">
      <c r="F3274" s="89"/>
    </row>
    <row r="3275" spans="6:6" x14ac:dyDescent="0.25">
      <c r="F3275" s="89"/>
    </row>
    <row r="3276" spans="6:6" x14ac:dyDescent="0.25">
      <c r="F3276" s="89"/>
    </row>
    <row r="3277" spans="6:6" x14ac:dyDescent="0.25">
      <c r="F3277" s="89"/>
    </row>
    <row r="3278" spans="6:6" x14ac:dyDescent="0.25">
      <c r="F3278" s="89"/>
    </row>
    <row r="3279" spans="6:6" x14ac:dyDescent="0.25">
      <c r="F3279" s="89"/>
    </row>
    <row r="3280" spans="6:6" x14ac:dyDescent="0.25">
      <c r="F3280" s="89"/>
    </row>
    <row r="3281" spans="6:6" x14ac:dyDescent="0.25">
      <c r="F3281" s="89"/>
    </row>
    <row r="3282" spans="6:6" x14ac:dyDescent="0.25">
      <c r="F3282" s="89"/>
    </row>
    <row r="3283" spans="6:6" x14ac:dyDescent="0.25">
      <c r="F3283" s="89"/>
    </row>
    <row r="3284" spans="6:6" x14ac:dyDescent="0.25">
      <c r="F3284" s="89"/>
    </row>
    <row r="3285" spans="6:6" x14ac:dyDescent="0.25">
      <c r="F3285" s="89"/>
    </row>
    <row r="3286" spans="6:6" x14ac:dyDescent="0.25">
      <c r="F3286" s="89"/>
    </row>
    <row r="3287" spans="6:6" x14ac:dyDescent="0.25">
      <c r="F3287" s="89"/>
    </row>
    <row r="3288" spans="6:6" x14ac:dyDescent="0.25">
      <c r="F3288" s="89"/>
    </row>
    <row r="3289" spans="6:6" x14ac:dyDescent="0.25">
      <c r="F3289" s="89"/>
    </row>
    <row r="3290" spans="6:6" x14ac:dyDescent="0.25">
      <c r="F3290" s="89"/>
    </row>
    <row r="3291" spans="6:6" x14ac:dyDescent="0.25">
      <c r="F3291" s="89"/>
    </row>
    <row r="3292" spans="6:6" x14ac:dyDescent="0.25">
      <c r="F3292" s="89"/>
    </row>
    <row r="3293" spans="6:6" x14ac:dyDescent="0.25">
      <c r="F3293" s="89"/>
    </row>
    <row r="3294" spans="6:6" x14ac:dyDescent="0.25">
      <c r="F3294" s="89"/>
    </row>
    <row r="3295" spans="6:6" x14ac:dyDescent="0.25">
      <c r="F3295" s="89"/>
    </row>
    <row r="3296" spans="6:6" x14ac:dyDescent="0.25">
      <c r="F3296" s="89"/>
    </row>
    <row r="3297" spans="6:6" x14ac:dyDescent="0.25">
      <c r="F3297" s="89"/>
    </row>
    <row r="3298" spans="6:6" x14ac:dyDescent="0.25">
      <c r="F3298" s="89"/>
    </row>
    <row r="3299" spans="6:6" x14ac:dyDescent="0.25">
      <c r="F3299" s="89"/>
    </row>
    <row r="3300" spans="6:6" x14ac:dyDescent="0.25">
      <c r="F3300" s="89"/>
    </row>
    <row r="3301" spans="6:6" x14ac:dyDescent="0.25">
      <c r="F3301" s="89"/>
    </row>
    <row r="3302" spans="6:6" x14ac:dyDescent="0.25">
      <c r="F3302" s="89"/>
    </row>
    <row r="3303" spans="6:6" x14ac:dyDescent="0.25">
      <c r="F3303" s="89"/>
    </row>
    <row r="3304" spans="6:6" x14ac:dyDescent="0.25">
      <c r="F3304" s="89"/>
    </row>
    <row r="3305" spans="6:6" x14ac:dyDescent="0.25">
      <c r="F3305" s="89"/>
    </row>
    <row r="3306" spans="6:6" x14ac:dyDescent="0.25">
      <c r="F3306" s="89"/>
    </row>
    <row r="3307" spans="6:6" x14ac:dyDescent="0.25">
      <c r="F3307" s="89"/>
    </row>
    <row r="3308" spans="6:6" x14ac:dyDescent="0.25">
      <c r="F3308" s="89"/>
    </row>
    <row r="3309" spans="6:6" x14ac:dyDescent="0.25">
      <c r="F3309" s="89"/>
    </row>
    <row r="3310" spans="6:6" x14ac:dyDescent="0.25">
      <c r="F3310" s="89"/>
    </row>
    <row r="3311" spans="6:6" x14ac:dyDescent="0.25">
      <c r="F3311" s="89"/>
    </row>
    <row r="3312" spans="6:6" x14ac:dyDescent="0.25">
      <c r="F3312" s="89"/>
    </row>
    <row r="3313" spans="6:6" x14ac:dyDescent="0.25">
      <c r="F3313" s="89"/>
    </row>
    <row r="3314" spans="6:6" x14ac:dyDescent="0.25">
      <c r="F3314" s="89"/>
    </row>
    <row r="3315" spans="6:6" x14ac:dyDescent="0.25">
      <c r="F3315" s="89"/>
    </row>
    <row r="3316" spans="6:6" x14ac:dyDescent="0.25">
      <c r="F3316" s="89"/>
    </row>
    <row r="3317" spans="6:6" x14ac:dyDescent="0.25">
      <c r="F3317" s="89"/>
    </row>
    <row r="3318" spans="6:6" x14ac:dyDescent="0.25">
      <c r="F3318" s="89"/>
    </row>
    <row r="3319" spans="6:6" x14ac:dyDescent="0.25">
      <c r="F3319" s="89"/>
    </row>
    <row r="3320" spans="6:6" x14ac:dyDescent="0.25">
      <c r="F3320" s="89"/>
    </row>
    <row r="3321" spans="6:6" x14ac:dyDescent="0.25">
      <c r="F3321" s="89"/>
    </row>
    <row r="3322" spans="6:6" x14ac:dyDescent="0.25">
      <c r="F3322" s="89"/>
    </row>
    <row r="3323" spans="6:6" x14ac:dyDescent="0.25">
      <c r="F3323" s="89"/>
    </row>
    <row r="3324" spans="6:6" x14ac:dyDescent="0.25">
      <c r="F3324" s="89"/>
    </row>
    <row r="3325" spans="6:6" x14ac:dyDescent="0.25">
      <c r="F3325" s="89"/>
    </row>
    <row r="3326" spans="6:6" x14ac:dyDescent="0.25">
      <c r="F3326" s="89"/>
    </row>
    <row r="3327" spans="6:6" x14ac:dyDescent="0.25">
      <c r="F3327" s="89"/>
    </row>
    <row r="3328" spans="6:6" x14ac:dyDescent="0.25">
      <c r="F3328" s="89"/>
    </row>
    <row r="3329" spans="6:6" x14ac:dyDescent="0.25">
      <c r="F3329" s="89"/>
    </row>
    <row r="3330" spans="6:6" x14ac:dyDescent="0.25">
      <c r="F3330" s="89"/>
    </row>
    <row r="3331" spans="6:6" x14ac:dyDescent="0.25">
      <c r="F3331" s="89"/>
    </row>
    <row r="3332" spans="6:6" x14ac:dyDescent="0.25">
      <c r="F3332" s="89"/>
    </row>
    <row r="3333" spans="6:6" x14ac:dyDescent="0.25">
      <c r="F3333" s="89"/>
    </row>
    <row r="3334" spans="6:6" x14ac:dyDescent="0.25">
      <c r="F3334" s="89"/>
    </row>
    <row r="3335" spans="6:6" x14ac:dyDescent="0.25">
      <c r="F3335" s="89"/>
    </row>
    <row r="3336" spans="6:6" x14ac:dyDescent="0.25">
      <c r="F3336" s="89"/>
    </row>
    <row r="3337" spans="6:6" x14ac:dyDescent="0.25">
      <c r="F3337" s="89"/>
    </row>
    <row r="3338" spans="6:6" x14ac:dyDescent="0.25">
      <c r="F3338" s="89"/>
    </row>
    <row r="3339" spans="6:6" x14ac:dyDescent="0.25">
      <c r="F3339" s="89"/>
    </row>
    <row r="3340" spans="6:6" x14ac:dyDescent="0.25">
      <c r="F3340" s="89"/>
    </row>
    <row r="3341" spans="6:6" x14ac:dyDescent="0.25">
      <c r="F3341" s="89"/>
    </row>
    <row r="3342" spans="6:6" x14ac:dyDescent="0.25">
      <c r="F3342" s="89"/>
    </row>
    <row r="3343" spans="6:6" x14ac:dyDescent="0.25">
      <c r="F3343" s="89"/>
    </row>
    <row r="3344" spans="6:6" x14ac:dyDescent="0.25">
      <c r="F3344" s="89"/>
    </row>
    <row r="3345" spans="6:6" x14ac:dyDescent="0.25">
      <c r="F3345" s="89"/>
    </row>
    <row r="3346" spans="6:6" x14ac:dyDescent="0.25">
      <c r="F3346" s="89"/>
    </row>
    <row r="3347" spans="6:6" x14ac:dyDescent="0.25">
      <c r="F3347" s="89"/>
    </row>
    <row r="3348" spans="6:6" x14ac:dyDescent="0.25">
      <c r="F3348" s="89"/>
    </row>
    <row r="3349" spans="6:6" x14ac:dyDescent="0.25">
      <c r="F3349" s="89"/>
    </row>
    <row r="3350" spans="6:6" x14ac:dyDescent="0.25">
      <c r="F3350" s="89"/>
    </row>
    <row r="3351" spans="6:6" x14ac:dyDescent="0.25">
      <c r="F3351" s="89"/>
    </row>
    <row r="3352" spans="6:6" x14ac:dyDescent="0.25">
      <c r="F3352" s="89"/>
    </row>
    <row r="3353" spans="6:6" x14ac:dyDescent="0.25">
      <c r="F3353" s="89"/>
    </row>
    <row r="3354" spans="6:6" x14ac:dyDescent="0.25">
      <c r="F3354" s="89"/>
    </row>
    <row r="3355" spans="6:6" x14ac:dyDescent="0.25">
      <c r="F3355" s="89"/>
    </row>
    <row r="3356" spans="6:6" x14ac:dyDescent="0.25">
      <c r="F3356" s="89"/>
    </row>
    <row r="3357" spans="6:6" x14ac:dyDescent="0.25">
      <c r="F3357" s="89"/>
    </row>
    <row r="3358" spans="6:6" x14ac:dyDescent="0.25">
      <c r="F3358" s="89"/>
    </row>
    <row r="3359" spans="6:6" x14ac:dyDescent="0.25">
      <c r="F3359" s="89"/>
    </row>
    <row r="3360" spans="6:6" x14ac:dyDescent="0.25">
      <c r="F3360" s="89"/>
    </row>
    <row r="3361" spans="6:6" x14ac:dyDescent="0.25">
      <c r="F3361" s="89"/>
    </row>
    <row r="3362" spans="6:6" x14ac:dyDescent="0.25">
      <c r="F3362" s="89"/>
    </row>
    <row r="3363" spans="6:6" x14ac:dyDescent="0.25">
      <c r="F3363" s="89"/>
    </row>
    <row r="3364" spans="6:6" x14ac:dyDescent="0.25">
      <c r="F3364" s="89"/>
    </row>
    <row r="3365" spans="6:6" x14ac:dyDescent="0.25">
      <c r="F3365" s="89"/>
    </row>
    <row r="3366" spans="6:6" x14ac:dyDescent="0.25">
      <c r="F3366" s="89"/>
    </row>
    <row r="3367" spans="6:6" x14ac:dyDescent="0.25">
      <c r="F3367" s="89"/>
    </row>
    <row r="3368" spans="6:6" x14ac:dyDescent="0.25">
      <c r="F3368" s="89"/>
    </row>
    <row r="3369" spans="6:6" x14ac:dyDescent="0.25">
      <c r="F3369" s="89"/>
    </row>
    <row r="3370" spans="6:6" x14ac:dyDescent="0.25">
      <c r="F3370" s="89"/>
    </row>
    <row r="3371" spans="6:6" x14ac:dyDescent="0.25">
      <c r="F3371" s="89"/>
    </row>
    <row r="3372" spans="6:6" x14ac:dyDescent="0.25">
      <c r="F3372" s="89"/>
    </row>
    <row r="3373" spans="6:6" x14ac:dyDescent="0.25">
      <c r="F3373" s="89"/>
    </row>
    <row r="3374" spans="6:6" x14ac:dyDescent="0.25">
      <c r="F3374" s="89"/>
    </row>
    <row r="3375" spans="6:6" x14ac:dyDescent="0.25">
      <c r="F3375" s="89"/>
    </row>
    <row r="3376" spans="6:6" x14ac:dyDescent="0.25">
      <c r="F3376" s="89"/>
    </row>
    <row r="3377" spans="6:6" x14ac:dyDescent="0.25">
      <c r="F3377" s="89"/>
    </row>
    <row r="3378" spans="6:6" x14ac:dyDescent="0.25">
      <c r="F3378" s="89"/>
    </row>
    <row r="3379" spans="6:6" x14ac:dyDescent="0.25">
      <c r="F3379" s="89"/>
    </row>
    <row r="3380" spans="6:6" x14ac:dyDescent="0.25">
      <c r="F3380" s="89"/>
    </row>
    <row r="3381" spans="6:6" x14ac:dyDescent="0.25">
      <c r="F3381" s="89"/>
    </row>
    <row r="3382" spans="6:6" x14ac:dyDescent="0.25">
      <c r="F3382" s="89"/>
    </row>
    <row r="3383" spans="6:6" x14ac:dyDescent="0.25">
      <c r="F3383" s="89"/>
    </row>
    <row r="3384" spans="6:6" x14ac:dyDescent="0.25">
      <c r="F3384" s="89"/>
    </row>
    <row r="3385" spans="6:6" x14ac:dyDescent="0.25">
      <c r="F3385" s="89"/>
    </row>
    <row r="3386" spans="6:6" x14ac:dyDescent="0.25">
      <c r="F3386" s="89"/>
    </row>
    <row r="3387" spans="6:6" x14ac:dyDescent="0.25">
      <c r="F3387" s="89"/>
    </row>
    <row r="3388" spans="6:6" x14ac:dyDescent="0.25">
      <c r="F3388" s="89"/>
    </row>
    <row r="3389" spans="6:6" x14ac:dyDescent="0.25">
      <c r="F3389" s="89"/>
    </row>
    <row r="3390" spans="6:6" x14ac:dyDescent="0.25">
      <c r="F3390" s="89"/>
    </row>
    <row r="3391" spans="6:6" x14ac:dyDescent="0.25">
      <c r="F3391" s="89"/>
    </row>
    <row r="3392" spans="6:6" x14ac:dyDescent="0.25">
      <c r="F3392" s="89"/>
    </row>
    <row r="3393" spans="6:6" x14ac:dyDescent="0.25">
      <c r="F3393" s="89"/>
    </row>
    <row r="3394" spans="6:6" x14ac:dyDescent="0.25">
      <c r="F3394" s="89"/>
    </row>
    <row r="3395" spans="6:6" x14ac:dyDescent="0.25">
      <c r="F3395" s="89"/>
    </row>
    <row r="3396" spans="6:6" x14ac:dyDescent="0.25">
      <c r="F3396" s="89"/>
    </row>
    <row r="3397" spans="6:6" x14ac:dyDescent="0.25">
      <c r="F3397" s="89"/>
    </row>
    <row r="3398" spans="6:6" x14ac:dyDescent="0.25">
      <c r="F3398" s="89"/>
    </row>
    <row r="3399" spans="6:6" x14ac:dyDescent="0.25">
      <c r="F3399" s="89"/>
    </row>
    <row r="3400" spans="6:6" x14ac:dyDescent="0.25">
      <c r="F3400" s="89"/>
    </row>
    <row r="3401" spans="6:6" x14ac:dyDescent="0.25">
      <c r="F3401" s="89"/>
    </row>
    <row r="3402" spans="6:6" x14ac:dyDescent="0.25">
      <c r="F3402" s="89"/>
    </row>
    <row r="3403" spans="6:6" x14ac:dyDescent="0.25">
      <c r="F3403" s="89"/>
    </row>
    <row r="3404" spans="6:6" x14ac:dyDescent="0.25">
      <c r="F3404" s="89"/>
    </row>
    <row r="3405" spans="6:6" x14ac:dyDescent="0.25">
      <c r="F3405" s="89"/>
    </row>
    <row r="3406" spans="6:6" x14ac:dyDescent="0.25">
      <c r="F3406" s="89"/>
    </row>
    <row r="3407" spans="6:6" x14ac:dyDescent="0.25">
      <c r="F3407" s="89"/>
    </row>
    <row r="3408" spans="6:6" x14ac:dyDescent="0.25">
      <c r="F3408" s="89"/>
    </row>
    <row r="3409" spans="6:6" x14ac:dyDescent="0.25">
      <c r="F3409" s="89"/>
    </row>
    <row r="3410" spans="6:6" x14ac:dyDescent="0.25">
      <c r="F3410" s="89"/>
    </row>
    <row r="3411" spans="6:6" x14ac:dyDescent="0.25">
      <c r="F3411" s="89"/>
    </row>
    <row r="3412" spans="6:6" x14ac:dyDescent="0.25">
      <c r="F3412" s="89"/>
    </row>
    <row r="3413" spans="6:6" x14ac:dyDescent="0.25">
      <c r="F3413" s="89"/>
    </row>
    <row r="3414" spans="6:6" x14ac:dyDescent="0.25">
      <c r="F3414" s="89"/>
    </row>
    <row r="3415" spans="6:6" x14ac:dyDescent="0.25">
      <c r="F3415" s="89"/>
    </row>
    <row r="3416" spans="6:6" x14ac:dyDescent="0.25">
      <c r="F3416" s="89"/>
    </row>
    <row r="3417" spans="6:6" x14ac:dyDescent="0.25">
      <c r="F3417" s="89"/>
    </row>
    <row r="3418" spans="6:6" x14ac:dyDescent="0.25">
      <c r="F3418" s="89"/>
    </row>
    <row r="3419" spans="6:6" x14ac:dyDescent="0.25">
      <c r="F3419" s="89"/>
    </row>
    <row r="3420" spans="6:6" x14ac:dyDescent="0.25">
      <c r="F3420" s="89"/>
    </row>
    <row r="3421" spans="6:6" x14ac:dyDescent="0.25">
      <c r="F3421" s="89"/>
    </row>
    <row r="3422" spans="6:6" x14ac:dyDescent="0.25">
      <c r="F3422" s="89"/>
    </row>
    <row r="3423" spans="6:6" x14ac:dyDescent="0.25">
      <c r="F3423" s="89"/>
    </row>
    <row r="3424" spans="6:6" x14ac:dyDescent="0.25">
      <c r="F3424" s="89"/>
    </row>
    <row r="3425" spans="6:6" x14ac:dyDescent="0.25">
      <c r="F3425" s="89"/>
    </row>
    <row r="3426" spans="6:6" x14ac:dyDescent="0.25">
      <c r="F3426" s="89"/>
    </row>
    <row r="3427" spans="6:6" x14ac:dyDescent="0.25">
      <c r="F3427" s="89"/>
    </row>
    <row r="3428" spans="6:6" x14ac:dyDescent="0.25">
      <c r="F3428" s="89"/>
    </row>
    <row r="3429" spans="6:6" x14ac:dyDescent="0.25">
      <c r="F3429" s="89"/>
    </row>
    <row r="3430" spans="6:6" x14ac:dyDescent="0.25">
      <c r="F3430" s="89"/>
    </row>
    <row r="3431" spans="6:6" x14ac:dyDescent="0.25">
      <c r="F3431" s="89"/>
    </row>
    <row r="3432" spans="6:6" x14ac:dyDescent="0.25">
      <c r="F3432" s="89"/>
    </row>
    <row r="3433" spans="6:6" x14ac:dyDescent="0.25">
      <c r="F3433" s="89"/>
    </row>
    <row r="3434" spans="6:6" x14ac:dyDescent="0.25">
      <c r="F3434" s="89"/>
    </row>
    <row r="3435" spans="6:6" x14ac:dyDescent="0.25">
      <c r="F3435" s="89"/>
    </row>
    <row r="3436" spans="6:6" x14ac:dyDescent="0.25">
      <c r="F3436" s="89"/>
    </row>
    <row r="3437" spans="6:6" x14ac:dyDescent="0.25">
      <c r="F3437" s="89"/>
    </row>
    <row r="3438" spans="6:6" x14ac:dyDescent="0.25">
      <c r="F3438" s="89"/>
    </row>
    <row r="3439" spans="6:6" x14ac:dyDescent="0.25">
      <c r="F3439" s="89"/>
    </row>
    <row r="3440" spans="6:6" x14ac:dyDescent="0.25">
      <c r="F3440" s="89"/>
    </row>
    <row r="3441" spans="6:6" x14ac:dyDescent="0.25">
      <c r="F3441" s="89"/>
    </row>
    <row r="3442" spans="6:6" x14ac:dyDescent="0.25">
      <c r="F3442" s="89"/>
    </row>
    <row r="3443" spans="6:6" x14ac:dyDescent="0.25">
      <c r="F3443" s="89"/>
    </row>
    <row r="3444" spans="6:6" x14ac:dyDescent="0.25">
      <c r="F3444" s="89"/>
    </row>
    <row r="3445" spans="6:6" x14ac:dyDescent="0.25">
      <c r="F3445" s="89"/>
    </row>
    <row r="3446" spans="6:6" x14ac:dyDescent="0.25">
      <c r="F3446" s="89"/>
    </row>
    <row r="3447" spans="6:6" x14ac:dyDescent="0.25">
      <c r="F3447" s="89"/>
    </row>
    <row r="3448" spans="6:6" x14ac:dyDescent="0.25">
      <c r="F3448" s="89"/>
    </row>
    <row r="3449" spans="6:6" x14ac:dyDescent="0.25">
      <c r="F3449" s="89"/>
    </row>
    <row r="3450" spans="6:6" x14ac:dyDescent="0.25">
      <c r="F3450" s="89"/>
    </row>
    <row r="3451" spans="6:6" x14ac:dyDescent="0.25">
      <c r="F3451" s="89"/>
    </row>
    <row r="3452" spans="6:6" x14ac:dyDescent="0.25">
      <c r="F3452" s="89"/>
    </row>
    <row r="3453" spans="6:6" x14ac:dyDescent="0.25">
      <c r="F3453" s="89"/>
    </row>
    <row r="3454" spans="6:6" x14ac:dyDescent="0.25">
      <c r="F3454" s="89"/>
    </row>
    <row r="3455" spans="6:6" x14ac:dyDescent="0.25">
      <c r="F3455" s="89"/>
    </row>
    <row r="3456" spans="6:6" x14ac:dyDescent="0.25">
      <c r="F3456" s="89"/>
    </row>
    <row r="3457" spans="6:6" x14ac:dyDescent="0.25">
      <c r="F3457" s="89"/>
    </row>
    <row r="3458" spans="6:6" x14ac:dyDescent="0.25">
      <c r="F3458" s="89"/>
    </row>
    <row r="3459" spans="6:6" x14ac:dyDescent="0.25">
      <c r="F3459" s="89"/>
    </row>
    <row r="3460" spans="6:6" x14ac:dyDescent="0.25">
      <c r="F3460" s="89"/>
    </row>
    <row r="3461" spans="6:6" x14ac:dyDescent="0.25">
      <c r="F3461" s="89"/>
    </row>
    <row r="3462" spans="6:6" x14ac:dyDescent="0.25">
      <c r="F3462" s="89"/>
    </row>
    <row r="3463" spans="6:6" x14ac:dyDescent="0.25">
      <c r="F3463" s="89"/>
    </row>
    <row r="3464" spans="6:6" x14ac:dyDescent="0.25">
      <c r="F3464" s="89"/>
    </row>
    <row r="3465" spans="6:6" x14ac:dyDescent="0.25">
      <c r="F3465" s="89"/>
    </row>
    <row r="3466" spans="6:6" x14ac:dyDescent="0.25">
      <c r="F3466" s="89"/>
    </row>
    <row r="3467" spans="6:6" x14ac:dyDescent="0.25">
      <c r="F3467" s="89"/>
    </row>
    <row r="3468" spans="6:6" x14ac:dyDescent="0.25">
      <c r="F3468" s="89"/>
    </row>
    <row r="3469" spans="6:6" x14ac:dyDescent="0.25">
      <c r="F3469" s="89"/>
    </row>
    <row r="3470" spans="6:6" x14ac:dyDescent="0.25">
      <c r="F3470" s="89"/>
    </row>
    <row r="3471" spans="6:6" x14ac:dyDescent="0.25">
      <c r="F3471" s="89"/>
    </row>
    <row r="3472" spans="6:6" x14ac:dyDescent="0.25">
      <c r="F3472" s="89"/>
    </row>
    <row r="3473" spans="6:6" x14ac:dyDescent="0.25">
      <c r="F3473" s="89"/>
    </row>
    <row r="3474" spans="6:6" x14ac:dyDescent="0.25">
      <c r="F3474" s="89"/>
    </row>
    <row r="3475" spans="6:6" x14ac:dyDescent="0.25">
      <c r="F3475" s="89"/>
    </row>
    <row r="3476" spans="6:6" x14ac:dyDescent="0.25">
      <c r="F3476" s="89"/>
    </row>
    <row r="3477" spans="6:6" x14ac:dyDescent="0.25">
      <c r="F3477" s="89"/>
    </row>
    <row r="3478" spans="6:6" x14ac:dyDescent="0.25">
      <c r="F3478" s="89"/>
    </row>
    <row r="3479" spans="6:6" x14ac:dyDescent="0.25">
      <c r="F3479" s="89"/>
    </row>
    <row r="3480" spans="6:6" x14ac:dyDescent="0.25">
      <c r="F3480" s="89"/>
    </row>
    <row r="3481" spans="6:6" x14ac:dyDescent="0.25">
      <c r="F3481" s="89"/>
    </row>
    <row r="3482" spans="6:6" x14ac:dyDescent="0.25">
      <c r="F3482" s="89"/>
    </row>
    <row r="3483" spans="6:6" x14ac:dyDescent="0.25">
      <c r="F3483" s="89"/>
    </row>
    <row r="3484" spans="6:6" x14ac:dyDescent="0.25">
      <c r="F3484" s="89"/>
    </row>
    <row r="3485" spans="6:6" x14ac:dyDescent="0.25">
      <c r="F3485" s="89"/>
    </row>
    <row r="3486" spans="6:6" x14ac:dyDescent="0.25">
      <c r="F3486" s="89"/>
    </row>
    <row r="3487" spans="6:6" x14ac:dyDescent="0.25">
      <c r="F3487" s="89"/>
    </row>
    <row r="3488" spans="6:6" x14ac:dyDescent="0.25">
      <c r="F3488" s="89"/>
    </row>
    <row r="3489" spans="6:6" x14ac:dyDescent="0.25">
      <c r="F3489" s="89"/>
    </row>
    <row r="3490" spans="6:6" x14ac:dyDescent="0.25">
      <c r="F3490" s="89"/>
    </row>
    <row r="3491" spans="6:6" x14ac:dyDescent="0.25">
      <c r="F3491" s="89"/>
    </row>
    <row r="3492" spans="6:6" x14ac:dyDescent="0.25">
      <c r="F3492" s="89"/>
    </row>
    <row r="3493" spans="6:6" x14ac:dyDescent="0.25">
      <c r="F3493" s="89"/>
    </row>
    <row r="3494" spans="6:6" x14ac:dyDescent="0.25">
      <c r="F3494" s="89"/>
    </row>
    <row r="3495" spans="6:6" x14ac:dyDescent="0.25">
      <c r="F3495" s="89"/>
    </row>
    <row r="3496" spans="6:6" x14ac:dyDescent="0.25">
      <c r="F3496" s="89"/>
    </row>
    <row r="3497" spans="6:6" x14ac:dyDescent="0.25">
      <c r="F3497" s="89"/>
    </row>
    <row r="3498" spans="6:6" x14ac:dyDescent="0.25">
      <c r="F3498" s="89"/>
    </row>
    <row r="3499" spans="6:6" x14ac:dyDescent="0.25">
      <c r="F3499" s="89"/>
    </row>
    <row r="3500" spans="6:6" x14ac:dyDescent="0.25">
      <c r="F3500" s="89"/>
    </row>
    <row r="3501" spans="6:6" x14ac:dyDescent="0.25">
      <c r="F3501" s="89"/>
    </row>
    <row r="3502" spans="6:6" x14ac:dyDescent="0.25">
      <c r="F3502" s="89"/>
    </row>
    <row r="3503" spans="6:6" x14ac:dyDescent="0.25">
      <c r="F3503" s="89"/>
    </row>
    <row r="3504" spans="6:6" x14ac:dyDescent="0.25">
      <c r="F3504" s="89"/>
    </row>
    <row r="3505" spans="6:6" x14ac:dyDescent="0.25">
      <c r="F3505" s="89"/>
    </row>
    <row r="3506" spans="6:6" x14ac:dyDescent="0.25">
      <c r="F3506" s="89"/>
    </row>
    <row r="3507" spans="6:6" x14ac:dyDescent="0.25">
      <c r="F3507" s="89"/>
    </row>
    <row r="3508" spans="6:6" x14ac:dyDescent="0.25">
      <c r="F3508" s="89"/>
    </row>
    <row r="3509" spans="6:6" x14ac:dyDescent="0.25">
      <c r="F3509" s="89"/>
    </row>
    <row r="3510" spans="6:6" x14ac:dyDescent="0.25">
      <c r="F3510" s="89"/>
    </row>
    <row r="3511" spans="6:6" x14ac:dyDescent="0.25">
      <c r="F3511" s="89"/>
    </row>
    <row r="3512" spans="6:6" x14ac:dyDescent="0.25">
      <c r="F3512" s="89"/>
    </row>
    <row r="3513" spans="6:6" x14ac:dyDescent="0.25">
      <c r="F3513" s="89"/>
    </row>
    <row r="3514" spans="6:6" x14ac:dyDescent="0.25">
      <c r="F3514" s="89"/>
    </row>
    <row r="3515" spans="6:6" x14ac:dyDescent="0.25">
      <c r="F3515" s="89"/>
    </row>
    <row r="3516" spans="6:6" x14ac:dyDescent="0.25">
      <c r="F3516" s="89"/>
    </row>
    <row r="3517" spans="6:6" x14ac:dyDescent="0.25">
      <c r="F3517" s="89"/>
    </row>
    <row r="3518" spans="6:6" x14ac:dyDescent="0.25">
      <c r="F3518" s="89"/>
    </row>
    <row r="3519" spans="6:6" x14ac:dyDescent="0.25">
      <c r="F3519" s="89"/>
    </row>
    <row r="3520" spans="6:6" x14ac:dyDescent="0.25">
      <c r="F3520" s="89"/>
    </row>
    <row r="3521" spans="6:6" x14ac:dyDescent="0.25">
      <c r="F3521" s="89"/>
    </row>
    <row r="3522" spans="6:6" x14ac:dyDescent="0.25">
      <c r="F3522" s="89"/>
    </row>
    <row r="3523" spans="6:6" x14ac:dyDescent="0.25">
      <c r="F3523" s="89"/>
    </row>
    <row r="3524" spans="6:6" x14ac:dyDescent="0.25">
      <c r="F3524" s="89"/>
    </row>
    <row r="3525" spans="6:6" x14ac:dyDescent="0.25">
      <c r="F3525" s="89"/>
    </row>
    <row r="3526" spans="6:6" x14ac:dyDescent="0.25">
      <c r="F3526" s="89"/>
    </row>
    <row r="3527" spans="6:6" x14ac:dyDescent="0.25">
      <c r="F3527" s="89"/>
    </row>
    <row r="3528" spans="6:6" x14ac:dyDescent="0.25">
      <c r="F3528" s="89"/>
    </row>
    <row r="3529" spans="6:6" x14ac:dyDescent="0.25">
      <c r="F3529" s="89"/>
    </row>
    <row r="3530" spans="6:6" x14ac:dyDescent="0.25">
      <c r="F3530" s="89"/>
    </row>
    <row r="3531" spans="6:6" x14ac:dyDescent="0.25">
      <c r="F3531" s="89"/>
    </row>
    <row r="3532" spans="6:6" x14ac:dyDescent="0.25">
      <c r="F3532" s="89"/>
    </row>
    <row r="3533" spans="6:6" x14ac:dyDescent="0.25">
      <c r="F3533" s="89"/>
    </row>
    <row r="3534" spans="6:6" x14ac:dyDescent="0.25">
      <c r="F3534" s="89"/>
    </row>
    <row r="3535" spans="6:6" x14ac:dyDescent="0.25">
      <c r="F3535" s="89"/>
    </row>
    <row r="3536" spans="6:6" x14ac:dyDescent="0.25">
      <c r="F3536" s="89"/>
    </row>
    <row r="3537" spans="6:6" x14ac:dyDescent="0.25">
      <c r="F3537" s="89"/>
    </row>
    <row r="3538" spans="6:6" x14ac:dyDescent="0.25">
      <c r="F3538" s="89"/>
    </row>
    <row r="3539" spans="6:6" x14ac:dyDescent="0.25">
      <c r="F3539" s="89"/>
    </row>
    <row r="3540" spans="6:6" x14ac:dyDescent="0.25">
      <c r="F3540" s="89"/>
    </row>
    <row r="3541" spans="6:6" x14ac:dyDescent="0.25">
      <c r="F3541" s="89"/>
    </row>
    <row r="3542" spans="6:6" x14ac:dyDescent="0.25">
      <c r="F3542" s="89"/>
    </row>
    <row r="3543" spans="6:6" x14ac:dyDescent="0.25">
      <c r="F3543" s="89"/>
    </row>
    <row r="3544" spans="6:6" x14ac:dyDescent="0.25">
      <c r="F3544" s="89"/>
    </row>
    <row r="3545" spans="6:6" x14ac:dyDescent="0.25">
      <c r="F3545" s="89"/>
    </row>
    <row r="3546" spans="6:6" x14ac:dyDescent="0.25">
      <c r="F3546" s="89"/>
    </row>
    <row r="3547" spans="6:6" x14ac:dyDescent="0.25">
      <c r="F3547" s="89"/>
    </row>
    <row r="3548" spans="6:6" x14ac:dyDescent="0.25">
      <c r="F3548" s="89"/>
    </row>
    <row r="3549" spans="6:6" x14ac:dyDescent="0.25">
      <c r="F3549" s="89"/>
    </row>
    <row r="3550" spans="6:6" x14ac:dyDescent="0.25">
      <c r="F3550" s="89"/>
    </row>
    <row r="3551" spans="6:6" x14ac:dyDescent="0.25">
      <c r="F3551" s="89"/>
    </row>
    <row r="3552" spans="6:6" x14ac:dyDescent="0.25">
      <c r="F3552" s="89"/>
    </row>
    <row r="3553" spans="6:6" x14ac:dyDescent="0.25">
      <c r="F3553" s="89"/>
    </row>
    <row r="3554" spans="6:6" x14ac:dyDescent="0.25">
      <c r="F3554" s="89"/>
    </row>
    <row r="3555" spans="6:6" x14ac:dyDescent="0.25">
      <c r="F3555" s="89"/>
    </row>
    <row r="3556" spans="6:6" x14ac:dyDescent="0.25">
      <c r="F3556" s="89"/>
    </row>
    <row r="3557" spans="6:6" x14ac:dyDescent="0.25">
      <c r="F3557" s="89"/>
    </row>
    <row r="3558" spans="6:6" x14ac:dyDescent="0.25">
      <c r="F3558" s="89"/>
    </row>
    <row r="3559" spans="6:6" x14ac:dyDescent="0.25">
      <c r="F3559" s="89"/>
    </row>
    <row r="3560" spans="6:6" x14ac:dyDescent="0.25">
      <c r="F3560" s="89"/>
    </row>
    <row r="3561" spans="6:6" x14ac:dyDescent="0.25">
      <c r="F3561" s="89"/>
    </row>
    <row r="3562" spans="6:6" x14ac:dyDescent="0.25">
      <c r="F3562" s="89"/>
    </row>
    <row r="3563" spans="6:6" x14ac:dyDescent="0.25">
      <c r="F3563" s="89"/>
    </row>
    <row r="3564" spans="6:6" x14ac:dyDescent="0.25">
      <c r="F3564" s="89"/>
    </row>
    <row r="3565" spans="6:6" x14ac:dyDescent="0.25">
      <c r="F3565" s="89"/>
    </row>
    <row r="3566" spans="6:6" x14ac:dyDescent="0.25">
      <c r="F3566" s="89"/>
    </row>
    <row r="3567" spans="6:6" x14ac:dyDescent="0.25">
      <c r="F3567" s="89"/>
    </row>
    <row r="3568" spans="6:6" x14ac:dyDescent="0.25">
      <c r="F3568" s="89"/>
    </row>
    <row r="3569" spans="6:6" x14ac:dyDescent="0.25">
      <c r="F3569" s="89"/>
    </row>
    <row r="3570" spans="6:6" x14ac:dyDescent="0.25">
      <c r="F3570" s="89"/>
    </row>
    <row r="3571" spans="6:6" x14ac:dyDescent="0.25">
      <c r="F3571" s="89"/>
    </row>
    <row r="3572" spans="6:6" x14ac:dyDescent="0.25">
      <c r="F3572" s="89"/>
    </row>
    <row r="3573" spans="6:6" x14ac:dyDescent="0.25">
      <c r="F3573" s="89"/>
    </row>
    <row r="3574" spans="6:6" x14ac:dyDescent="0.25">
      <c r="F3574" s="89"/>
    </row>
    <row r="3575" spans="6:6" x14ac:dyDescent="0.25">
      <c r="F3575" s="89"/>
    </row>
    <row r="3576" spans="6:6" x14ac:dyDescent="0.25">
      <c r="F3576" s="89"/>
    </row>
    <row r="3577" spans="6:6" x14ac:dyDescent="0.25">
      <c r="F3577" s="89"/>
    </row>
    <row r="3578" spans="6:6" x14ac:dyDescent="0.25">
      <c r="F3578" s="89"/>
    </row>
    <row r="3579" spans="6:6" x14ac:dyDescent="0.25">
      <c r="F3579" s="89"/>
    </row>
    <row r="3580" spans="6:6" x14ac:dyDescent="0.25">
      <c r="F3580" s="89"/>
    </row>
    <row r="3581" spans="6:6" x14ac:dyDescent="0.25">
      <c r="F3581" s="89"/>
    </row>
    <row r="3582" spans="6:6" x14ac:dyDescent="0.25">
      <c r="F3582" s="89"/>
    </row>
    <row r="3583" spans="6:6" x14ac:dyDescent="0.25">
      <c r="F3583" s="89"/>
    </row>
    <row r="3584" spans="6:6" x14ac:dyDescent="0.25">
      <c r="F3584" s="89"/>
    </row>
    <row r="3585" spans="6:6" x14ac:dyDescent="0.25">
      <c r="F3585" s="89"/>
    </row>
    <row r="3586" spans="6:6" x14ac:dyDescent="0.25">
      <c r="F3586" s="89"/>
    </row>
    <row r="3587" spans="6:6" x14ac:dyDescent="0.25">
      <c r="F3587" s="89"/>
    </row>
    <row r="3588" spans="6:6" x14ac:dyDescent="0.25">
      <c r="F3588" s="89"/>
    </row>
    <row r="3589" spans="6:6" x14ac:dyDescent="0.25">
      <c r="F3589" s="89"/>
    </row>
    <row r="3590" spans="6:6" x14ac:dyDescent="0.25">
      <c r="F3590" s="89"/>
    </row>
    <row r="3591" spans="6:6" x14ac:dyDescent="0.25">
      <c r="F3591" s="89"/>
    </row>
    <row r="3592" spans="6:6" x14ac:dyDescent="0.25">
      <c r="F3592" s="89"/>
    </row>
    <row r="3593" spans="6:6" x14ac:dyDescent="0.25">
      <c r="F3593" s="89"/>
    </row>
    <row r="3594" spans="6:6" x14ac:dyDescent="0.25">
      <c r="F3594" s="89"/>
    </row>
    <row r="3595" spans="6:6" x14ac:dyDescent="0.25">
      <c r="F3595" s="89"/>
    </row>
    <row r="3596" spans="6:6" x14ac:dyDescent="0.25">
      <c r="F3596" s="89"/>
    </row>
    <row r="3597" spans="6:6" x14ac:dyDescent="0.25">
      <c r="F3597" s="89"/>
    </row>
    <row r="3598" spans="6:6" x14ac:dyDescent="0.25">
      <c r="F3598" s="89"/>
    </row>
    <row r="3599" spans="6:6" x14ac:dyDescent="0.25">
      <c r="F3599" s="89"/>
    </row>
    <row r="3600" spans="6:6" x14ac:dyDescent="0.25">
      <c r="F3600" s="89"/>
    </row>
    <row r="3601" spans="6:6" x14ac:dyDescent="0.25">
      <c r="F3601" s="89"/>
    </row>
    <row r="3602" spans="6:6" x14ac:dyDescent="0.25">
      <c r="F3602" s="89"/>
    </row>
    <row r="3603" spans="6:6" x14ac:dyDescent="0.25">
      <c r="F3603" s="89"/>
    </row>
    <row r="3604" spans="6:6" x14ac:dyDescent="0.25">
      <c r="F3604" s="89"/>
    </row>
    <row r="3605" spans="6:6" x14ac:dyDescent="0.25">
      <c r="F3605" s="89"/>
    </row>
    <row r="3606" spans="6:6" x14ac:dyDescent="0.25">
      <c r="F3606" s="89"/>
    </row>
    <row r="3607" spans="6:6" x14ac:dyDescent="0.25">
      <c r="F3607" s="89"/>
    </row>
    <row r="3608" spans="6:6" x14ac:dyDescent="0.25">
      <c r="F3608" s="89"/>
    </row>
    <row r="3609" spans="6:6" x14ac:dyDescent="0.25">
      <c r="F3609" s="89"/>
    </row>
    <row r="3610" spans="6:6" x14ac:dyDescent="0.25">
      <c r="F3610" s="89"/>
    </row>
    <row r="3611" spans="6:6" x14ac:dyDescent="0.25">
      <c r="F3611" s="89"/>
    </row>
    <row r="3612" spans="6:6" x14ac:dyDescent="0.25">
      <c r="F3612" s="89"/>
    </row>
    <row r="3613" spans="6:6" x14ac:dyDescent="0.25">
      <c r="F3613" s="89"/>
    </row>
    <row r="3614" spans="6:6" x14ac:dyDescent="0.25">
      <c r="F3614" s="89"/>
    </row>
    <row r="3615" spans="6:6" x14ac:dyDescent="0.25">
      <c r="F3615" s="89"/>
    </row>
    <row r="3616" spans="6:6" x14ac:dyDescent="0.25">
      <c r="F3616" s="89"/>
    </row>
    <row r="3617" spans="6:6" x14ac:dyDescent="0.25">
      <c r="F3617" s="89"/>
    </row>
    <row r="3618" spans="6:6" x14ac:dyDescent="0.25">
      <c r="F3618" s="89"/>
    </row>
    <row r="3619" spans="6:6" x14ac:dyDescent="0.25">
      <c r="F3619" s="89"/>
    </row>
    <row r="3620" spans="6:6" x14ac:dyDescent="0.25">
      <c r="F3620" s="89"/>
    </row>
    <row r="3621" spans="6:6" x14ac:dyDescent="0.25">
      <c r="F3621" s="89"/>
    </row>
    <row r="3622" spans="6:6" x14ac:dyDescent="0.25">
      <c r="F3622" s="89"/>
    </row>
    <row r="3623" spans="6:6" x14ac:dyDescent="0.25">
      <c r="F3623" s="89"/>
    </row>
    <row r="3624" spans="6:6" x14ac:dyDescent="0.25">
      <c r="F3624" s="89"/>
    </row>
    <row r="3625" spans="6:6" x14ac:dyDescent="0.25">
      <c r="F3625" s="89"/>
    </row>
    <row r="3626" spans="6:6" x14ac:dyDescent="0.25">
      <c r="F3626" s="89"/>
    </row>
    <row r="3627" spans="6:6" x14ac:dyDescent="0.25">
      <c r="F3627" s="89"/>
    </row>
    <row r="3628" spans="6:6" x14ac:dyDescent="0.25">
      <c r="F3628" s="89"/>
    </row>
    <row r="3629" spans="6:6" x14ac:dyDescent="0.25">
      <c r="F3629" s="89"/>
    </row>
    <row r="3630" spans="6:6" x14ac:dyDescent="0.25">
      <c r="F3630" s="89"/>
    </row>
    <row r="3631" spans="6:6" x14ac:dyDescent="0.25">
      <c r="F3631" s="89"/>
    </row>
    <row r="3632" spans="6:6" x14ac:dyDescent="0.25">
      <c r="F3632" s="89"/>
    </row>
    <row r="3633" spans="6:6" x14ac:dyDescent="0.25">
      <c r="F3633" s="89"/>
    </row>
    <row r="3634" spans="6:6" x14ac:dyDescent="0.25">
      <c r="F3634" s="89"/>
    </row>
    <row r="3635" spans="6:6" x14ac:dyDescent="0.25">
      <c r="F3635" s="89"/>
    </row>
    <row r="3636" spans="6:6" x14ac:dyDescent="0.25">
      <c r="F3636" s="89"/>
    </row>
    <row r="3637" spans="6:6" x14ac:dyDescent="0.25">
      <c r="F3637" s="89"/>
    </row>
    <row r="3638" spans="6:6" x14ac:dyDescent="0.25">
      <c r="F3638" s="89"/>
    </row>
    <row r="3639" spans="6:6" x14ac:dyDescent="0.25">
      <c r="F3639" s="89"/>
    </row>
    <row r="3640" spans="6:6" x14ac:dyDescent="0.25">
      <c r="F3640" s="89"/>
    </row>
    <row r="3641" spans="6:6" x14ac:dyDescent="0.25">
      <c r="F3641" s="89"/>
    </row>
    <row r="3642" spans="6:6" x14ac:dyDescent="0.25">
      <c r="F3642" s="89"/>
    </row>
    <row r="3643" spans="6:6" x14ac:dyDescent="0.25">
      <c r="F3643" s="89"/>
    </row>
    <row r="3644" spans="6:6" x14ac:dyDescent="0.25">
      <c r="F3644" s="89"/>
    </row>
    <row r="3645" spans="6:6" x14ac:dyDescent="0.25">
      <c r="F3645" s="89"/>
    </row>
    <row r="3646" spans="6:6" x14ac:dyDescent="0.25">
      <c r="F3646" s="89"/>
    </row>
    <row r="3647" spans="6:6" x14ac:dyDescent="0.25">
      <c r="F3647" s="89"/>
    </row>
    <row r="3648" spans="6:6" x14ac:dyDescent="0.25">
      <c r="F3648" s="89"/>
    </row>
    <row r="3649" spans="6:6" x14ac:dyDescent="0.25">
      <c r="F3649" s="89"/>
    </row>
    <row r="3650" spans="6:6" x14ac:dyDescent="0.25">
      <c r="F3650" s="89"/>
    </row>
    <row r="3651" spans="6:6" x14ac:dyDescent="0.25">
      <c r="F3651" s="89"/>
    </row>
    <row r="3652" spans="6:6" x14ac:dyDescent="0.25">
      <c r="F3652" s="89"/>
    </row>
    <row r="3653" spans="6:6" x14ac:dyDescent="0.25">
      <c r="F3653" s="89"/>
    </row>
    <row r="3654" spans="6:6" x14ac:dyDescent="0.25">
      <c r="F3654" s="89"/>
    </row>
    <row r="3655" spans="6:6" x14ac:dyDescent="0.25">
      <c r="F3655" s="89"/>
    </row>
    <row r="3656" spans="6:6" x14ac:dyDescent="0.25">
      <c r="F3656" s="89"/>
    </row>
    <row r="3657" spans="6:6" x14ac:dyDescent="0.25">
      <c r="F3657" s="89"/>
    </row>
    <row r="3658" spans="6:6" x14ac:dyDescent="0.25">
      <c r="F3658" s="89"/>
    </row>
    <row r="3659" spans="6:6" x14ac:dyDescent="0.25">
      <c r="F3659" s="89"/>
    </row>
    <row r="3660" spans="6:6" x14ac:dyDescent="0.25">
      <c r="F3660" s="89"/>
    </row>
    <row r="3661" spans="6:6" x14ac:dyDescent="0.25">
      <c r="F3661" s="89"/>
    </row>
    <row r="3662" spans="6:6" x14ac:dyDescent="0.25">
      <c r="F3662" s="89"/>
    </row>
    <row r="3663" spans="6:6" x14ac:dyDescent="0.25">
      <c r="F3663" s="89"/>
    </row>
    <row r="3664" spans="6:6" x14ac:dyDescent="0.25">
      <c r="F3664" s="89"/>
    </row>
    <row r="3665" spans="6:6" x14ac:dyDescent="0.25">
      <c r="F3665" s="89"/>
    </row>
    <row r="3666" spans="6:6" x14ac:dyDescent="0.25">
      <c r="F3666" s="89"/>
    </row>
    <row r="3667" spans="6:6" x14ac:dyDescent="0.25">
      <c r="F3667" s="89"/>
    </row>
    <row r="3668" spans="6:6" x14ac:dyDescent="0.25">
      <c r="F3668" s="89"/>
    </row>
    <row r="3669" spans="6:6" x14ac:dyDescent="0.25">
      <c r="F3669" s="89"/>
    </row>
    <row r="3670" spans="6:6" x14ac:dyDescent="0.25">
      <c r="F3670" s="89"/>
    </row>
    <row r="3671" spans="6:6" x14ac:dyDescent="0.25">
      <c r="F3671" s="89"/>
    </row>
    <row r="3672" spans="6:6" x14ac:dyDescent="0.25">
      <c r="F3672" s="89"/>
    </row>
    <row r="3673" spans="6:6" x14ac:dyDescent="0.25">
      <c r="F3673" s="89"/>
    </row>
    <row r="3674" spans="6:6" x14ac:dyDescent="0.25">
      <c r="F3674" s="89"/>
    </row>
    <row r="3675" spans="6:6" x14ac:dyDescent="0.25">
      <c r="F3675" s="89"/>
    </row>
    <row r="3676" spans="6:6" x14ac:dyDescent="0.25">
      <c r="F3676" s="89"/>
    </row>
    <row r="3677" spans="6:6" x14ac:dyDescent="0.25">
      <c r="F3677" s="89"/>
    </row>
    <row r="3678" spans="6:6" x14ac:dyDescent="0.25">
      <c r="F3678" s="89"/>
    </row>
    <row r="3679" spans="6:6" x14ac:dyDescent="0.25">
      <c r="F3679" s="89"/>
    </row>
    <row r="3680" spans="6:6" x14ac:dyDescent="0.25">
      <c r="F3680" s="89"/>
    </row>
    <row r="3681" spans="6:6" x14ac:dyDescent="0.25">
      <c r="F3681" s="89"/>
    </row>
    <row r="3682" spans="6:6" x14ac:dyDescent="0.25">
      <c r="F3682" s="89"/>
    </row>
    <row r="3683" spans="6:6" x14ac:dyDescent="0.25">
      <c r="F3683" s="89"/>
    </row>
    <row r="3684" spans="6:6" x14ac:dyDescent="0.25">
      <c r="F3684" s="89"/>
    </row>
    <row r="3685" spans="6:6" x14ac:dyDescent="0.25">
      <c r="F3685" s="89"/>
    </row>
    <row r="3686" spans="6:6" x14ac:dyDescent="0.25">
      <c r="F3686" s="89"/>
    </row>
    <row r="3687" spans="6:6" x14ac:dyDescent="0.25">
      <c r="F3687" s="89"/>
    </row>
    <row r="3688" spans="6:6" x14ac:dyDescent="0.25">
      <c r="F3688" s="89"/>
    </row>
    <row r="3689" spans="6:6" x14ac:dyDescent="0.25">
      <c r="F3689" s="89"/>
    </row>
    <row r="3690" spans="6:6" x14ac:dyDescent="0.25">
      <c r="F3690" s="89"/>
    </row>
    <row r="3691" spans="6:6" x14ac:dyDescent="0.25">
      <c r="F3691" s="89"/>
    </row>
    <row r="3692" spans="6:6" x14ac:dyDescent="0.25">
      <c r="F3692" s="89"/>
    </row>
    <row r="3693" spans="6:6" x14ac:dyDescent="0.25">
      <c r="F3693" s="89"/>
    </row>
    <row r="3694" spans="6:6" x14ac:dyDescent="0.25">
      <c r="F3694" s="89"/>
    </row>
    <row r="3695" spans="6:6" x14ac:dyDescent="0.25">
      <c r="F3695" s="89"/>
    </row>
    <row r="3696" spans="6:6" x14ac:dyDescent="0.25">
      <c r="F3696" s="89"/>
    </row>
    <row r="3697" spans="6:6" x14ac:dyDescent="0.25">
      <c r="F3697" s="89"/>
    </row>
    <row r="3698" spans="6:6" x14ac:dyDescent="0.25">
      <c r="F3698" s="89"/>
    </row>
    <row r="3699" spans="6:6" x14ac:dyDescent="0.25">
      <c r="F3699" s="89"/>
    </row>
    <row r="3700" spans="6:6" x14ac:dyDescent="0.25">
      <c r="F3700" s="89"/>
    </row>
    <row r="3701" spans="6:6" x14ac:dyDescent="0.25">
      <c r="F3701" s="89"/>
    </row>
    <row r="3702" spans="6:6" x14ac:dyDescent="0.25">
      <c r="F3702" s="89"/>
    </row>
    <row r="3703" spans="6:6" x14ac:dyDescent="0.25">
      <c r="F3703" s="89"/>
    </row>
    <row r="3704" spans="6:6" x14ac:dyDescent="0.25">
      <c r="F3704" s="89"/>
    </row>
    <row r="3705" spans="6:6" x14ac:dyDescent="0.25">
      <c r="F3705" s="89"/>
    </row>
    <row r="3706" spans="6:6" x14ac:dyDescent="0.25">
      <c r="F3706" s="89"/>
    </row>
    <row r="3707" spans="6:6" x14ac:dyDescent="0.25">
      <c r="F3707" s="89"/>
    </row>
    <row r="3708" spans="6:6" x14ac:dyDescent="0.25">
      <c r="F3708" s="89"/>
    </row>
    <row r="3709" spans="6:6" x14ac:dyDescent="0.25">
      <c r="F3709" s="89"/>
    </row>
    <row r="3710" spans="6:6" x14ac:dyDescent="0.25">
      <c r="F3710" s="89"/>
    </row>
    <row r="3711" spans="6:6" x14ac:dyDescent="0.25">
      <c r="F3711" s="89"/>
    </row>
    <row r="3712" spans="6:6" x14ac:dyDescent="0.25">
      <c r="F3712" s="89"/>
    </row>
    <row r="3713" spans="6:6" x14ac:dyDescent="0.25">
      <c r="F3713" s="89"/>
    </row>
    <row r="3714" spans="6:6" x14ac:dyDescent="0.25">
      <c r="F3714" s="89"/>
    </row>
    <row r="3715" spans="6:6" x14ac:dyDescent="0.25">
      <c r="F3715" s="89"/>
    </row>
    <row r="3716" spans="6:6" x14ac:dyDescent="0.25">
      <c r="F3716" s="89"/>
    </row>
    <row r="3717" spans="6:6" x14ac:dyDescent="0.25">
      <c r="F3717" s="89"/>
    </row>
    <row r="3718" spans="6:6" x14ac:dyDescent="0.25">
      <c r="F3718" s="89"/>
    </row>
    <row r="3719" spans="6:6" x14ac:dyDescent="0.25">
      <c r="F3719" s="89"/>
    </row>
    <row r="3720" spans="6:6" x14ac:dyDescent="0.25">
      <c r="F3720" s="89"/>
    </row>
    <row r="3721" spans="6:6" x14ac:dyDescent="0.25">
      <c r="F3721" s="89"/>
    </row>
    <row r="3722" spans="6:6" x14ac:dyDescent="0.25">
      <c r="F3722" s="89"/>
    </row>
    <row r="3723" spans="6:6" x14ac:dyDescent="0.25">
      <c r="F3723" s="89"/>
    </row>
    <row r="3724" spans="6:6" x14ac:dyDescent="0.25">
      <c r="F3724" s="89"/>
    </row>
    <row r="3725" spans="6:6" x14ac:dyDescent="0.25">
      <c r="F3725" s="89"/>
    </row>
    <row r="3726" spans="6:6" x14ac:dyDescent="0.25">
      <c r="F3726" s="89"/>
    </row>
    <row r="3727" spans="6:6" x14ac:dyDescent="0.25">
      <c r="F3727" s="89"/>
    </row>
    <row r="3728" spans="6:6" x14ac:dyDescent="0.25">
      <c r="F3728" s="89"/>
    </row>
    <row r="3729" spans="6:6" x14ac:dyDescent="0.25">
      <c r="F3729" s="89"/>
    </row>
    <row r="3730" spans="6:6" x14ac:dyDescent="0.25">
      <c r="F3730" s="89"/>
    </row>
    <row r="3731" spans="6:6" x14ac:dyDescent="0.25">
      <c r="F3731" s="89"/>
    </row>
    <row r="3732" spans="6:6" x14ac:dyDescent="0.25">
      <c r="F3732" s="89"/>
    </row>
    <row r="3733" spans="6:6" x14ac:dyDescent="0.25">
      <c r="F3733" s="89"/>
    </row>
    <row r="3734" spans="6:6" x14ac:dyDescent="0.25">
      <c r="F3734" s="89"/>
    </row>
    <row r="3735" spans="6:6" x14ac:dyDescent="0.25">
      <c r="F3735" s="89"/>
    </row>
    <row r="3736" spans="6:6" x14ac:dyDescent="0.25">
      <c r="F3736" s="89"/>
    </row>
    <row r="3737" spans="6:6" x14ac:dyDescent="0.25">
      <c r="F3737" s="89"/>
    </row>
    <row r="3738" spans="6:6" x14ac:dyDescent="0.25">
      <c r="F3738" s="89"/>
    </row>
    <row r="3739" spans="6:6" x14ac:dyDescent="0.25">
      <c r="F3739" s="89"/>
    </row>
    <row r="3740" spans="6:6" x14ac:dyDescent="0.25">
      <c r="F3740" s="89"/>
    </row>
    <row r="3741" spans="6:6" x14ac:dyDescent="0.25">
      <c r="F3741" s="89"/>
    </row>
    <row r="3742" spans="6:6" x14ac:dyDescent="0.25">
      <c r="F3742" s="89"/>
    </row>
    <row r="3743" spans="6:6" x14ac:dyDescent="0.25">
      <c r="F3743" s="89"/>
    </row>
    <row r="3744" spans="6:6" x14ac:dyDescent="0.25">
      <c r="F3744" s="89"/>
    </row>
    <row r="3745" spans="6:6" x14ac:dyDescent="0.25">
      <c r="F3745" s="89"/>
    </row>
    <row r="3746" spans="6:6" x14ac:dyDescent="0.25">
      <c r="F3746" s="89"/>
    </row>
    <row r="3747" spans="6:6" x14ac:dyDescent="0.25">
      <c r="F3747" s="89"/>
    </row>
    <row r="3748" spans="6:6" x14ac:dyDescent="0.25">
      <c r="F3748" s="89"/>
    </row>
    <row r="3749" spans="6:6" x14ac:dyDescent="0.25">
      <c r="F3749" s="89"/>
    </row>
    <row r="3750" spans="6:6" x14ac:dyDescent="0.25">
      <c r="F3750" s="89"/>
    </row>
    <row r="3751" spans="6:6" x14ac:dyDescent="0.25">
      <c r="F3751" s="89"/>
    </row>
    <row r="3752" spans="6:6" x14ac:dyDescent="0.25">
      <c r="F3752" s="89"/>
    </row>
    <row r="3753" spans="6:6" x14ac:dyDescent="0.25">
      <c r="F3753" s="89"/>
    </row>
    <row r="3754" spans="6:6" x14ac:dyDescent="0.25">
      <c r="F3754" s="89"/>
    </row>
    <row r="3755" spans="6:6" x14ac:dyDescent="0.25">
      <c r="F3755" s="89"/>
    </row>
    <row r="3756" spans="6:6" x14ac:dyDescent="0.25">
      <c r="F3756" s="89"/>
    </row>
    <row r="3757" spans="6:6" x14ac:dyDescent="0.25">
      <c r="F3757" s="89"/>
    </row>
    <row r="3758" spans="6:6" x14ac:dyDescent="0.25">
      <c r="F3758" s="89"/>
    </row>
    <row r="3759" spans="6:6" x14ac:dyDescent="0.25">
      <c r="F3759" s="89"/>
    </row>
    <row r="3760" spans="6:6" x14ac:dyDescent="0.25">
      <c r="F3760" s="89"/>
    </row>
    <row r="3761" spans="6:6" x14ac:dyDescent="0.25">
      <c r="F3761" s="89"/>
    </row>
    <row r="3762" spans="6:6" x14ac:dyDescent="0.25">
      <c r="F3762" s="89"/>
    </row>
    <row r="3763" spans="6:6" x14ac:dyDescent="0.25">
      <c r="F3763" s="89"/>
    </row>
    <row r="3764" spans="6:6" x14ac:dyDescent="0.25">
      <c r="F3764" s="89"/>
    </row>
    <row r="3765" spans="6:6" x14ac:dyDescent="0.25">
      <c r="F3765" s="89"/>
    </row>
    <row r="3766" spans="6:6" x14ac:dyDescent="0.25">
      <c r="F3766" s="89"/>
    </row>
    <row r="3767" spans="6:6" x14ac:dyDescent="0.25">
      <c r="F3767" s="89"/>
    </row>
    <row r="3768" spans="6:6" x14ac:dyDescent="0.25">
      <c r="F3768" s="89"/>
    </row>
    <row r="3769" spans="6:6" x14ac:dyDescent="0.25">
      <c r="F3769" s="89"/>
    </row>
    <row r="3770" spans="6:6" x14ac:dyDescent="0.25">
      <c r="F3770" s="89"/>
    </row>
    <row r="3771" spans="6:6" x14ac:dyDescent="0.25">
      <c r="F3771" s="89"/>
    </row>
    <row r="3772" spans="6:6" x14ac:dyDescent="0.25">
      <c r="F3772" s="89"/>
    </row>
    <row r="3773" spans="6:6" x14ac:dyDescent="0.25">
      <c r="F3773" s="89"/>
    </row>
    <row r="3774" spans="6:6" x14ac:dyDescent="0.25">
      <c r="F3774" s="89"/>
    </row>
    <row r="3775" spans="6:6" x14ac:dyDescent="0.25">
      <c r="F3775" s="89"/>
    </row>
    <row r="3776" spans="6:6" x14ac:dyDescent="0.25">
      <c r="F3776" s="89"/>
    </row>
    <row r="3777" spans="6:6" x14ac:dyDescent="0.25">
      <c r="F3777" s="89"/>
    </row>
    <row r="3778" spans="6:6" x14ac:dyDescent="0.25">
      <c r="F3778" s="89"/>
    </row>
    <row r="3779" spans="6:6" x14ac:dyDescent="0.25">
      <c r="F3779" s="89"/>
    </row>
    <row r="3780" spans="6:6" x14ac:dyDescent="0.25">
      <c r="F3780" s="89"/>
    </row>
    <row r="3781" spans="6:6" x14ac:dyDescent="0.25">
      <c r="F3781" s="89"/>
    </row>
    <row r="3782" spans="6:6" x14ac:dyDescent="0.25">
      <c r="F3782" s="89"/>
    </row>
    <row r="3783" spans="6:6" x14ac:dyDescent="0.25">
      <c r="F3783" s="89"/>
    </row>
    <row r="3784" spans="6:6" x14ac:dyDescent="0.25">
      <c r="F3784" s="89"/>
    </row>
    <row r="3785" spans="6:6" x14ac:dyDescent="0.25">
      <c r="F3785" s="89"/>
    </row>
    <row r="3786" spans="6:6" x14ac:dyDescent="0.25">
      <c r="F3786" s="89"/>
    </row>
    <row r="3787" spans="6:6" x14ac:dyDescent="0.25">
      <c r="F3787" s="89"/>
    </row>
    <row r="3788" spans="6:6" x14ac:dyDescent="0.25">
      <c r="F3788" s="89"/>
    </row>
    <row r="3789" spans="6:6" x14ac:dyDescent="0.25">
      <c r="F3789" s="89"/>
    </row>
    <row r="3790" spans="6:6" x14ac:dyDescent="0.25">
      <c r="F3790" s="89"/>
    </row>
    <row r="3791" spans="6:6" x14ac:dyDescent="0.25">
      <c r="F3791" s="89"/>
    </row>
    <row r="3792" spans="6:6" x14ac:dyDescent="0.25">
      <c r="F3792" s="89"/>
    </row>
    <row r="3793" spans="6:6" x14ac:dyDescent="0.25">
      <c r="F3793" s="89"/>
    </row>
    <row r="3794" spans="6:6" x14ac:dyDescent="0.25">
      <c r="F3794" s="89"/>
    </row>
    <row r="3795" spans="6:6" x14ac:dyDescent="0.25">
      <c r="F3795" s="89"/>
    </row>
    <row r="3796" spans="6:6" x14ac:dyDescent="0.25">
      <c r="F3796" s="89"/>
    </row>
    <row r="3797" spans="6:6" x14ac:dyDescent="0.25">
      <c r="F3797" s="89"/>
    </row>
    <row r="3798" spans="6:6" x14ac:dyDescent="0.25">
      <c r="F3798" s="89"/>
    </row>
    <row r="3799" spans="6:6" x14ac:dyDescent="0.25">
      <c r="F3799" s="89"/>
    </row>
    <row r="3800" spans="6:6" x14ac:dyDescent="0.25">
      <c r="F3800" s="89"/>
    </row>
    <row r="3801" spans="6:6" x14ac:dyDescent="0.25">
      <c r="F3801" s="89"/>
    </row>
    <row r="3802" spans="6:6" x14ac:dyDescent="0.25">
      <c r="F3802" s="89"/>
    </row>
    <row r="3803" spans="6:6" x14ac:dyDescent="0.25">
      <c r="F3803" s="89"/>
    </row>
    <row r="3804" spans="6:6" x14ac:dyDescent="0.25">
      <c r="F3804" s="89"/>
    </row>
    <row r="3805" spans="6:6" x14ac:dyDescent="0.25">
      <c r="F3805" s="89"/>
    </row>
    <row r="3806" spans="6:6" x14ac:dyDescent="0.25">
      <c r="F3806" s="89"/>
    </row>
    <row r="3807" spans="6:6" x14ac:dyDescent="0.25">
      <c r="F3807" s="89"/>
    </row>
    <row r="3808" spans="6:6" x14ac:dyDescent="0.25">
      <c r="F3808" s="89"/>
    </row>
    <row r="3809" spans="6:6" x14ac:dyDescent="0.25">
      <c r="F3809" s="89"/>
    </row>
    <row r="3810" spans="6:6" x14ac:dyDescent="0.25">
      <c r="F3810" s="89"/>
    </row>
    <row r="3811" spans="6:6" x14ac:dyDescent="0.25">
      <c r="F3811" s="89"/>
    </row>
    <row r="3812" spans="6:6" x14ac:dyDescent="0.25">
      <c r="F3812" s="89"/>
    </row>
    <row r="3813" spans="6:6" x14ac:dyDescent="0.25">
      <c r="F3813" s="89"/>
    </row>
    <row r="3814" spans="6:6" x14ac:dyDescent="0.25">
      <c r="F3814" s="89"/>
    </row>
    <row r="3815" spans="6:6" x14ac:dyDescent="0.25">
      <c r="F3815" s="89"/>
    </row>
    <row r="3816" spans="6:6" x14ac:dyDescent="0.25">
      <c r="F3816" s="89"/>
    </row>
    <row r="3817" spans="6:6" x14ac:dyDescent="0.25">
      <c r="F3817" s="89"/>
    </row>
    <row r="3818" spans="6:6" x14ac:dyDescent="0.25">
      <c r="F3818" s="89"/>
    </row>
    <row r="3819" spans="6:6" x14ac:dyDescent="0.25">
      <c r="F3819" s="89"/>
    </row>
    <row r="3820" spans="6:6" x14ac:dyDescent="0.25">
      <c r="F3820" s="89"/>
    </row>
    <row r="3821" spans="6:6" x14ac:dyDescent="0.25">
      <c r="F3821" s="89"/>
    </row>
    <row r="3822" spans="6:6" x14ac:dyDescent="0.25">
      <c r="F3822" s="89"/>
    </row>
    <row r="3823" spans="6:6" x14ac:dyDescent="0.25">
      <c r="F3823" s="89"/>
    </row>
    <row r="3824" spans="6:6" x14ac:dyDescent="0.25">
      <c r="F3824" s="89"/>
    </row>
    <row r="3825" spans="6:6" x14ac:dyDescent="0.25">
      <c r="F3825" s="89"/>
    </row>
    <row r="3826" spans="6:6" x14ac:dyDescent="0.25">
      <c r="F3826" s="89"/>
    </row>
    <row r="3827" spans="6:6" x14ac:dyDescent="0.25">
      <c r="F3827" s="89"/>
    </row>
    <row r="3828" spans="6:6" x14ac:dyDescent="0.25">
      <c r="F3828" s="89"/>
    </row>
    <row r="3829" spans="6:6" x14ac:dyDescent="0.25">
      <c r="F3829" s="89"/>
    </row>
    <row r="3830" spans="6:6" x14ac:dyDescent="0.25">
      <c r="F3830" s="89"/>
    </row>
    <row r="3831" spans="6:6" x14ac:dyDescent="0.25">
      <c r="F3831" s="89"/>
    </row>
    <row r="3832" spans="6:6" x14ac:dyDescent="0.25">
      <c r="F3832" s="89"/>
    </row>
    <row r="3833" spans="6:6" x14ac:dyDescent="0.25">
      <c r="F3833" s="89"/>
    </row>
    <row r="3834" spans="6:6" x14ac:dyDescent="0.25">
      <c r="F3834" s="89"/>
    </row>
    <row r="3835" spans="6:6" x14ac:dyDescent="0.25">
      <c r="F3835" s="89"/>
    </row>
    <row r="3836" spans="6:6" x14ac:dyDescent="0.25">
      <c r="F3836" s="89"/>
    </row>
    <row r="3837" spans="6:6" x14ac:dyDescent="0.25">
      <c r="F3837" s="89"/>
    </row>
    <row r="3838" spans="6:6" x14ac:dyDescent="0.25">
      <c r="F3838" s="89"/>
    </row>
    <row r="3839" spans="6:6" x14ac:dyDescent="0.25">
      <c r="F3839" s="89"/>
    </row>
    <row r="3840" spans="6:6" x14ac:dyDescent="0.25">
      <c r="F3840" s="89"/>
    </row>
    <row r="3841" spans="6:6" x14ac:dyDescent="0.25">
      <c r="F3841" s="89"/>
    </row>
    <row r="3842" spans="6:6" x14ac:dyDescent="0.25">
      <c r="F3842" s="89"/>
    </row>
    <row r="3843" spans="6:6" x14ac:dyDescent="0.25">
      <c r="F3843" s="89"/>
    </row>
    <row r="3844" spans="6:6" x14ac:dyDescent="0.25">
      <c r="F3844" s="89"/>
    </row>
    <row r="3845" spans="6:6" x14ac:dyDescent="0.25">
      <c r="F3845" s="89"/>
    </row>
    <row r="3846" spans="6:6" x14ac:dyDescent="0.25">
      <c r="F3846" s="89"/>
    </row>
    <row r="3847" spans="6:6" x14ac:dyDescent="0.25">
      <c r="F3847" s="89"/>
    </row>
    <row r="3848" spans="6:6" x14ac:dyDescent="0.25">
      <c r="F3848" s="89"/>
    </row>
    <row r="3849" spans="6:6" x14ac:dyDescent="0.25">
      <c r="F3849" s="89"/>
    </row>
    <row r="3850" spans="6:6" x14ac:dyDescent="0.25">
      <c r="F3850" s="89"/>
    </row>
    <row r="3851" spans="6:6" x14ac:dyDescent="0.25">
      <c r="F3851" s="89"/>
    </row>
    <row r="3852" spans="6:6" x14ac:dyDescent="0.25">
      <c r="F3852" s="89"/>
    </row>
    <row r="3853" spans="6:6" x14ac:dyDescent="0.25">
      <c r="F3853" s="89"/>
    </row>
    <row r="3854" spans="6:6" x14ac:dyDescent="0.25">
      <c r="F3854" s="89"/>
    </row>
    <row r="3855" spans="6:6" x14ac:dyDescent="0.25">
      <c r="F3855" s="89"/>
    </row>
    <row r="3856" spans="6:6" x14ac:dyDescent="0.25">
      <c r="F3856" s="89"/>
    </row>
    <row r="3857" spans="6:6" x14ac:dyDescent="0.25">
      <c r="F3857" s="89"/>
    </row>
    <row r="3858" spans="6:6" x14ac:dyDescent="0.25">
      <c r="F3858" s="89"/>
    </row>
    <row r="3859" spans="6:6" x14ac:dyDescent="0.25">
      <c r="F3859" s="89"/>
    </row>
    <row r="3860" spans="6:6" x14ac:dyDescent="0.25">
      <c r="F3860" s="89"/>
    </row>
    <row r="3861" spans="6:6" x14ac:dyDescent="0.25">
      <c r="F3861" s="89"/>
    </row>
    <row r="3862" spans="6:6" x14ac:dyDescent="0.25">
      <c r="F3862" s="89"/>
    </row>
    <row r="3863" spans="6:6" x14ac:dyDescent="0.25">
      <c r="F3863" s="89"/>
    </row>
    <row r="3864" spans="6:6" x14ac:dyDescent="0.25">
      <c r="F3864" s="89"/>
    </row>
    <row r="3865" spans="6:6" x14ac:dyDescent="0.25">
      <c r="F3865" s="89"/>
    </row>
    <row r="3866" spans="6:6" x14ac:dyDescent="0.25">
      <c r="F3866" s="89"/>
    </row>
    <row r="3867" spans="6:6" x14ac:dyDescent="0.25">
      <c r="F3867" s="89"/>
    </row>
    <row r="3868" spans="6:6" x14ac:dyDescent="0.25">
      <c r="F3868" s="89"/>
    </row>
    <row r="3869" spans="6:6" x14ac:dyDescent="0.25">
      <c r="F3869" s="89"/>
    </row>
    <row r="3870" spans="6:6" x14ac:dyDescent="0.25">
      <c r="F3870" s="89"/>
    </row>
    <row r="3871" spans="6:6" x14ac:dyDescent="0.25">
      <c r="F3871" s="89"/>
    </row>
    <row r="3872" spans="6:6" x14ac:dyDescent="0.25">
      <c r="F3872" s="89"/>
    </row>
    <row r="3873" spans="6:6" x14ac:dyDescent="0.25">
      <c r="F3873" s="89"/>
    </row>
    <row r="3874" spans="6:6" x14ac:dyDescent="0.25">
      <c r="F3874" s="89"/>
    </row>
    <row r="3875" spans="6:6" x14ac:dyDescent="0.25">
      <c r="F3875" s="89"/>
    </row>
    <row r="3876" spans="6:6" x14ac:dyDescent="0.25">
      <c r="F3876" s="89"/>
    </row>
    <row r="3877" spans="6:6" x14ac:dyDescent="0.25">
      <c r="F3877" s="89"/>
    </row>
    <row r="3878" spans="6:6" x14ac:dyDescent="0.25">
      <c r="F3878" s="89"/>
    </row>
    <row r="3879" spans="6:6" x14ac:dyDescent="0.25">
      <c r="F3879" s="89"/>
    </row>
    <row r="3880" spans="6:6" x14ac:dyDescent="0.25">
      <c r="F3880" s="89"/>
    </row>
    <row r="3881" spans="6:6" x14ac:dyDescent="0.25">
      <c r="F3881" s="89"/>
    </row>
    <row r="3882" spans="6:6" x14ac:dyDescent="0.25">
      <c r="F3882" s="89"/>
    </row>
    <row r="3883" spans="6:6" x14ac:dyDescent="0.25">
      <c r="F3883" s="89"/>
    </row>
    <row r="3884" spans="6:6" x14ac:dyDescent="0.25">
      <c r="F3884" s="89"/>
    </row>
    <row r="3885" spans="6:6" x14ac:dyDescent="0.25">
      <c r="F3885" s="89"/>
    </row>
    <row r="3886" spans="6:6" x14ac:dyDescent="0.25">
      <c r="F3886" s="89"/>
    </row>
    <row r="3887" spans="6:6" x14ac:dyDescent="0.25">
      <c r="F3887" s="89"/>
    </row>
    <row r="3888" spans="6:6" x14ac:dyDescent="0.25">
      <c r="F3888" s="89"/>
    </row>
    <row r="3889" spans="6:6" x14ac:dyDescent="0.25">
      <c r="F3889" s="89"/>
    </row>
    <row r="3890" spans="6:6" x14ac:dyDescent="0.25">
      <c r="F3890" s="89"/>
    </row>
    <row r="3891" spans="6:6" x14ac:dyDescent="0.25">
      <c r="F3891" s="89"/>
    </row>
    <row r="3892" spans="6:6" x14ac:dyDescent="0.25">
      <c r="F3892" s="89"/>
    </row>
    <row r="3893" spans="6:6" x14ac:dyDescent="0.25">
      <c r="F3893" s="89"/>
    </row>
    <row r="3894" spans="6:6" x14ac:dyDescent="0.25">
      <c r="F3894" s="89"/>
    </row>
    <row r="3895" spans="6:6" x14ac:dyDescent="0.25">
      <c r="F3895" s="89"/>
    </row>
    <row r="3896" spans="6:6" x14ac:dyDescent="0.25">
      <c r="F3896" s="89"/>
    </row>
    <row r="3897" spans="6:6" x14ac:dyDescent="0.25">
      <c r="F3897" s="89"/>
    </row>
    <row r="3898" spans="6:6" x14ac:dyDescent="0.25">
      <c r="F3898" s="89"/>
    </row>
    <row r="3899" spans="6:6" x14ac:dyDescent="0.25">
      <c r="F3899" s="89"/>
    </row>
    <row r="3900" spans="6:6" x14ac:dyDescent="0.25">
      <c r="F3900" s="89"/>
    </row>
    <row r="3901" spans="6:6" x14ac:dyDescent="0.25">
      <c r="F3901" s="89"/>
    </row>
    <row r="3902" spans="6:6" x14ac:dyDescent="0.25">
      <c r="F3902" s="89"/>
    </row>
    <row r="3903" spans="6:6" x14ac:dyDescent="0.25">
      <c r="F3903" s="89"/>
    </row>
    <row r="3904" spans="6:6" x14ac:dyDescent="0.25">
      <c r="F3904" s="89"/>
    </row>
    <row r="3905" spans="6:6" x14ac:dyDescent="0.25">
      <c r="F3905" s="89"/>
    </row>
    <row r="3906" spans="6:6" x14ac:dyDescent="0.25">
      <c r="F3906" s="89"/>
    </row>
    <row r="3907" spans="6:6" x14ac:dyDescent="0.25">
      <c r="F3907" s="89"/>
    </row>
    <row r="3908" spans="6:6" x14ac:dyDescent="0.25">
      <c r="F3908" s="89"/>
    </row>
    <row r="3909" spans="6:6" x14ac:dyDescent="0.25">
      <c r="F3909" s="89"/>
    </row>
    <row r="3910" spans="6:6" x14ac:dyDescent="0.25">
      <c r="F3910" s="89"/>
    </row>
    <row r="3911" spans="6:6" x14ac:dyDescent="0.25">
      <c r="F3911" s="89"/>
    </row>
    <row r="3912" spans="6:6" x14ac:dyDescent="0.25">
      <c r="F3912" s="89"/>
    </row>
    <row r="3913" spans="6:6" x14ac:dyDescent="0.25">
      <c r="F3913" s="89"/>
    </row>
    <row r="3914" spans="6:6" x14ac:dyDescent="0.25">
      <c r="F3914" s="89"/>
    </row>
    <row r="3915" spans="6:6" x14ac:dyDescent="0.25">
      <c r="F3915" s="89"/>
    </row>
    <row r="3916" spans="6:6" x14ac:dyDescent="0.25">
      <c r="F3916" s="89"/>
    </row>
    <row r="3917" spans="6:6" x14ac:dyDescent="0.25">
      <c r="F3917" s="89"/>
    </row>
    <row r="3918" spans="6:6" x14ac:dyDescent="0.25">
      <c r="F3918" s="89"/>
    </row>
    <row r="3919" spans="6:6" x14ac:dyDescent="0.25">
      <c r="F3919" s="89"/>
    </row>
    <row r="3920" spans="6:6" x14ac:dyDescent="0.25">
      <c r="F3920" s="89"/>
    </row>
    <row r="3921" spans="6:6" x14ac:dyDescent="0.25">
      <c r="F3921" s="89"/>
    </row>
    <row r="3922" spans="6:6" x14ac:dyDescent="0.25">
      <c r="F3922" s="89"/>
    </row>
    <row r="3923" spans="6:6" x14ac:dyDescent="0.25">
      <c r="F3923" s="89"/>
    </row>
    <row r="3924" spans="6:6" x14ac:dyDescent="0.25">
      <c r="F3924" s="89"/>
    </row>
    <row r="3925" spans="6:6" x14ac:dyDescent="0.25">
      <c r="F3925" s="89"/>
    </row>
    <row r="3926" spans="6:6" x14ac:dyDescent="0.25">
      <c r="F3926" s="89"/>
    </row>
    <row r="3927" spans="6:6" x14ac:dyDescent="0.25">
      <c r="F3927" s="89"/>
    </row>
    <row r="3928" spans="6:6" x14ac:dyDescent="0.25">
      <c r="F3928" s="89"/>
    </row>
    <row r="3929" spans="6:6" x14ac:dyDescent="0.25">
      <c r="F3929" s="89"/>
    </row>
    <row r="3930" spans="6:6" x14ac:dyDescent="0.25">
      <c r="F3930" s="89"/>
    </row>
    <row r="3931" spans="6:6" x14ac:dyDescent="0.25">
      <c r="F3931" s="89"/>
    </row>
    <row r="3932" spans="6:6" x14ac:dyDescent="0.25">
      <c r="F3932" s="89"/>
    </row>
    <row r="3933" spans="6:6" x14ac:dyDescent="0.25">
      <c r="F3933" s="89"/>
    </row>
    <row r="3934" spans="6:6" x14ac:dyDescent="0.25">
      <c r="F3934" s="89"/>
    </row>
    <row r="3935" spans="6:6" x14ac:dyDescent="0.25">
      <c r="F3935" s="89"/>
    </row>
    <row r="3936" spans="6:6" x14ac:dyDescent="0.25">
      <c r="F3936" s="89"/>
    </row>
    <row r="3937" spans="6:6" x14ac:dyDescent="0.25">
      <c r="F3937" s="89"/>
    </row>
    <row r="3938" spans="6:6" x14ac:dyDescent="0.25">
      <c r="F3938" s="89"/>
    </row>
    <row r="3939" spans="6:6" x14ac:dyDescent="0.25">
      <c r="F3939" s="89"/>
    </row>
    <row r="3940" spans="6:6" x14ac:dyDescent="0.25">
      <c r="F3940" s="89"/>
    </row>
    <row r="3941" spans="6:6" x14ac:dyDescent="0.25">
      <c r="F3941" s="89"/>
    </row>
    <row r="3942" spans="6:6" x14ac:dyDescent="0.25">
      <c r="F3942" s="89"/>
    </row>
    <row r="3943" spans="6:6" x14ac:dyDescent="0.25">
      <c r="F3943" s="89"/>
    </row>
    <row r="3944" spans="6:6" x14ac:dyDescent="0.25">
      <c r="F3944" s="89"/>
    </row>
    <row r="3945" spans="6:6" x14ac:dyDescent="0.25">
      <c r="F3945" s="89"/>
    </row>
    <row r="3946" spans="6:6" x14ac:dyDescent="0.25">
      <c r="F3946" s="89"/>
    </row>
    <row r="3947" spans="6:6" x14ac:dyDescent="0.25">
      <c r="F3947" s="89"/>
    </row>
    <row r="3948" spans="6:6" x14ac:dyDescent="0.25">
      <c r="F3948" s="89"/>
    </row>
    <row r="3949" spans="6:6" x14ac:dyDescent="0.25">
      <c r="F3949" s="89"/>
    </row>
    <row r="3950" spans="6:6" x14ac:dyDescent="0.25">
      <c r="F3950" s="89"/>
    </row>
    <row r="3951" spans="6:6" x14ac:dyDescent="0.25">
      <c r="F3951" s="89"/>
    </row>
    <row r="3952" spans="6:6" x14ac:dyDescent="0.25">
      <c r="F3952" s="89"/>
    </row>
    <row r="3953" spans="6:6" x14ac:dyDescent="0.25">
      <c r="F3953" s="89"/>
    </row>
    <row r="3954" spans="6:6" x14ac:dyDescent="0.25">
      <c r="F3954" s="89"/>
    </row>
    <row r="3955" spans="6:6" x14ac:dyDescent="0.25">
      <c r="F3955" s="89"/>
    </row>
    <row r="3956" spans="6:6" x14ac:dyDescent="0.25">
      <c r="F3956" s="89"/>
    </row>
    <row r="3957" spans="6:6" x14ac:dyDescent="0.25">
      <c r="F3957" s="89"/>
    </row>
    <row r="3958" spans="6:6" x14ac:dyDescent="0.25">
      <c r="F3958" s="89"/>
    </row>
    <row r="3959" spans="6:6" x14ac:dyDescent="0.25">
      <c r="F3959" s="89"/>
    </row>
    <row r="3960" spans="6:6" x14ac:dyDescent="0.25">
      <c r="F3960" s="89"/>
    </row>
    <row r="3961" spans="6:6" x14ac:dyDescent="0.25">
      <c r="F3961" s="89"/>
    </row>
    <row r="3962" spans="6:6" x14ac:dyDescent="0.25">
      <c r="F3962" s="89"/>
    </row>
    <row r="3963" spans="6:6" x14ac:dyDescent="0.25">
      <c r="F3963" s="89"/>
    </row>
    <row r="3964" spans="6:6" x14ac:dyDescent="0.25">
      <c r="F3964" s="89"/>
    </row>
    <row r="3965" spans="6:6" x14ac:dyDescent="0.25">
      <c r="F3965" s="89"/>
    </row>
    <row r="3966" spans="6:6" x14ac:dyDescent="0.25">
      <c r="F3966" s="89"/>
    </row>
    <row r="3967" spans="6:6" x14ac:dyDescent="0.25">
      <c r="F3967" s="89"/>
    </row>
    <row r="3968" spans="6:6" x14ac:dyDescent="0.25">
      <c r="F3968" s="89"/>
    </row>
    <row r="3969" spans="6:6" x14ac:dyDescent="0.25">
      <c r="F3969" s="89"/>
    </row>
    <row r="3970" spans="6:6" x14ac:dyDescent="0.25">
      <c r="F3970" s="89"/>
    </row>
    <row r="3971" spans="6:6" x14ac:dyDescent="0.25">
      <c r="F3971" s="89"/>
    </row>
    <row r="3972" spans="6:6" x14ac:dyDescent="0.25">
      <c r="F3972" s="89"/>
    </row>
    <row r="3973" spans="6:6" x14ac:dyDescent="0.25">
      <c r="F3973" s="89"/>
    </row>
    <row r="3974" spans="6:6" x14ac:dyDescent="0.25">
      <c r="F3974" s="89"/>
    </row>
    <row r="3975" spans="6:6" x14ac:dyDescent="0.25">
      <c r="F3975" s="89"/>
    </row>
    <row r="3976" spans="6:6" x14ac:dyDescent="0.25">
      <c r="F3976" s="89"/>
    </row>
    <row r="3977" spans="6:6" x14ac:dyDescent="0.25">
      <c r="F3977" s="89"/>
    </row>
    <row r="3978" spans="6:6" x14ac:dyDescent="0.25">
      <c r="F3978" s="89"/>
    </row>
    <row r="3979" spans="6:6" x14ac:dyDescent="0.25">
      <c r="F3979" s="89"/>
    </row>
    <row r="3980" spans="6:6" x14ac:dyDescent="0.25">
      <c r="F3980" s="89"/>
    </row>
    <row r="3981" spans="6:6" x14ac:dyDescent="0.25">
      <c r="F3981" s="89"/>
    </row>
    <row r="3982" spans="6:6" x14ac:dyDescent="0.25">
      <c r="F3982" s="89"/>
    </row>
    <row r="3983" spans="6:6" x14ac:dyDescent="0.25">
      <c r="F3983" s="89"/>
    </row>
    <row r="3984" spans="6:6" x14ac:dyDescent="0.25">
      <c r="F3984" s="89"/>
    </row>
    <row r="3985" spans="6:6" x14ac:dyDescent="0.25">
      <c r="F3985" s="89"/>
    </row>
    <row r="3986" spans="6:6" x14ac:dyDescent="0.25">
      <c r="F3986" s="89"/>
    </row>
    <row r="3987" spans="6:6" x14ac:dyDescent="0.25">
      <c r="F3987" s="89"/>
    </row>
    <row r="3988" spans="6:6" x14ac:dyDescent="0.25">
      <c r="F3988" s="89"/>
    </row>
    <row r="3989" spans="6:6" x14ac:dyDescent="0.25">
      <c r="F3989" s="89"/>
    </row>
    <row r="3990" spans="6:6" x14ac:dyDescent="0.25">
      <c r="F3990" s="89"/>
    </row>
    <row r="3991" spans="6:6" x14ac:dyDescent="0.25">
      <c r="F3991" s="89"/>
    </row>
    <row r="3992" spans="6:6" x14ac:dyDescent="0.25">
      <c r="F3992" s="89"/>
    </row>
    <row r="3993" spans="6:6" x14ac:dyDescent="0.25">
      <c r="F3993" s="89"/>
    </row>
    <row r="3994" spans="6:6" x14ac:dyDescent="0.25">
      <c r="F3994" s="89"/>
    </row>
    <row r="3995" spans="6:6" x14ac:dyDescent="0.25">
      <c r="F3995" s="89"/>
    </row>
    <row r="3996" spans="6:6" x14ac:dyDescent="0.25">
      <c r="F3996" s="89"/>
    </row>
    <row r="3997" spans="6:6" x14ac:dyDescent="0.25">
      <c r="F3997" s="89"/>
    </row>
    <row r="3998" spans="6:6" x14ac:dyDescent="0.25">
      <c r="F3998" s="89"/>
    </row>
    <row r="3999" spans="6:6" x14ac:dyDescent="0.25">
      <c r="F3999" s="89"/>
    </row>
    <row r="4000" spans="6:6" x14ac:dyDescent="0.25">
      <c r="F4000" s="89"/>
    </row>
    <row r="4001" spans="6:6" x14ac:dyDescent="0.25">
      <c r="F4001" s="89"/>
    </row>
    <row r="4002" spans="6:6" x14ac:dyDescent="0.25">
      <c r="F4002" s="89"/>
    </row>
    <row r="4003" spans="6:6" x14ac:dyDescent="0.25">
      <c r="F4003" s="89"/>
    </row>
    <row r="4004" spans="6:6" x14ac:dyDescent="0.25">
      <c r="F4004" s="89"/>
    </row>
    <row r="4005" spans="6:6" x14ac:dyDescent="0.25">
      <c r="F4005" s="89"/>
    </row>
    <row r="4006" spans="6:6" x14ac:dyDescent="0.25">
      <c r="F4006" s="89"/>
    </row>
    <row r="4007" spans="6:6" x14ac:dyDescent="0.25">
      <c r="F4007" s="89"/>
    </row>
    <row r="4008" spans="6:6" x14ac:dyDescent="0.25">
      <c r="F4008" s="89"/>
    </row>
    <row r="4009" spans="6:6" x14ac:dyDescent="0.25">
      <c r="F4009" s="89"/>
    </row>
    <row r="4010" spans="6:6" x14ac:dyDescent="0.25">
      <c r="F4010" s="89"/>
    </row>
    <row r="4011" spans="6:6" x14ac:dyDescent="0.25">
      <c r="F4011" s="89"/>
    </row>
    <row r="4012" spans="6:6" x14ac:dyDescent="0.25">
      <c r="F4012" s="89"/>
    </row>
    <row r="4013" spans="6:6" x14ac:dyDescent="0.25">
      <c r="F4013" s="89"/>
    </row>
    <row r="4014" spans="6:6" x14ac:dyDescent="0.25">
      <c r="F4014" s="89"/>
    </row>
    <row r="4015" spans="6:6" x14ac:dyDescent="0.25">
      <c r="F4015" s="89"/>
    </row>
    <row r="4016" spans="6:6" x14ac:dyDescent="0.25">
      <c r="F4016" s="89"/>
    </row>
    <row r="4017" spans="6:6" x14ac:dyDescent="0.25">
      <c r="F4017" s="89"/>
    </row>
    <row r="4018" spans="6:6" x14ac:dyDescent="0.25">
      <c r="F4018" s="89"/>
    </row>
    <row r="4019" spans="6:6" x14ac:dyDescent="0.25">
      <c r="F4019" s="89"/>
    </row>
    <row r="4020" spans="6:6" x14ac:dyDescent="0.25">
      <c r="F4020" s="89"/>
    </row>
    <row r="4021" spans="6:6" x14ac:dyDescent="0.25">
      <c r="F4021" s="89"/>
    </row>
    <row r="4022" spans="6:6" x14ac:dyDescent="0.25">
      <c r="F4022" s="89"/>
    </row>
    <row r="4023" spans="6:6" x14ac:dyDescent="0.25">
      <c r="F4023" s="89"/>
    </row>
    <row r="4024" spans="6:6" x14ac:dyDescent="0.25">
      <c r="F4024" s="89"/>
    </row>
    <row r="4025" spans="6:6" x14ac:dyDescent="0.25">
      <c r="F4025" s="89"/>
    </row>
    <row r="4026" spans="6:6" x14ac:dyDescent="0.25">
      <c r="F4026" s="89"/>
    </row>
    <row r="4027" spans="6:6" x14ac:dyDescent="0.25">
      <c r="F4027" s="89"/>
    </row>
    <row r="4028" spans="6:6" x14ac:dyDescent="0.25">
      <c r="F4028" s="89"/>
    </row>
    <row r="4029" spans="6:6" x14ac:dyDescent="0.25">
      <c r="F4029" s="89"/>
    </row>
    <row r="4030" spans="6:6" x14ac:dyDescent="0.25">
      <c r="F4030" s="89"/>
    </row>
    <row r="4031" spans="6:6" x14ac:dyDescent="0.25">
      <c r="F4031" s="89"/>
    </row>
    <row r="4032" spans="6:6" x14ac:dyDescent="0.25">
      <c r="F4032" s="89"/>
    </row>
    <row r="4033" spans="6:6" x14ac:dyDescent="0.25">
      <c r="F4033" s="89"/>
    </row>
    <row r="4034" spans="6:6" x14ac:dyDescent="0.25">
      <c r="F4034" s="89"/>
    </row>
    <row r="4035" spans="6:6" x14ac:dyDescent="0.25">
      <c r="F4035" s="89"/>
    </row>
    <row r="4036" spans="6:6" x14ac:dyDescent="0.25">
      <c r="F4036" s="89"/>
    </row>
    <row r="4037" spans="6:6" x14ac:dyDescent="0.25">
      <c r="F4037" s="89"/>
    </row>
    <row r="4038" spans="6:6" x14ac:dyDescent="0.25">
      <c r="F4038" s="89"/>
    </row>
    <row r="4039" spans="6:6" x14ac:dyDescent="0.25">
      <c r="F4039" s="89"/>
    </row>
    <row r="4040" spans="6:6" x14ac:dyDescent="0.25">
      <c r="F4040" s="89"/>
    </row>
    <row r="4041" spans="6:6" x14ac:dyDescent="0.25">
      <c r="F4041" s="89"/>
    </row>
    <row r="4042" spans="6:6" x14ac:dyDescent="0.25">
      <c r="F4042" s="89"/>
    </row>
    <row r="4043" spans="6:6" x14ac:dyDescent="0.25">
      <c r="F4043" s="89"/>
    </row>
    <row r="4044" spans="6:6" x14ac:dyDescent="0.25">
      <c r="F4044" s="89"/>
    </row>
    <row r="4045" spans="6:6" x14ac:dyDescent="0.25">
      <c r="F4045" s="89"/>
    </row>
    <row r="4046" spans="6:6" x14ac:dyDescent="0.25">
      <c r="F4046" s="89"/>
    </row>
    <row r="4047" spans="6:6" x14ac:dyDescent="0.25">
      <c r="F4047" s="89"/>
    </row>
    <row r="4048" spans="6:6" x14ac:dyDescent="0.25">
      <c r="F4048" s="89"/>
    </row>
    <row r="4049" spans="6:6" x14ac:dyDescent="0.25">
      <c r="F4049" s="89"/>
    </row>
    <row r="4050" spans="6:6" x14ac:dyDescent="0.25">
      <c r="F4050" s="89"/>
    </row>
    <row r="4051" spans="6:6" x14ac:dyDescent="0.25">
      <c r="F4051" s="89"/>
    </row>
    <row r="4052" spans="6:6" x14ac:dyDescent="0.25">
      <c r="F4052" s="89"/>
    </row>
    <row r="4053" spans="6:6" x14ac:dyDescent="0.25">
      <c r="F4053" s="89"/>
    </row>
    <row r="4054" spans="6:6" x14ac:dyDescent="0.25">
      <c r="F4054" s="89"/>
    </row>
    <row r="4055" spans="6:6" x14ac:dyDescent="0.25">
      <c r="F4055" s="89"/>
    </row>
    <row r="4056" spans="6:6" x14ac:dyDescent="0.25">
      <c r="F4056" s="89"/>
    </row>
    <row r="4057" spans="6:6" x14ac:dyDescent="0.25">
      <c r="F4057" s="89"/>
    </row>
    <row r="4058" spans="6:6" x14ac:dyDescent="0.25">
      <c r="F4058" s="89"/>
    </row>
    <row r="4059" spans="6:6" x14ac:dyDescent="0.25">
      <c r="F4059" s="89"/>
    </row>
    <row r="4060" spans="6:6" x14ac:dyDescent="0.25">
      <c r="F4060" s="89"/>
    </row>
    <row r="4061" spans="6:6" x14ac:dyDescent="0.25">
      <c r="F4061" s="89"/>
    </row>
    <row r="4062" spans="6:6" x14ac:dyDescent="0.25">
      <c r="F4062" s="89"/>
    </row>
    <row r="4063" spans="6:6" x14ac:dyDescent="0.25">
      <c r="F4063" s="89"/>
    </row>
    <row r="4064" spans="6:6" x14ac:dyDescent="0.25">
      <c r="F4064" s="89"/>
    </row>
    <row r="4065" spans="6:6" x14ac:dyDescent="0.25">
      <c r="F4065" s="89"/>
    </row>
    <row r="4066" spans="6:6" x14ac:dyDescent="0.25">
      <c r="F4066" s="89"/>
    </row>
    <row r="4067" spans="6:6" x14ac:dyDescent="0.25">
      <c r="F4067" s="89"/>
    </row>
    <row r="4068" spans="6:6" x14ac:dyDescent="0.25">
      <c r="F4068" s="89"/>
    </row>
    <row r="4069" spans="6:6" x14ac:dyDescent="0.25">
      <c r="F4069" s="89"/>
    </row>
    <row r="4070" spans="6:6" x14ac:dyDescent="0.25">
      <c r="F4070" s="89"/>
    </row>
    <row r="4071" spans="6:6" x14ac:dyDescent="0.25">
      <c r="F4071" s="89"/>
    </row>
    <row r="4072" spans="6:6" x14ac:dyDescent="0.25">
      <c r="F4072" s="89"/>
    </row>
    <row r="4073" spans="6:6" x14ac:dyDescent="0.25">
      <c r="F4073" s="89"/>
    </row>
    <row r="4074" spans="6:6" x14ac:dyDescent="0.25">
      <c r="F4074" s="89"/>
    </row>
    <row r="4075" spans="6:6" x14ac:dyDescent="0.25">
      <c r="F4075" s="89"/>
    </row>
    <row r="4076" spans="6:6" x14ac:dyDescent="0.25">
      <c r="F4076" s="89"/>
    </row>
    <row r="4077" spans="6:6" x14ac:dyDescent="0.25">
      <c r="F4077" s="89"/>
    </row>
    <row r="4078" spans="6:6" x14ac:dyDescent="0.25">
      <c r="F4078" s="89"/>
    </row>
    <row r="4079" spans="6:6" x14ac:dyDescent="0.25">
      <c r="F4079" s="89"/>
    </row>
    <row r="4080" spans="6:6" x14ac:dyDescent="0.25">
      <c r="F4080" s="89"/>
    </row>
    <row r="4081" spans="6:6" x14ac:dyDescent="0.25">
      <c r="F4081" s="89"/>
    </row>
    <row r="4082" spans="6:6" x14ac:dyDescent="0.25">
      <c r="F4082" s="89"/>
    </row>
    <row r="4083" spans="6:6" x14ac:dyDescent="0.25">
      <c r="F4083" s="89"/>
    </row>
    <row r="4084" spans="6:6" x14ac:dyDescent="0.25">
      <c r="F4084" s="89"/>
    </row>
    <row r="4085" spans="6:6" x14ac:dyDescent="0.25">
      <c r="F4085" s="89"/>
    </row>
    <row r="4086" spans="6:6" x14ac:dyDescent="0.25">
      <c r="F4086" s="89"/>
    </row>
    <row r="4087" spans="6:6" x14ac:dyDescent="0.25">
      <c r="F4087" s="89"/>
    </row>
    <row r="4088" spans="6:6" x14ac:dyDescent="0.25">
      <c r="F4088" s="89"/>
    </row>
    <row r="4089" spans="6:6" x14ac:dyDescent="0.25">
      <c r="F4089" s="89"/>
    </row>
    <row r="4090" spans="6:6" x14ac:dyDescent="0.25">
      <c r="F4090" s="89"/>
    </row>
    <row r="4091" spans="6:6" x14ac:dyDescent="0.25">
      <c r="F4091" s="89"/>
    </row>
    <row r="4092" spans="6:6" x14ac:dyDescent="0.25">
      <c r="F4092" s="89"/>
    </row>
    <row r="4093" spans="6:6" x14ac:dyDescent="0.25">
      <c r="F4093" s="89"/>
    </row>
    <row r="4094" spans="6:6" x14ac:dyDescent="0.25">
      <c r="F4094" s="89"/>
    </row>
    <row r="4095" spans="6:6" x14ac:dyDescent="0.25">
      <c r="F4095" s="89"/>
    </row>
    <row r="4096" spans="6:6" x14ac:dyDescent="0.25">
      <c r="F4096" s="89"/>
    </row>
    <row r="4097" spans="6:6" x14ac:dyDescent="0.25">
      <c r="F4097" s="89"/>
    </row>
    <row r="4098" spans="6:6" x14ac:dyDescent="0.25">
      <c r="F4098" s="89"/>
    </row>
    <row r="4099" spans="6:6" x14ac:dyDescent="0.25">
      <c r="F4099" s="89"/>
    </row>
    <row r="4100" spans="6:6" x14ac:dyDescent="0.25">
      <c r="F4100" s="89"/>
    </row>
    <row r="4101" spans="6:6" x14ac:dyDescent="0.25">
      <c r="F4101" s="89"/>
    </row>
    <row r="4102" spans="6:6" x14ac:dyDescent="0.25">
      <c r="F4102" s="89"/>
    </row>
    <row r="4103" spans="6:6" x14ac:dyDescent="0.25">
      <c r="F4103" s="89"/>
    </row>
    <row r="4104" spans="6:6" x14ac:dyDescent="0.25">
      <c r="F4104" s="89"/>
    </row>
    <row r="4105" spans="6:6" x14ac:dyDescent="0.25">
      <c r="F4105" s="89"/>
    </row>
    <row r="4106" spans="6:6" x14ac:dyDescent="0.25">
      <c r="F4106" s="89"/>
    </row>
    <row r="4107" spans="6:6" x14ac:dyDescent="0.25">
      <c r="F4107" s="89"/>
    </row>
    <row r="4108" spans="6:6" x14ac:dyDescent="0.25">
      <c r="F4108" s="89"/>
    </row>
    <row r="4109" spans="6:6" x14ac:dyDescent="0.25">
      <c r="F4109" s="89"/>
    </row>
    <row r="4110" spans="6:6" x14ac:dyDescent="0.25">
      <c r="F4110" s="89"/>
    </row>
    <row r="4111" spans="6:6" x14ac:dyDescent="0.25">
      <c r="F4111" s="89"/>
    </row>
    <row r="4112" spans="6:6" x14ac:dyDescent="0.25">
      <c r="F4112" s="89"/>
    </row>
    <row r="4113" spans="6:6" x14ac:dyDescent="0.25">
      <c r="F4113" s="89"/>
    </row>
    <row r="4114" spans="6:6" x14ac:dyDescent="0.25">
      <c r="F4114" s="89"/>
    </row>
    <row r="4115" spans="6:6" x14ac:dyDescent="0.25">
      <c r="F4115" s="89"/>
    </row>
    <row r="4116" spans="6:6" x14ac:dyDescent="0.25">
      <c r="F4116" s="89"/>
    </row>
    <row r="4117" spans="6:6" x14ac:dyDescent="0.25">
      <c r="F4117" s="89"/>
    </row>
    <row r="4118" spans="6:6" x14ac:dyDescent="0.25">
      <c r="F4118" s="89"/>
    </row>
    <row r="4119" spans="6:6" x14ac:dyDescent="0.25">
      <c r="F4119" s="89"/>
    </row>
    <row r="4120" spans="6:6" x14ac:dyDescent="0.25">
      <c r="F4120" s="89"/>
    </row>
    <row r="4121" spans="6:6" x14ac:dyDescent="0.25">
      <c r="F4121" s="89"/>
    </row>
    <row r="4122" spans="6:6" x14ac:dyDescent="0.25">
      <c r="F4122" s="89"/>
    </row>
    <row r="4123" spans="6:6" x14ac:dyDescent="0.25">
      <c r="F4123" s="89"/>
    </row>
    <row r="4124" spans="6:6" x14ac:dyDescent="0.25">
      <c r="F4124" s="89"/>
    </row>
    <row r="4125" spans="6:6" x14ac:dyDescent="0.25">
      <c r="F4125" s="89"/>
    </row>
    <row r="4126" spans="6:6" x14ac:dyDescent="0.25">
      <c r="F4126" s="89"/>
    </row>
    <row r="4127" spans="6:6" x14ac:dyDescent="0.25">
      <c r="F4127" s="89"/>
    </row>
    <row r="4128" spans="6:6" x14ac:dyDescent="0.25">
      <c r="F4128" s="89"/>
    </row>
    <row r="4129" spans="6:6" x14ac:dyDescent="0.25">
      <c r="F4129" s="89"/>
    </row>
    <row r="4130" spans="6:6" x14ac:dyDescent="0.25">
      <c r="F4130" s="89"/>
    </row>
    <row r="4131" spans="6:6" x14ac:dyDescent="0.25">
      <c r="F4131" s="89"/>
    </row>
    <row r="4132" spans="6:6" x14ac:dyDescent="0.25">
      <c r="F4132" s="89"/>
    </row>
    <row r="4133" spans="6:6" x14ac:dyDescent="0.25">
      <c r="F4133" s="89"/>
    </row>
    <row r="4134" spans="6:6" x14ac:dyDescent="0.25">
      <c r="F4134" s="89"/>
    </row>
    <row r="4135" spans="6:6" x14ac:dyDescent="0.25">
      <c r="F4135" s="89"/>
    </row>
    <row r="4136" spans="6:6" x14ac:dyDescent="0.25">
      <c r="F4136" s="89"/>
    </row>
    <row r="4137" spans="6:6" x14ac:dyDescent="0.25">
      <c r="F4137" s="89"/>
    </row>
    <row r="4138" spans="6:6" x14ac:dyDescent="0.25">
      <c r="F4138" s="89"/>
    </row>
    <row r="4139" spans="6:6" x14ac:dyDescent="0.25">
      <c r="F4139" s="89"/>
    </row>
    <row r="4140" spans="6:6" x14ac:dyDescent="0.25">
      <c r="F4140" s="89"/>
    </row>
    <row r="4141" spans="6:6" x14ac:dyDescent="0.25">
      <c r="F4141" s="89"/>
    </row>
    <row r="4142" spans="6:6" x14ac:dyDescent="0.25">
      <c r="F4142" s="89"/>
    </row>
    <row r="4143" spans="6:6" x14ac:dyDescent="0.25">
      <c r="F4143" s="89"/>
    </row>
    <row r="4144" spans="6:6" x14ac:dyDescent="0.25">
      <c r="F4144" s="89"/>
    </row>
    <row r="4145" spans="6:6" x14ac:dyDescent="0.25">
      <c r="F4145" s="89"/>
    </row>
    <row r="4146" spans="6:6" x14ac:dyDescent="0.25">
      <c r="F4146" s="89"/>
    </row>
    <row r="4147" spans="6:6" x14ac:dyDescent="0.25">
      <c r="F4147" s="89"/>
    </row>
    <row r="4148" spans="6:6" x14ac:dyDescent="0.25">
      <c r="F4148" s="89"/>
    </row>
    <row r="4149" spans="6:6" x14ac:dyDescent="0.25">
      <c r="F4149" s="89"/>
    </row>
    <row r="4150" spans="6:6" x14ac:dyDescent="0.25">
      <c r="F4150" s="89"/>
    </row>
    <row r="4151" spans="6:6" x14ac:dyDescent="0.25">
      <c r="F4151" s="89"/>
    </row>
    <row r="4152" spans="6:6" x14ac:dyDescent="0.25">
      <c r="F4152" s="89"/>
    </row>
    <row r="4153" spans="6:6" x14ac:dyDescent="0.25">
      <c r="F4153" s="89"/>
    </row>
    <row r="4154" spans="6:6" x14ac:dyDescent="0.25">
      <c r="F4154" s="89"/>
    </row>
    <row r="4155" spans="6:6" x14ac:dyDescent="0.25">
      <c r="F4155" s="89"/>
    </row>
    <row r="4156" spans="6:6" x14ac:dyDescent="0.25">
      <c r="F4156" s="89"/>
    </row>
    <row r="4157" spans="6:6" x14ac:dyDescent="0.25">
      <c r="F4157" s="89"/>
    </row>
    <row r="4158" spans="6:6" x14ac:dyDescent="0.25">
      <c r="F4158" s="89"/>
    </row>
    <row r="4159" spans="6:6" x14ac:dyDescent="0.25">
      <c r="F4159" s="89"/>
    </row>
    <row r="4160" spans="6:6" x14ac:dyDescent="0.25">
      <c r="F4160" s="89"/>
    </row>
    <row r="4161" spans="6:6" x14ac:dyDescent="0.25">
      <c r="F4161" s="89"/>
    </row>
    <row r="4162" spans="6:6" x14ac:dyDescent="0.25">
      <c r="F4162" s="89"/>
    </row>
    <row r="4163" spans="6:6" x14ac:dyDescent="0.25">
      <c r="F4163" s="89"/>
    </row>
    <row r="4164" spans="6:6" x14ac:dyDescent="0.25">
      <c r="F4164" s="89"/>
    </row>
    <row r="4165" spans="6:6" x14ac:dyDescent="0.25">
      <c r="F4165" s="89"/>
    </row>
    <row r="4166" spans="6:6" x14ac:dyDescent="0.25">
      <c r="F4166" s="89"/>
    </row>
    <row r="4167" spans="6:6" x14ac:dyDescent="0.25">
      <c r="F4167" s="89"/>
    </row>
    <row r="4168" spans="6:6" x14ac:dyDescent="0.25">
      <c r="F4168" s="89"/>
    </row>
    <row r="4169" spans="6:6" x14ac:dyDescent="0.25">
      <c r="F4169" s="89"/>
    </row>
    <row r="4170" spans="6:6" x14ac:dyDescent="0.25">
      <c r="F4170" s="89"/>
    </row>
    <row r="4171" spans="6:6" x14ac:dyDescent="0.25">
      <c r="F4171" s="89"/>
    </row>
    <row r="4172" spans="6:6" x14ac:dyDescent="0.25">
      <c r="F4172" s="89"/>
    </row>
    <row r="4173" spans="6:6" x14ac:dyDescent="0.25">
      <c r="F4173" s="89"/>
    </row>
    <row r="4174" spans="6:6" x14ac:dyDescent="0.25">
      <c r="F4174" s="89"/>
    </row>
    <row r="4175" spans="6:6" x14ac:dyDescent="0.25">
      <c r="F4175" s="89"/>
    </row>
    <row r="4176" spans="6:6" x14ac:dyDescent="0.25">
      <c r="F4176" s="89"/>
    </row>
    <row r="4177" spans="6:6" x14ac:dyDescent="0.25">
      <c r="F4177" s="89"/>
    </row>
    <row r="4178" spans="6:6" x14ac:dyDescent="0.25">
      <c r="F4178" s="89"/>
    </row>
    <row r="4179" spans="6:6" x14ac:dyDescent="0.25">
      <c r="F4179" s="89"/>
    </row>
    <row r="4180" spans="6:6" x14ac:dyDescent="0.25">
      <c r="F4180" s="89"/>
    </row>
    <row r="4181" spans="6:6" x14ac:dyDescent="0.25">
      <c r="F4181" s="89"/>
    </row>
    <row r="4182" spans="6:6" x14ac:dyDescent="0.25">
      <c r="F4182" s="89"/>
    </row>
    <row r="4183" spans="6:6" x14ac:dyDescent="0.25">
      <c r="F4183" s="89"/>
    </row>
    <row r="4184" spans="6:6" x14ac:dyDescent="0.25">
      <c r="F4184" s="89"/>
    </row>
    <row r="4185" spans="6:6" x14ac:dyDescent="0.25">
      <c r="F4185" s="89"/>
    </row>
    <row r="4186" spans="6:6" x14ac:dyDescent="0.25">
      <c r="F4186" s="89"/>
    </row>
    <row r="4187" spans="6:6" x14ac:dyDescent="0.25">
      <c r="F4187" s="89"/>
    </row>
    <row r="4188" spans="6:6" x14ac:dyDescent="0.25">
      <c r="F4188" s="89"/>
    </row>
    <row r="4189" spans="6:6" x14ac:dyDescent="0.25">
      <c r="F4189" s="89"/>
    </row>
    <row r="4190" spans="6:6" x14ac:dyDescent="0.25">
      <c r="F4190" s="89"/>
    </row>
    <row r="4191" spans="6:6" x14ac:dyDescent="0.25">
      <c r="F4191" s="89"/>
    </row>
    <row r="4192" spans="6:6" x14ac:dyDescent="0.25">
      <c r="F4192" s="89"/>
    </row>
    <row r="4193" spans="6:6" x14ac:dyDescent="0.25">
      <c r="F4193" s="89"/>
    </row>
    <row r="4194" spans="6:6" x14ac:dyDescent="0.25">
      <c r="F4194" s="89"/>
    </row>
    <row r="4195" spans="6:6" x14ac:dyDescent="0.25">
      <c r="F4195" s="89"/>
    </row>
    <row r="4196" spans="6:6" x14ac:dyDescent="0.25">
      <c r="F4196" s="89"/>
    </row>
    <row r="4197" spans="6:6" x14ac:dyDescent="0.25">
      <c r="F4197" s="89"/>
    </row>
    <row r="4198" spans="6:6" x14ac:dyDescent="0.25">
      <c r="F4198" s="89"/>
    </row>
    <row r="4199" spans="6:6" x14ac:dyDescent="0.25">
      <c r="F4199" s="89"/>
    </row>
    <row r="4200" spans="6:6" x14ac:dyDescent="0.25">
      <c r="F4200" s="89"/>
    </row>
    <row r="4201" spans="6:6" x14ac:dyDescent="0.25">
      <c r="F4201" s="89"/>
    </row>
    <row r="4202" spans="6:6" x14ac:dyDescent="0.25">
      <c r="F4202" s="89"/>
    </row>
    <row r="4203" spans="6:6" x14ac:dyDescent="0.25">
      <c r="F4203" s="89"/>
    </row>
    <row r="4204" spans="6:6" x14ac:dyDescent="0.25">
      <c r="F4204" s="89"/>
    </row>
    <row r="4205" spans="6:6" x14ac:dyDescent="0.25">
      <c r="F4205" s="89"/>
    </row>
    <row r="4206" spans="6:6" x14ac:dyDescent="0.25">
      <c r="F4206" s="89"/>
    </row>
    <row r="4207" spans="6:6" x14ac:dyDescent="0.25">
      <c r="F4207" s="89"/>
    </row>
    <row r="4208" spans="6:6" x14ac:dyDescent="0.25">
      <c r="F4208" s="89"/>
    </row>
    <row r="4209" spans="6:6" x14ac:dyDescent="0.25">
      <c r="F4209" s="89"/>
    </row>
    <row r="4210" spans="6:6" x14ac:dyDescent="0.25">
      <c r="F4210" s="89"/>
    </row>
    <row r="4211" spans="6:6" x14ac:dyDescent="0.25">
      <c r="F4211" s="89"/>
    </row>
    <row r="4212" spans="6:6" x14ac:dyDescent="0.25">
      <c r="F4212" s="89"/>
    </row>
    <row r="4213" spans="6:6" x14ac:dyDescent="0.25">
      <c r="F4213" s="89"/>
    </row>
    <row r="4214" spans="6:6" x14ac:dyDescent="0.25">
      <c r="F4214" s="89"/>
    </row>
    <row r="4215" spans="6:6" x14ac:dyDescent="0.25">
      <c r="F4215" s="89"/>
    </row>
    <row r="4216" spans="6:6" x14ac:dyDescent="0.25">
      <c r="F4216" s="89"/>
    </row>
    <row r="4217" spans="6:6" x14ac:dyDescent="0.25">
      <c r="F4217" s="89"/>
    </row>
    <row r="4218" spans="6:6" x14ac:dyDescent="0.25">
      <c r="F4218" s="89"/>
    </row>
    <row r="4219" spans="6:6" x14ac:dyDescent="0.25">
      <c r="F4219" s="89"/>
    </row>
    <row r="4220" spans="6:6" x14ac:dyDescent="0.25">
      <c r="F4220" s="89"/>
    </row>
    <row r="4221" spans="6:6" x14ac:dyDescent="0.25">
      <c r="F4221" s="89"/>
    </row>
    <row r="4222" spans="6:6" x14ac:dyDescent="0.25">
      <c r="F4222" s="89"/>
    </row>
    <row r="4223" spans="6:6" x14ac:dyDescent="0.25">
      <c r="F4223" s="89"/>
    </row>
    <row r="4224" spans="6:6" x14ac:dyDescent="0.25">
      <c r="F4224" s="89"/>
    </row>
    <row r="4225" spans="6:6" x14ac:dyDescent="0.25">
      <c r="F4225" s="89"/>
    </row>
    <row r="4226" spans="6:6" x14ac:dyDescent="0.25">
      <c r="F4226" s="89"/>
    </row>
    <row r="4227" spans="6:6" x14ac:dyDescent="0.25">
      <c r="F4227" s="89"/>
    </row>
    <row r="4228" spans="6:6" x14ac:dyDescent="0.25">
      <c r="F4228" s="89"/>
    </row>
    <row r="4229" spans="6:6" x14ac:dyDescent="0.25">
      <c r="F4229" s="89"/>
    </row>
    <row r="4230" spans="6:6" x14ac:dyDescent="0.25">
      <c r="F4230" s="89"/>
    </row>
    <row r="4231" spans="6:6" x14ac:dyDescent="0.25">
      <c r="F4231" s="89"/>
    </row>
    <row r="4232" spans="6:6" x14ac:dyDescent="0.25">
      <c r="F4232" s="89"/>
    </row>
    <row r="4233" spans="6:6" x14ac:dyDescent="0.25">
      <c r="F4233" s="89"/>
    </row>
    <row r="4234" spans="6:6" x14ac:dyDescent="0.25">
      <c r="F4234" s="89"/>
    </row>
    <row r="4235" spans="6:6" x14ac:dyDescent="0.25">
      <c r="F4235" s="89"/>
    </row>
    <row r="4236" spans="6:6" x14ac:dyDescent="0.25">
      <c r="F4236" s="89"/>
    </row>
    <row r="4237" spans="6:6" x14ac:dyDescent="0.25">
      <c r="F4237" s="89"/>
    </row>
    <row r="4238" spans="6:6" x14ac:dyDescent="0.25">
      <c r="F4238" s="89"/>
    </row>
    <row r="4239" spans="6:6" x14ac:dyDescent="0.25">
      <c r="F4239" s="89"/>
    </row>
    <row r="4240" spans="6:6" x14ac:dyDescent="0.25">
      <c r="F4240" s="89"/>
    </row>
    <row r="4241" spans="6:6" x14ac:dyDescent="0.25">
      <c r="F4241" s="89"/>
    </row>
    <row r="4242" spans="6:6" x14ac:dyDescent="0.25">
      <c r="F4242" s="89"/>
    </row>
    <row r="4243" spans="6:6" x14ac:dyDescent="0.25">
      <c r="F4243" s="89"/>
    </row>
    <row r="4244" spans="6:6" x14ac:dyDescent="0.25">
      <c r="F4244" s="89"/>
    </row>
    <row r="4245" spans="6:6" x14ac:dyDescent="0.25">
      <c r="F4245" s="89"/>
    </row>
    <row r="4246" spans="6:6" x14ac:dyDescent="0.25">
      <c r="F4246" s="89"/>
    </row>
    <row r="4247" spans="6:6" x14ac:dyDescent="0.25">
      <c r="F4247" s="89"/>
    </row>
    <row r="4248" spans="6:6" x14ac:dyDescent="0.25">
      <c r="F4248" s="89"/>
    </row>
    <row r="4249" spans="6:6" x14ac:dyDescent="0.25">
      <c r="F4249" s="89"/>
    </row>
    <row r="4250" spans="6:6" x14ac:dyDescent="0.25">
      <c r="F4250" s="89"/>
    </row>
    <row r="4251" spans="6:6" x14ac:dyDescent="0.25">
      <c r="F4251" s="89"/>
    </row>
    <row r="4252" spans="6:6" x14ac:dyDescent="0.25">
      <c r="F4252" s="89"/>
    </row>
    <row r="4253" spans="6:6" x14ac:dyDescent="0.25">
      <c r="F4253" s="89"/>
    </row>
    <row r="4254" spans="6:6" x14ac:dyDescent="0.25">
      <c r="F4254" s="89"/>
    </row>
    <row r="4255" spans="6:6" x14ac:dyDescent="0.25">
      <c r="F4255" s="89"/>
    </row>
    <row r="4256" spans="6:6" x14ac:dyDescent="0.25">
      <c r="F4256" s="89"/>
    </row>
    <row r="4257" spans="6:6" x14ac:dyDescent="0.25">
      <c r="F4257" s="89"/>
    </row>
    <row r="4258" spans="6:6" x14ac:dyDescent="0.25">
      <c r="F4258" s="89"/>
    </row>
    <row r="4259" spans="6:6" x14ac:dyDescent="0.25">
      <c r="F4259" s="89"/>
    </row>
    <row r="4260" spans="6:6" x14ac:dyDescent="0.25">
      <c r="F4260" s="89"/>
    </row>
    <row r="4261" spans="6:6" x14ac:dyDescent="0.25">
      <c r="F4261" s="89"/>
    </row>
    <row r="4262" spans="6:6" x14ac:dyDescent="0.25">
      <c r="F4262" s="89"/>
    </row>
    <row r="4263" spans="6:6" x14ac:dyDescent="0.25">
      <c r="F4263" s="89"/>
    </row>
    <row r="4264" spans="6:6" x14ac:dyDescent="0.25">
      <c r="F4264" s="89"/>
    </row>
    <row r="4265" spans="6:6" x14ac:dyDescent="0.25">
      <c r="F4265" s="89"/>
    </row>
    <row r="4266" spans="6:6" x14ac:dyDescent="0.25">
      <c r="F4266" s="89"/>
    </row>
    <row r="4267" spans="6:6" x14ac:dyDescent="0.25">
      <c r="F4267" s="89"/>
    </row>
    <row r="4268" spans="6:6" x14ac:dyDescent="0.25">
      <c r="F4268" s="89"/>
    </row>
    <row r="4269" spans="6:6" x14ac:dyDescent="0.25">
      <c r="F4269" s="89"/>
    </row>
    <row r="4270" spans="6:6" x14ac:dyDescent="0.25">
      <c r="F4270" s="89"/>
    </row>
    <row r="4271" spans="6:6" x14ac:dyDescent="0.25">
      <c r="F4271" s="89"/>
    </row>
    <row r="4272" spans="6:6" x14ac:dyDescent="0.25">
      <c r="F4272" s="89"/>
    </row>
    <row r="4273" spans="6:6" x14ac:dyDescent="0.25">
      <c r="F4273" s="89"/>
    </row>
    <row r="4274" spans="6:6" x14ac:dyDescent="0.25">
      <c r="F4274" s="89"/>
    </row>
    <row r="4275" spans="6:6" x14ac:dyDescent="0.25">
      <c r="F4275" s="89"/>
    </row>
    <row r="4276" spans="6:6" x14ac:dyDescent="0.25">
      <c r="F4276" s="89"/>
    </row>
    <row r="4277" spans="6:6" x14ac:dyDescent="0.25">
      <c r="F4277" s="89"/>
    </row>
    <row r="4278" spans="6:6" x14ac:dyDescent="0.25">
      <c r="F4278" s="89"/>
    </row>
    <row r="4279" spans="6:6" x14ac:dyDescent="0.25">
      <c r="F4279" s="89"/>
    </row>
    <row r="4280" spans="6:6" x14ac:dyDescent="0.25">
      <c r="F4280" s="89"/>
    </row>
    <row r="4281" spans="6:6" x14ac:dyDescent="0.25">
      <c r="F4281" s="89"/>
    </row>
    <row r="4282" spans="6:6" x14ac:dyDescent="0.25">
      <c r="F4282" s="89"/>
    </row>
    <row r="4283" spans="6:6" x14ac:dyDescent="0.25">
      <c r="F4283" s="89"/>
    </row>
    <row r="4284" spans="6:6" x14ac:dyDescent="0.25">
      <c r="F4284" s="89"/>
    </row>
    <row r="4285" spans="6:6" x14ac:dyDescent="0.25">
      <c r="F4285" s="89"/>
    </row>
    <row r="4286" spans="6:6" x14ac:dyDescent="0.25">
      <c r="F4286" s="89"/>
    </row>
    <row r="4287" spans="6:6" x14ac:dyDescent="0.25">
      <c r="F4287" s="89"/>
    </row>
    <row r="4288" spans="6:6" x14ac:dyDescent="0.25">
      <c r="F4288" s="89"/>
    </row>
    <row r="4289" spans="6:6" x14ac:dyDescent="0.25">
      <c r="F4289" s="89"/>
    </row>
    <row r="4290" spans="6:6" x14ac:dyDescent="0.25">
      <c r="F4290" s="89"/>
    </row>
    <row r="4291" spans="6:6" x14ac:dyDescent="0.25">
      <c r="F4291" s="89"/>
    </row>
    <row r="4292" spans="6:6" x14ac:dyDescent="0.25">
      <c r="F4292" s="89"/>
    </row>
    <row r="4293" spans="6:6" x14ac:dyDescent="0.25">
      <c r="F4293" s="89"/>
    </row>
    <row r="4294" spans="6:6" x14ac:dyDescent="0.25">
      <c r="F4294" s="89"/>
    </row>
    <row r="4295" spans="6:6" x14ac:dyDescent="0.25">
      <c r="F4295" s="89"/>
    </row>
    <row r="4296" spans="6:6" x14ac:dyDescent="0.25">
      <c r="F4296" s="89"/>
    </row>
    <row r="4297" spans="6:6" x14ac:dyDescent="0.25">
      <c r="F4297" s="89"/>
    </row>
    <row r="4298" spans="6:6" x14ac:dyDescent="0.25">
      <c r="F4298" s="89"/>
    </row>
    <row r="4299" spans="6:6" x14ac:dyDescent="0.25">
      <c r="F4299" s="89"/>
    </row>
    <row r="4300" spans="6:6" x14ac:dyDescent="0.25">
      <c r="F4300" s="89"/>
    </row>
    <row r="4301" spans="6:6" x14ac:dyDescent="0.25">
      <c r="F4301" s="89"/>
    </row>
    <row r="4302" spans="6:6" x14ac:dyDescent="0.25">
      <c r="F4302" s="89"/>
    </row>
    <row r="4303" spans="6:6" x14ac:dyDescent="0.25">
      <c r="F4303" s="89"/>
    </row>
    <row r="4304" spans="6:6" x14ac:dyDescent="0.25">
      <c r="F4304" s="89"/>
    </row>
    <row r="4305" spans="6:6" x14ac:dyDescent="0.25">
      <c r="F4305" s="89"/>
    </row>
    <row r="4306" spans="6:6" x14ac:dyDescent="0.25">
      <c r="F4306" s="89"/>
    </row>
    <row r="4307" spans="6:6" x14ac:dyDescent="0.25">
      <c r="F4307" s="89"/>
    </row>
    <row r="4308" spans="6:6" x14ac:dyDescent="0.25">
      <c r="F4308" s="89"/>
    </row>
    <row r="4309" spans="6:6" x14ac:dyDescent="0.25">
      <c r="F4309" s="89"/>
    </row>
    <row r="4310" spans="6:6" x14ac:dyDescent="0.25">
      <c r="F4310" s="89"/>
    </row>
    <row r="4311" spans="6:6" x14ac:dyDescent="0.25">
      <c r="F4311" s="89"/>
    </row>
    <row r="4312" spans="6:6" x14ac:dyDescent="0.25">
      <c r="F4312" s="89"/>
    </row>
    <row r="4313" spans="6:6" x14ac:dyDescent="0.25">
      <c r="F4313" s="89"/>
    </row>
    <row r="4314" spans="6:6" x14ac:dyDescent="0.25">
      <c r="F4314" s="89"/>
    </row>
    <row r="4315" spans="6:6" x14ac:dyDescent="0.25">
      <c r="F4315" s="89"/>
    </row>
    <row r="4316" spans="6:6" x14ac:dyDescent="0.25">
      <c r="F4316" s="89"/>
    </row>
    <row r="4317" spans="6:6" x14ac:dyDescent="0.25">
      <c r="F4317" s="89"/>
    </row>
    <row r="4318" spans="6:6" x14ac:dyDescent="0.25">
      <c r="F4318" s="89"/>
    </row>
    <row r="4319" spans="6:6" x14ac:dyDescent="0.25">
      <c r="F4319" s="89"/>
    </row>
    <row r="4320" spans="6:6" x14ac:dyDescent="0.25">
      <c r="F4320" s="89"/>
    </row>
    <row r="4321" spans="6:6" x14ac:dyDescent="0.25">
      <c r="F4321" s="89"/>
    </row>
    <row r="4322" spans="6:6" x14ac:dyDescent="0.25">
      <c r="F4322" s="89"/>
    </row>
    <row r="4323" spans="6:6" x14ac:dyDescent="0.25">
      <c r="F4323" s="89"/>
    </row>
    <row r="4324" spans="6:6" x14ac:dyDescent="0.25">
      <c r="F4324" s="89"/>
    </row>
    <row r="4325" spans="6:6" x14ac:dyDescent="0.25">
      <c r="F4325" s="89"/>
    </row>
    <row r="4326" spans="6:6" x14ac:dyDescent="0.25">
      <c r="F4326" s="89"/>
    </row>
    <row r="4327" spans="6:6" x14ac:dyDescent="0.25">
      <c r="F4327" s="89"/>
    </row>
    <row r="4328" spans="6:6" x14ac:dyDescent="0.25">
      <c r="F4328" s="89"/>
    </row>
    <row r="4329" spans="6:6" x14ac:dyDescent="0.25">
      <c r="F4329" s="89"/>
    </row>
    <row r="4330" spans="6:6" x14ac:dyDescent="0.25">
      <c r="F4330" s="89"/>
    </row>
    <row r="4331" spans="6:6" x14ac:dyDescent="0.25">
      <c r="F4331" s="89"/>
    </row>
    <row r="4332" spans="6:6" x14ac:dyDescent="0.25">
      <c r="F4332" s="89"/>
    </row>
    <row r="4333" spans="6:6" x14ac:dyDescent="0.25">
      <c r="F4333" s="89"/>
    </row>
    <row r="4334" spans="6:6" x14ac:dyDescent="0.25">
      <c r="F4334" s="89"/>
    </row>
    <row r="4335" spans="6:6" x14ac:dyDescent="0.25">
      <c r="F4335" s="89"/>
    </row>
  </sheetData>
  <dataValidations count="2">
    <dataValidation type="custom" allowBlank="1" showInputMessage="1" showErrorMessage="1" sqref="G949 E1:I1 A15:I17 G20 A19 G7 F10 A12:A13 A74:I76 E59:I60 G79 A78 G66 F69 F1113 A62:B62 A71:A72 B58 A1115:A1116 E1801:I1801 E118:I118 A132:I134 G137 A136 G124 F127 A129:A130 B117 G1110 E176:I176 A190:I192 G195 A194 G182 F185 A187:A188 B175 A1122 E234:I234 A248:I250 G253 A252 G240 F243 A245:A246 B233 G1123 E292:I292 A306:I308 G311 A310 G298 F301 A303:A304 B291 A1118:I1120 E350:I350 A364:I366 G369 A368 G356 F359 A361:A362 B349 F997 E408:I408 A422:I424 G427 A426 G414 F417 A419:A420 B407 A999:A1000 E466:I466 A480:I482 G485 A484 G472 F475 A477:A478 B465 G1007 E524:I524 A538:I540 G543 A542 G530 F533 A535:A536 B523 A1057:A1058 E582:I582 A596:I598 G601 A600 G588 F591 A593:A594 B581 F1055 E640:I640 A654:I656 G659 A658 G646 F649 A651:A652 B697 G1052 E698:I698 A712:I714 A1815:I1817 A716 G704 F707 A709:A710 B639 A1064 E756:I756 A770:I772 G717 A774 G762 F765 A767:A768 G1762 B1045 E814:I814 A828:I830 G775 A832 G820 F823 A825:A826 B813 A1060:I1062 E872:I872 A886:I888 G833 A890 G878 F881 A883:A884 B755 E1046:I1046 E930:I930 A944:I946 G891 A948 G936 F939 A941:A942 B871 B929 E988:I988 A1002:I1004 B987 A1006 G994 E1104:I1104 B1161 F1171 A1173:A1174 G1168 A1180 G1065 A1176:I1178 E1162:I1162 B1103 F1229 A1231:A1232 G1226 A1238 G1181 A1234:I1236 E1220:I1220 B1219 F1287 A1289:A1290 G1284 A1296 G1239 A1292:I1294 E1278:I1278 B1277 F1345 A1347:A1348 G1342 A1354 G1297 A1350:I1352 E1336:I1336 B1335 F1403 A1405:A1406 G1400 A1412 G1355 A1408:I1410 E1394:I1394 B1393 F1461 A1463:A1464 G1458 A1470 G1413 A1466:I1468 E1452:I1452 B1451 F1520 A1522:A1523 G1517 A1529 G1471 A1525:I1527 E1511:I1511 B1509 F1578 A1580:A1581 G1575 A1587 G1530 A1583:I1585 E1569:I1569 B1568 F1636 A1638:A1639 G1633 A1645 G1588 A1641:I1643 E1627:I1627 B1626 F1694 A1696:A1697 G1691 A1703 G1646 A1699:I1701 E1685:I1685 B1684 F1752 A1754:A1755 G1749 A1761 G1704 A1757:I1759 E1743:I1743 B1742 F1810 A1812:A1813 G1807 A1819 B1800 G1820 B1858 E1859:I1859 A1873:I1875 F1868 A1870:A1871 G1865 A1877 G1878 B1916 E1917:I1917 A1931:I1933 F1926 A1928:A1929 G1923 A1935 G1936 B1974 E1975:I1975 A1989:I1991 F1984 A1986:A1987 G1981 A1993 G1994 B2032" xr:uid="{00000000-0002-0000-0900-000000000000}">
      <formula1>"&gt;=1"</formula1>
    </dataValidation>
    <dataValidation type="custom" allowBlank="1" showInputMessage="1" showErrorMessage="1" sqref="B1:B3 B1917:B1919 B59:B61 B118:B120 B176:B178 B234:B236 B292:B294 B350:B352 B408:B410 B466:B468 B524:B526 B582:B584 B640:B642 B698:B700 B756:B758 B814:B816 B872:B874 B930:B932 B988:B990 B1046:B1048 B1104:B1106 B1162:B1164 B1220:B1222 B1278:B1280 B1336:B1338 B1394:B1396 B1452:B1454 B1511:B1513 B1569:B1571 B1627:B1629 B1685:B1687 B1743:B1745 B1801:B1803 B1859:B1861 B1975:B1977" xr:uid="{30F4688E-085C-4A8B-AA76-34284F4695FB}">
      <formula1>"&gt;=1,"</formula1>
    </dataValidation>
  </dataValidations>
  <pageMargins left="0.25" right="0.25" top="0.75" bottom="0.75" header="0.3" footer="0.3"/>
  <pageSetup paperSize="9" orientation="portrait" horizontalDpi="4294967293"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5">
    <tabColor theme="9"/>
  </sheetPr>
  <dimension ref="A2:L1445"/>
  <sheetViews>
    <sheetView topLeftCell="A333" workbookViewId="0">
      <selection activeCell="A342" sqref="A342"/>
    </sheetView>
  </sheetViews>
  <sheetFormatPr baseColWidth="10" defaultRowHeight="12.5" x14ac:dyDescent="0.25"/>
  <cols>
    <col min="6" max="6" width="7.08984375" customWidth="1"/>
    <col min="7" max="7" width="16.453125" customWidth="1"/>
    <col min="8" max="8" width="9.1796875" customWidth="1"/>
    <col min="9" max="9" width="8.54296875" customWidth="1"/>
    <col min="10" max="10" width="8.81640625" customWidth="1"/>
    <col min="11" max="11" width="9.36328125" customWidth="1"/>
  </cols>
  <sheetData>
    <row r="2" spans="1:12" ht="17.5" x14ac:dyDescent="0.35">
      <c r="D2" s="78" t="s">
        <v>64</v>
      </c>
      <c r="E2" s="78"/>
      <c r="F2" s="78"/>
      <c r="K2" s="89" t="s">
        <v>65</v>
      </c>
      <c r="L2" s="116">
        <v>1</v>
      </c>
    </row>
    <row r="3" spans="1:12" x14ac:dyDescent="0.25">
      <c r="E3" s="89"/>
      <c r="F3" s="111" t="s">
        <v>92</v>
      </c>
      <c r="G3" s="99">
        <f>IF(A6&gt;0,Liste!C1,"")</f>
        <v>0</v>
      </c>
    </row>
    <row r="4" spans="1:12" x14ac:dyDescent="0.25">
      <c r="D4" t="s">
        <v>333</v>
      </c>
      <c r="E4" s="99"/>
      <c r="F4" s="99"/>
      <c r="G4" s="99"/>
    </row>
    <row r="5" spans="1:12" ht="13" thickBot="1" x14ac:dyDescent="0.3">
      <c r="A5" s="83"/>
      <c r="B5" s="83"/>
      <c r="C5" s="83"/>
      <c r="D5" s="83"/>
      <c r="E5" s="83"/>
      <c r="F5" s="83"/>
      <c r="G5" s="83"/>
      <c r="H5" s="83"/>
      <c r="I5" s="83"/>
      <c r="J5" s="83"/>
      <c r="K5" s="83"/>
      <c r="L5" s="83"/>
    </row>
    <row r="6" spans="1:12" x14ac:dyDescent="0.25">
      <c r="A6" s="109">
        <v>1</v>
      </c>
      <c r="B6" s="117"/>
      <c r="F6" s="118"/>
      <c r="G6" s="119" t="s">
        <v>93</v>
      </c>
      <c r="H6" s="120"/>
      <c r="I6" s="120"/>
      <c r="J6" s="120"/>
      <c r="K6" s="120"/>
      <c r="L6" s="121"/>
    </row>
    <row r="7" spans="1:12" ht="18.5" thickBot="1" x14ac:dyDescent="0.45">
      <c r="A7" s="68" t="str">
        <f>IF($A6&lt;&gt;0,VLOOKUP($A6,Liste!$A$10:$W$459,3,FALSE),"")</f>
        <v>Monsieur</v>
      </c>
      <c r="B7" s="122" t="str">
        <f>IF($A6&lt;&gt;0,VLOOKUP($A6,Liste!$A$10:$W$459,4,FALSE),"")</f>
        <v>ALEXANDRINI André</v>
      </c>
      <c r="E7" s="75">
        <f>IF($A6&lt;&gt;0,VLOOKUP($A6,Liste!$A$10:$W$459,8,FALSE),"")</f>
        <v>58</v>
      </c>
      <c r="F7" s="123"/>
      <c r="G7" s="124" t="s">
        <v>94</v>
      </c>
      <c r="H7" s="73"/>
      <c r="I7" s="73"/>
      <c r="J7" s="73"/>
      <c r="K7" s="73"/>
      <c r="L7" s="25"/>
    </row>
    <row r="8" spans="1:12" ht="13" x14ac:dyDescent="0.3">
      <c r="A8" s="79" t="str">
        <f>IF($A6&lt;&gt;0,VLOOKUP($A6,Liste!$A$10:$W$459,5,FALSE),"")</f>
        <v>15 rue du Trou Perdu</v>
      </c>
      <c r="B8" s="68"/>
      <c r="F8" s="125"/>
      <c r="G8" s="126" t="s">
        <v>95</v>
      </c>
      <c r="H8" s="126"/>
      <c r="I8" s="126"/>
      <c r="J8" s="126"/>
      <c r="K8" s="126"/>
      <c r="L8" s="85"/>
    </row>
    <row r="9" spans="1:12" ht="13" x14ac:dyDescent="0.3">
      <c r="A9" s="79">
        <f>IF($A6&lt;&gt;0,VLOOKUP($A6,Liste!$A$10:$W$459,6,FALSE),"")</f>
        <v>33700</v>
      </c>
      <c r="B9" s="79" t="str">
        <f>IF($A6&lt;&gt;0,VLOOKUP($A6,Liste!$A$10:$W$459,7,FALSE),"")</f>
        <v>Mérignac</v>
      </c>
      <c r="F9" s="127"/>
      <c r="L9" s="71"/>
    </row>
    <row r="10" spans="1:12" x14ac:dyDescent="0.25">
      <c r="A10" s="80" t="str">
        <f xml:space="preserve"> IF($A6&lt;&gt;0, "Lot " &amp; VLOOKUP($A6,Liste!$A$10:$W$459,9,FALSE),"")</f>
        <v>Lot 1</v>
      </c>
      <c r="B10" s="128" t="str">
        <f>IF($A6&lt;&gt;0,VLOOKUP($A6,Liste!$A$10:$W$459,10,FALSE),"")</f>
        <v>cave</v>
      </c>
      <c r="C10" s="76">
        <f>IF($A6&lt;&gt;0,VLOOKUP($A6,Liste!$A$10:$W$459,11,FALSE),"")</f>
        <v>29</v>
      </c>
      <c r="F10" s="127"/>
      <c r="L10" s="71"/>
    </row>
    <row r="11" spans="1:12" ht="13" thickBot="1" x14ac:dyDescent="0.3">
      <c r="A11" s="80" t="str">
        <f>IF($A6&lt;&gt;0,"Lot " &amp; VLOOKUP($A6,Liste!$A$10:$W$459,12,FALSE),"")</f>
        <v>Lot 151</v>
      </c>
      <c r="B11" s="128" t="str">
        <f>IF($A6&lt;&gt;0,VLOOKUP($A6,Liste!$A$10:$W$459,13,FALSE),"")</f>
        <v>Cave</v>
      </c>
      <c r="C11" s="76">
        <f>IF($A6&lt;&gt;0,VLOOKUP($A6,Liste!$A$10:$W$459,14,FALSE),"")</f>
        <v>29</v>
      </c>
      <c r="D11" s="77"/>
      <c r="E11" s="81"/>
      <c r="F11" s="129"/>
      <c r="G11" s="83"/>
      <c r="H11" s="83"/>
      <c r="I11" s="83"/>
      <c r="J11" s="83"/>
      <c r="K11" s="83"/>
      <c r="L11" s="86"/>
    </row>
    <row r="12" spans="1:12" x14ac:dyDescent="0.25">
      <c r="A12" s="130" t="str">
        <f>IF($A6&lt;&gt;0,"Lot " &amp; VLOOKUP($A6,Liste!$A$10:$W$459,15,FALSE),"")</f>
        <v xml:space="preserve">Lot </v>
      </c>
      <c r="B12" s="128">
        <f>IF($A6&lt;&gt;0,VLOOKUP($A6,Liste!$A$10:$W$459,16,FALSE),"")</f>
        <v>0</v>
      </c>
      <c r="C12" s="77">
        <f>IF($A6&lt;&gt;0,VLOOKUP($A6,Liste!$A$10:$W$459,17,FALSE),"")</f>
        <v>0</v>
      </c>
      <c r="D12" s="77"/>
      <c r="E12" s="81"/>
      <c r="F12" s="127"/>
      <c r="G12" s="131" t="s">
        <v>96</v>
      </c>
      <c r="H12" s="132" t="s">
        <v>97</v>
      </c>
      <c r="I12" s="69"/>
      <c r="J12" s="69"/>
      <c r="K12" s="69"/>
      <c r="L12" s="71"/>
    </row>
    <row r="13" spans="1:12" x14ac:dyDescent="0.25">
      <c r="A13" s="130" t="str">
        <f>IF($A6&lt;&gt;0,"Lot " &amp; VLOOKUP($A6,Liste!$A$10:$W$459,18,FALSE),"")</f>
        <v xml:space="preserve">Lot </v>
      </c>
      <c r="B13" s="128">
        <v>0</v>
      </c>
      <c r="C13" s="77">
        <f>IF($A6&lt;&gt;0,VLOOKUP($A6,Liste!$A$10:$W$459,19,FALSE),"")</f>
        <v>0</v>
      </c>
      <c r="E13" s="81"/>
      <c r="F13" s="127"/>
      <c r="G13" s="133" t="s">
        <v>98</v>
      </c>
      <c r="H13" s="132" t="s">
        <v>97</v>
      </c>
      <c r="I13" s="134"/>
      <c r="J13" s="134"/>
      <c r="K13" s="134"/>
      <c r="L13" s="135"/>
    </row>
    <row r="14" spans="1:12" ht="18.5" thickBot="1" x14ac:dyDescent="0.3">
      <c r="A14" s="110" t="str">
        <f>IF($A6&lt;&gt;0,"Lot " &amp; VLOOKUP($A6,Liste!$A$10:$W$459,21,FALSE),"")</f>
        <v xml:space="preserve">Lot </v>
      </c>
      <c r="B14" s="136">
        <f>IF($A6&lt;&gt;0,VLOOKUP($A6,Liste!$A$10:$W$459,22,FALSE),"")</f>
        <v>0</v>
      </c>
      <c r="C14" s="84">
        <f>IF($A6&lt;&gt;0,VLOOKUP($A6,Liste!$A$10:$W$459,23,FALSE),"")</f>
        <v>0</v>
      </c>
      <c r="D14" s="83"/>
      <c r="E14" s="83"/>
      <c r="F14" s="137"/>
      <c r="G14" s="240" t="str">
        <f>IF(OR(B7=0,VLOOKUP(A6,Liste!$A$10:'Liste'!$Z$459,26)&lt;&gt;""),"", "Voir autorisation messages électroniques")</f>
        <v/>
      </c>
      <c r="H14" s="240"/>
      <c r="I14" s="240"/>
      <c r="J14" s="83"/>
      <c r="K14" s="83"/>
      <c r="L14" s="86"/>
    </row>
    <row r="15" spans="1:12" x14ac:dyDescent="0.25">
      <c r="A15" s="138">
        <f>A6+1</f>
        <v>2</v>
      </c>
      <c r="B15" s="139"/>
      <c r="F15" s="118"/>
      <c r="G15" s="119" t="s">
        <v>93</v>
      </c>
      <c r="H15" s="120"/>
      <c r="I15" s="120"/>
      <c r="J15" s="120"/>
      <c r="K15" s="120"/>
      <c r="L15" s="121"/>
    </row>
    <row r="16" spans="1:12" ht="18.5" thickBot="1" x14ac:dyDescent="0.45">
      <c r="A16" s="68" t="str">
        <f>IF($A15&lt;&gt;0,VLOOKUP($A15,Liste!$A$10:$W$459,3,FALSE),"")</f>
        <v>Madame</v>
      </c>
      <c r="B16" s="122" t="str">
        <f>IF($A15&lt;&gt;0,VLOOKUP($A15,Liste!$A$10:$W$459,4,FALSE),"")</f>
        <v>ANNINOS Henri</v>
      </c>
      <c r="E16" s="75">
        <f>IF($A15&lt;&gt;0,VLOOKUP($A15,Liste!$A$10:$W$459,8,FALSE),"")</f>
        <v>290</v>
      </c>
      <c r="F16" s="123"/>
      <c r="G16" s="124" t="s">
        <v>94</v>
      </c>
      <c r="H16" s="73"/>
      <c r="I16" s="73"/>
      <c r="J16" s="73"/>
      <c r="K16" s="73"/>
      <c r="L16" s="25"/>
    </row>
    <row r="17" spans="1:12" ht="13" x14ac:dyDescent="0.3">
      <c r="A17" s="79" t="str">
        <f>IF($A15&lt;&gt;0,VLOOKUP($A15,Liste!$A$10:$W$459,5,FALSE),"")</f>
        <v>5 rue de la Tour</v>
      </c>
      <c r="B17" s="68"/>
      <c r="F17" s="125"/>
      <c r="G17" s="126" t="s">
        <v>95</v>
      </c>
      <c r="H17" s="126"/>
      <c r="I17" s="126"/>
      <c r="J17" s="126"/>
      <c r="K17" s="126"/>
      <c r="L17" s="85"/>
    </row>
    <row r="18" spans="1:12" ht="13" x14ac:dyDescent="0.3">
      <c r="A18" s="79">
        <f>IF($A15&lt;&gt;0,VLOOKUP($A15,Liste!$A$10:$W$459,6,FALSE),"")</f>
        <v>75016</v>
      </c>
      <c r="B18" s="79" t="str">
        <f>IF($A15&lt;&gt;0,VLOOKUP($A15,Liste!$A$10:$W$459,7,FALSE),"")</f>
        <v xml:space="preserve">Paris </v>
      </c>
      <c r="F18" s="127"/>
      <c r="L18" s="71"/>
    </row>
    <row r="19" spans="1:12" x14ac:dyDescent="0.25">
      <c r="A19" s="80" t="str">
        <f xml:space="preserve"> IF($A15&lt;&gt;0, "Lot " &amp; VLOOKUP($A15,Liste!$A$10:$W$459,9,FALSE),"")</f>
        <v>Lot 2</v>
      </c>
      <c r="B19" s="128" t="str">
        <f>IF($A15&lt;&gt;0,VLOOKUP($A15,Liste!$A$10:$W$459,10,FALSE),"")</f>
        <v>Appart,</v>
      </c>
      <c r="C19" s="76">
        <f>IF($A15&lt;&gt;0,VLOOKUP($A15,Liste!$A$10:$W$459,11,FALSE),"")</f>
        <v>261</v>
      </c>
      <c r="F19" s="127"/>
      <c r="L19" s="71"/>
    </row>
    <row r="20" spans="1:12" ht="13" thickBot="1" x14ac:dyDescent="0.3">
      <c r="A20" s="80" t="str">
        <f>IF($A15&lt;&gt;0,"Lot " &amp; VLOOKUP($A15,Liste!$A$10:$W$459,12,FALSE),"")</f>
        <v>Lot 152</v>
      </c>
      <c r="B20" s="128" t="str">
        <f>IF($A15&lt;&gt;0,VLOOKUP($A15,Liste!$A$10:$W$459,13,FALSE),"")</f>
        <v>Cave</v>
      </c>
      <c r="C20" s="76">
        <f>IF($A15&lt;&gt;0,VLOOKUP($A15,Liste!$A$10:$W$459,14,FALSE),"")</f>
        <v>29</v>
      </c>
      <c r="D20" s="77"/>
      <c r="E20" s="81"/>
      <c r="F20" s="129"/>
      <c r="G20" s="83"/>
      <c r="H20" s="83"/>
      <c r="I20" s="83"/>
      <c r="J20" s="83"/>
      <c r="K20" s="83"/>
      <c r="L20" s="86"/>
    </row>
    <row r="21" spans="1:12" x14ac:dyDescent="0.25">
      <c r="A21" s="130" t="str">
        <f>IF($A15&lt;&gt;0,"Lot " &amp; VLOOKUP($A15,Liste!$A$10:$W$459,15,FALSE),"")</f>
        <v xml:space="preserve">Lot </v>
      </c>
      <c r="B21" s="128">
        <f>IF($A15&lt;&gt;0,VLOOKUP($A15,Liste!$A$10:$W$459,16,FALSE),"")</f>
        <v>0</v>
      </c>
      <c r="C21" s="77">
        <f>IF($A15&lt;&gt;0,VLOOKUP($A15,Liste!$A$10:$W$459,17,FALSE),"")</f>
        <v>0</v>
      </c>
      <c r="D21" s="77"/>
      <c r="E21" s="81"/>
      <c r="F21" s="127"/>
      <c r="G21" s="131" t="s">
        <v>96</v>
      </c>
      <c r="H21" s="132" t="s">
        <v>97</v>
      </c>
      <c r="I21" s="69"/>
      <c r="J21" s="69"/>
      <c r="K21" s="69"/>
      <c r="L21" s="71"/>
    </row>
    <row r="22" spans="1:12" x14ac:dyDescent="0.25">
      <c r="A22" s="130" t="str">
        <f>IF($A15&lt;&gt;0,"Lot " &amp; VLOOKUP($A15,Liste!$A$10:$W$459,18,FALSE),"")</f>
        <v xml:space="preserve">Lot </v>
      </c>
      <c r="B22" s="128">
        <v>0</v>
      </c>
      <c r="C22" s="77">
        <f>IF($A15&lt;&gt;0,VLOOKUP($A15,Liste!$A$10:$W$459,19,FALSE),"")</f>
        <v>0</v>
      </c>
      <c r="E22" s="81"/>
      <c r="F22" s="127"/>
      <c r="G22" s="133" t="s">
        <v>98</v>
      </c>
      <c r="H22" s="132" t="s">
        <v>97</v>
      </c>
      <c r="I22" s="134"/>
      <c r="J22" s="134"/>
      <c r="K22" s="134"/>
      <c r="L22" s="135"/>
    </row>
    <row r="23" spans="1:12" ht="18.5" thickBot="1" x14ac:dyDescent="0.3">
      <c r="A23" s="110" t="str">
        <f>IF($A15&lt;&gt;0,"Lot " &amp; VLOOKUP($A15,Liste!$A$10:$W$459,21,FALSE),"")</f>
        <v xml:space="preserve">Lot </v>
      </c>
      <c r="B23" s="136">
        <f>IF($A15&lt;&gt;0,VLOOKUP($A15,Liste!$A$10:$W$459,22,FALSE),"")</f>
        <v>0</v>
      </c>
      <c r="C23" s="84">
        <f>IF($A15&lt;&gt;0,VLOOKUP($A15,Liste!$A$10:$W$459,23,FALSE),"")</f>
        <v>0</v>
      </c>
      <c r="D23" s="83"/>
      <c r="E23" s="83"/>
      <c r="F23" s="137"/>
      <c r="G23" s="240" t="str">
        <f>IF(OR(B16=0,VLOOKUP(A15,Liste!$A$10:'Liste'!$Z$459,26)&lt;&gt;""),"", "Voir autorisation messages électroniques")</f>
        <v>Voir autorisation messages électroniques</v>
      </c>
      <c r="H23" s="240"/>
      <c r="I23" s="240"/>
      <c r="J23" s="83"/>
      <c r="K23" s="83"/>
      <c r="L23" s="86"/>
    </row>
    <row r="24" spans="1:12" x14ac:dyDescent="0.25">
      <c r="A24" s="138">
        <f>A15+1</f>
        <v>3</v>
      </c>
      <c r="B24" s="139"/>
      <c r="F24" s="118"/>
      <c r="G24" s="119" t="s">
        <v>93</v>
      </c>
      <c r="H24" s="120"/>
      <c r="I24" s="120"/>
      <c r="J24" s="120"/>
      <c r="K24" s="120"/>
      <c r="L24" s="121"/>
    </row>
    <row r="25" spans="1:12" ht="18.5" thickBot="1" x14ac:dyDescent="0.45">
      <c r="A25" s="68" t="str">
        <f>IF($A24&lt;&gt;0,VLOOKUP($A24,Liste!$A$10:$W$459,3,FALSE),"")</f>
        <v>Mr  et Mme</v>
      </c>
      <c r="B25" s="122" t="str">
        <f>IF($A24&lt;&gt;0,VLOOKUP($A24,Liste!$A$10:$W$459,4,FALSE),"")</f>
        <v>BALDACCHINO Laurence</v>
      </c>
      <c r="E25" s="75">
        <f>IF($A24&lt;&gt;0,VLOOKUP($A24,Liste!$A$10:$W$459,8,FALSE),"")</f>
        <v>319</v>
      </c>
      <c r="F25" s="123"/>
      <c r="G25" s="124" t="s">
        <v>94</v>
      </c>
      <c r="H25" s="73"/>
      <c r="I25" s="73"/>
      <c r="J25" s="73"/>
      <c r="K25" s="73"/>
      <c r="L25" s="25"/>
    </row>
    <row r="26" spans="1:12" ht="13" x14ac:dyDescent="0.3">
      <c r="A26" s="79" t="str">
        <f>IF($A24&lt;&gt;0,VLOOKUP($A24,Liste!$A$10:$W$459,5,FALSE),"")</f>
        <v xml:space="preserve">13 rue de l' espoir </v>
      </c>
      <c r="B26" s="68"/>
      <c r="F26" s="125"/>
      <c r="G26" s="126" t="s">
        <v>95</v>
      </c>
      <c r="H26" s="126"/>
      <c r="I26" s="126"/>
      <c r="J26" s="126"/>
      <c r="K26" s="126"/>
      <c r="L26" s="85"/>
    </row>
    <row r="27" spans="1:12" ht="13" x14ac:dyDescent="0.3">
      <c r="A27" s="79">
        <f>IF($A24&lt;&gt;0,VLOOKUP($A24,Liste!$A$10:$W$459,6,FALSE),"")</f>
        <v>75016</v>
      </c>
      <c r="B27" s="79" t="str">
        <f>IF($A24&lt;&gt;0,VLOOKUP($A24,Liste!$A$10:$W$459,7,FALSE),"")</f>
        <v xml:space="preserve">Paris  </v>
      </c>
      <c r="F27" s="127"/>
      <c r="L27" s="71"/>
    </row>
    <row r="28" spans="1:12" x14ac:dyDescent="0.25">
      <c r="A28" s="80" t="str">
        <f xml:space="preserve"> IF($A24&lt;&gt;0, "Lot " &amp; VLOOKUP($A24,Liste!$A$10:$W$459,9,FALSE),"")</f>
        <v>Lot 3</v>
      </c>
      <c r="B28" s="128" t="str">
        <f>IF($A24&lt;&gt;0,VLOOKUP($A24,Liste!$A$10:$W$459,10,FALSE),"")</f>
        <v>Appart,</v>
      </c>
      <c r="C28" s="76">
        <f>IF($A24&lt;&gt;0,VLOOKUP($A24,Liste!$A$10:$W$459,11,FALSE),"")</f>
        <v>290</v>
      </c>
      <c r="F28" s="127"/>
      <c r="L28" s="71"/>
    </row>
    <row r="29" spans="1:12" ht="13" thickBot="1" x14ac:dyDescent="0.3">
      <c r="A29" s="80" t="str">
        <f>IF($A24&lt;&gt;0,"Lot " &amp; VLOOKUP($A24,Liste!$A$10:$W$459,12,FALSE),"")</f>
        <v>Lot 153</v>
      </c>
      <c r="B29" s="128" t="str">
        <f>IF($A24&lt;&gt;0,VLOOKUP($A24,Liste!$A$10:$W$459,13,FALSE),"")</f>
        <v>Cave</v>
      </c>
      <c r="C29" s="76">
        <f>IF($A24&lt;&gt;0,VLOOKUP($A24,Liste!$A$10:$W$459,14,FALSE),"")</f>
        <v>29</v>
      </c>
      <c r="D29" s="77"/>
      <c r="E29" s="81"/>
      <c r="F29" s="129"/>
      <c r="G29" s="83"/>
      <c r="H29" s="83"/>
      <c r="I29" s="83"/>
      <c r="J29" s="83"/>
      <c r="K29" s="83"/>
      <c r="L29" s="86"/>
    </row>
    <row r="30" spans="1:12" x14ac:dyDescent="0.25">
      <c r="A30" s="130" t="str">
        <f>IF($A24&lt;&gt;0,"Lot " &amp; VLOOKUP($A24,Liste!$A$10:$W$459,15,FALSE),"")</f>
        <v xml:space="preserve">Lot </v>
      </c>
      <c r="B30" s="128">
        <f>IF($A24&lt;&gt;0,VLOOKUP($A24,Liste!$A$10:$W$459,16,FALSE),"")</f>
        <v>0</v>
      </c>
      <c r="C30" s="77">
        <f>IF($A24&lt;&gt;0,VLOOKUP($A24,Liste!$A$10:$W$459,17,FALSE),"")</f>
        <v>0</v>
      </c>
      <c r="D30" s="77"/>
      <c r="E30" s="81"/>
      <c r="F30" s="127"/>
      <c r="G30" s="131" t="s">
        <v>96</v>
      </c>
      <c r="H30" s="132" t="s">
        <v>97</v>
      </c>
      <c r="I30" s="69"/>
      <c r="J30" s="69"/>
      <c r="K30" s="69"/>
      <c r="L30" s="71"/>
    </row>
    <row r="31" spans="1:12" x14ac:dyDescent="0.25">
      <c r="A31" s="130" t="str">
        <f>IF($A24&lt;&gt;0,"Lot " &amp; VLOOKUP($A24,Liste!$A$10:$W$459,18,FALSE),"")</f>
        <v xml:space="preserve">Lot </v>
      </c>
      <c r="B31" s="128">
        <v>0</v>
      </c>
      <c r="C31" s="77">
        <f>IF($A24&lt;&gt;0,VLOOKUP($A24,Liste!$A$10:$W$459,19,FALSE),"")</f>
        <v>0</v>
      </c>
      <c r="E31" s="81"/>
      <c r="F31" s="127"/>
      <c r="G31" s="133" t="s">
        <v>98</v>
      </c>
      <c r="H31" s="132" t="s">
        <v>97</v>
      </c>
      <c r="I31" s="134"/>
      <c r="J31" s="134"/>
      <c r="K31" s="134"/>
      <c r="L31" s="135"/>
    </row>
    <row r="32" spans="1:12" ht="18.5" thickBot="1" x14ac:dyDescent="0.3">
      <c r="A32" s="110" t="str">
        <f>IF($A24&lt;&gt;0,"Lot " &amp; VLOOKUP($A24,Liste!$A$10:$W$459,21,FALSE),"")</f>
        <v xml:space="preserve">Lot </v>
      </c>
      <c r="B32" s="136">
        <f>IF($A24&lt;&gt;0,VLOOKUP($A24,Liste!$A$10:$W$459,22,FALSE),"")</f>
        <v>0</v>
      </c>
      <c r="C32" s="84">
        <f>IF($A24&lt;&gt;0,VLOOKUP($A24,Liste!$A$10:$W$459,23,FALSE),"")</f>
        <v>0</v>
      </c>
      <c r="D32" s="83"/>
      <c r="E32" s="83"/>
      <c r="F32" s="137"/>
      <c r="G32" s="240" t="str">
        <f>IF(OR(B25=0,VLOOKUP(A24,Liste!$A$10:'Liste'!$Z$459,26)&lt;&gt;""),"", "Voir autorisation messages électroniques")</f>
        <v/>
      </c>
      <c r="H32" s="240"/>
      <c r="I32" s="240"/>
      <c r="J32" s="83"/>
      <c r="K32" s="83"/>
      <c r="L32" s="86"/>
    </row>
    <row r="33" spans="1:12" x14ac:dyDescent="0.25">
      <c r="A33" s="138">
        <f>A24+1</f>
        <v>4</v>
      </c>
      <c r="B33" s="139"/>
      <c r="F33" s="118"/>
      <c r="G33" s="119" t="s">
        <v>93</v>
      </c>
      <c r="H33" s="120"/>
      <c r="I33" s="120"/>
      <c r="J33" s="120"/>
      <c r="K33" s="120"/>
      <c r="L33" s="121"/>
    </row>
    <row r="34" spans="1:12" ht="18.5" thickBot="1" x14ac:dyDescent="0.45">
      <c r="A34" s="68" t="str">
        <f>IF($A33&lt;&gt;0,VLOOKUP($A33,Liste!$A$10:$W$459,3,FALSE),"")</f>
        <v>Monsieur</v>
      </c>
      <c r="B34" s="122" t="str">
        <f>IF($A33&lt;&gt;0,VLOOKUP($A33,Liste!$A$10:$W$459,4,FALSE),"")</f>
        <v>BANCHET Joseph</v>
      </c>
      <c r="E34" s="75">
        <f>IF($A33&lt;&gt;0,VLOOKUP($A33,Liste!$A$10:$W$459,8,FALSE),"")</f>
        <v>294</v>
      </c>
      <c r="F34" s="123"/>
      <c r="G34" s="124" t="s">
        <v>94</v>
      </c>
      <c r="H34" s="73"/>
      <c r="I34" s="73"/>
      <c r="J34" s="73"/>
      <c r="K34" s="73"/>
      <c r="L34" s="25"/>
    </row>
    <row r="35" spans="1:12" ht="13" x14ac:dyDescent="0.3">
      <c r="A35" s="79" t="str">
        <f>IF($A33&lt;&gt;0,VLOOKUP($A33,Liste!$A$10:$W$459,5,FALSE),"")</f>
        <v>14 rue de l' espoir</v>
      </c>
      <c r="B35" s="68"/>
      <c r="F35" s="125"/>
      <c r="G35" s="126" t="s">
        <v>95</v>
      </c>
      <c r="H35" s="126"/>
      <c r="I35" s="126"/>
      <c r="J35" s="126"/>
      <c r="K35" s="126"/>
      <c r="L35" s="85"/>
    </row>
    <row r="36" spans="1:12" ht="13" x14ac:dyDescent="0.3">
      <c r="A36" s="79">
        <f>IF($A33&lt;&gt;0,VLOOKUP($A33,Liste!$A$10:$W$459,6,FALSE),"")</f>
        <v>75016</v>
      </c>
      <c r="B36" s="79" t="str">
        <f>IF($A33&lt;&gt;0,VLOOKUP($A33,Liste!$A$10:$W$459,7,FALSE),"")</f>
        <v xml:space="preserve">Paris </v>
      </c>
      <c r="F36" s="127"/>
      <c r="L36" s="71"/>
    </row>
    <row r="37" spans="1:12" x14ac:dyDescent="0.25">
      <c r="A37" s="80" t="str">
        <f xml:space="preserve"> IF($A33&lt;&gt;0, "Lot " &amp; VLOOKUP($A33,Liste!$A$10:$W$459,9,FALSE),"")</f>
        <v>Lot 4</v>
      </c>
      <c r="B37" s="128" t="str">
        <f>IF($A33&lt;&gt;0,VLOOKUP($A33,Liste!$A$10:$W$459,10,FALSE),"")</f>
        <v>Appart,</v>
      </c>
      <c r="C37" s="76">
        <f>IF($A33&lt;&gt;0,VLOOKUP($A33,Liste!$A$10:$W$459,11,FALSE),"")</f>
        <v>265</v>
      </c>
      <c r="F37" s="127"/>
      <c r="L37" s="71"/>
    </row>
    <row r="38" spans="1:12" ht="13" thickBot="1" x14ac:dyDescent="0.3">
      <c r="A38" s="80" t="str">
        <f>IF($A33&lt;&gt;0,"Lot " &amp; VLOOKUP($A33,Liste!$A$10:$W$459,12,FALSE),"")</f>
        <v>Lot 154</v>
      </c>
      <c r="B38" s="128" t="str">
        <f>IF($A33&lt;&gt;0,VLOOKUP($A33,Liste!$A$10:$W$459,13,FALSE),"")</f>
        <v>Cave</v>
      </c>
      <c r="C38" s="76">
        <f>IF($A33&lt;&gt;0,VLOOKUP($A33,Liste!$A$10:$W$459,14,FALSE),"")</f>
        <v>29</v>
      </c>
      <c r="D38" s="77"/>
      <c r="E38" s="81"/>
      <c r="F38" s="129"/>
      <c r="G38" s="83"/>
      <c r="H38" s="83"/>
      <c r="I38" s="83"/>
      <c r="J38" s="83"/>
      <c r="K38" s="83"/>
      <c r="L38" s="86"/>
    </row>
    <row r="39" spans="1:12" x14ac:dyDescent="0.25">
      <c r="A39" s="130" t="str">
        <f>IF($A33&lt;&gt;0,"Lot " &amp; VLOOKUP($A33,Liste!$A$10:$W$459,15,FALSE),"")</f>
        <v xml:space="preserve">Lot </v>
      </c>
      <c r="B39" s="128">
        <f>IF($A33&lt;&gt;0,VLOOKUP($A33,Liste!$A$10:$W$459,16,FALSE),"")</f>
        <v>0</v>
      </c>
      <c r="C39" s="77">
        <f>IF($A33&lt;&gt;0,VLOOKUP($A33,Liste!$A$10:$W$459,17,FALSE),"")</f>
        <v>0</v>
      </c>
      <c r="D39" s="77"/>
      <c r="E39" s="81"/>
      <c r="F39" s="127"/>
      <c r="G39" s="131" t="s">
        <v>96</v>
      </c>
      <c r="H39" s="132" t="s">
        <v>97</v>
      </c>
      <c r="I39" s="69"/>
      <c r="J39" s="69"/>
      <c r="K39" s="69"/>
      <c r="L39" s="71"/>
    </row>
    <row r="40" spans="1:12" x14ac:dyDescent="0.25">
      <c r="A40" s="130" t="str">
        <f>IF($A33&lt;&gt;0,"Lot " &amp; VLOOKUP($A33,Liste!$A$10:$W$459,18,FALSE),"")</f>
        <v xml:space="preserve">Lot </v>
      </c>
      <c r="B40" s="128">
        <v>0</v>
      </c>
      <c r="C40" s="77">
        <f>IF($A33&lt;&gt;0,VLOOKUP($A33,Liste!$A$10:$W$459,19,FALSE),"")</f>
        <v>0</v>
      </c>
      <c r="E40" s="81"/>
      <c r="F40" s="127"/>
      <c r="G40" s="133" t="s">
        <v>98</v>
      </c>
      <c r="H40" s="132" t="s">
        <v>97</v>
      </c>
      <c r="I40" s="134"/>
      <c r="J40" s="134"/>
      <c r="K40" s="134"/>
      <c r="L40" s="135"/>
    </row>
    <row r="41" spans="1:12" ht="18.5" thickBot="1" x14ac:dyDescent="0.3">
      <c r="A41" s="110" t="str">
        <f>IF($A33&lt;&gt;0,"Lot " &amp; VLOOKUP($A33,Liste!$A$10:$W$459,21,FALSE),"")</f>
        <v xml:space="preserve">Lot </v>
      </c>
      <c r="B41" s="136">
        <f>IF($A33&lt;&gt;0,VLOOKUP($A33,Liste!$A$10:$W$459,22,FALSE),"")</f>
        <v>0</v>
      </c>
      <c r="C41" s="84">
        <f>IF($A33&lt;&gt;0,VLOOKUP($A33,Liste!$A$10:$W$459,23,FALSE),"")</f>
        <v>0</v>
      </c>
      <c r="D41" s="83"/>
      <c r="E41" s="83"/>
      <c r="F41" s="137"/>
      <c r="G41" s="240" t="str">
        <f>IF(OR(B34=0,VLOOKUP(A33,Liste!$A$10:'Liste'!$Z$459,26)&lt;&gt;""),"", "Voir autorisation messages électroniques")</f>
        <v>Voir autorisation messages électroniques</v>
      </c>
      <c r="H41" s="240"/>
      <c r="I41" s="240"/>
      <c r="J41" s="83"/>
      <c r="K41" s="83"/>
      <c r="L41" s="86"/>
    </row>
    <row r="42" spans="1:12" x14ac:dyDescent="0.25">
      <c r="A42" s="138">
        <f>A33+1</f>
        <v>5</v>
      </c>
      <c r="B42" s="139"/>
      <c r="F42" s="118"/>
      <c r="G42" s="119" t="s">
        <v>93</v>
      </c>
      <c r="H42" s="120"/>
      <c r="I42" s="120"/>
      <c r="J42" s="120"/>
      <c r="K42" s="120"/>
      <c r="L42" s="121"/>
    </row>
    <row r="43" spans="1:12" ht="18.5" thickBot="1" x14ac:dyDescent="0.45">
      <c r="A43" s="68" t="str">
        <f>IF($A42&lt;&gt;0,VLOOKUP($A42,Liste!$A$10:$W$459,3,FALSE),"")</f>
        <v>Madame</v>
      </c>
      <c r="B43" s="122" t="str">
        <f>IF($A42&lt;&gt;0,VLOOKUP($A42,Liste!$A$10:$W$459,4,FALSE),"")</f>
        <v>BARDIN Andrée</v>
      </c>
      <c r="E43" s="75">
        <f>IF($A42&lt;&gt;0,VLOOKUP($A42,Liste!$A$10:$W$459,8,FALSE),"")</f>
        <v>287</v>
      </c>
      <c r="F43" s="123"/>
      <c r="G43" s="124" t="s">
        <v>94</v>
      </c>
      <c r="H43" s="73"/>
      <c r="I43" s="73"/>
      <c r="J43" s="73"/>
      <c r="K43" s="73"/>
      <c r="L43" s="25"/>
    </row>
    <row r="44" spans="1:12" ht="13" x14ac:dyDescent="0.3">
      <c r="A44" s="79" t="str">
        <f>IF($A42&lt;&gt;0,VLOOKUP($A42,Liste!$A$10:$W$459,5,FALSE),"")</f>
        <v>12 rue de Caen</v>
      </c>
      <c r="B44" s="68"/>
      <c r="F44" s="125"/>
      <c r="G44" s="126" t="s">
        <v>95</v>
      </c>
      <c r="H44" s="126"/>
      <c r="I44" s="126"/>
      <c r="J44" s="126"/>
      <c r="K44" s="126"/>
      <c r="L44" s="85"/>
    </row>
    <row r="45" spans="1:12" ht="13" x14ac:dyDescent="0.3">
      <c r="A45" s="79">
        <f>IF($A42&lt;&gt;0,VLOOKUP($A42,Liste!$A$10:$W$459,6,FALSE),"")</f>
        <v>75016</v>
      </c>
      <c r="B45" s="79" t="str">
        <f>IF($A42&lt;&gt;0,VLOOKUP($A42,Liste!$A$10:$W$459,7,FALSE),"")</f>
        <v xml:space="preserve">Paris </v>
      </c>
      <c r="F45" s="127"/>
      <c r="L45" s="71"/>
    </row>
    <row r="46" spans="1:12" x14ac:dyDescent="0.25">
      <c r="A46" s="80" t="str">
        <f xml:space="preserve"> IF($A42&lt;&gt;0, "Lot " &amp; VLOOKUP($A42,Liste!$A$10:$W$459,9,FALSE),"")</f>
        <v>Lot 5</v>
      </c>
      <c r="B46" s="128" t="str">
        <f>IF($A42&lt;&gt;0,VLOOKUP($A42,Liste!$A$10:$W$459,10,FALSE),"")</f>
        <v>Appart,</v>
      </c>
      <c r="C46" s="76">
        <f>IF($A42&lt;&gt;0,VLOOKUP($A42,Liste!$A$10:$W$459,11,FALSE),"")</f>
        <v>258</v>
      </c>
      <c r="F46" s="127"/>
      <c r="L46" s="71"/>
    </row>
    <row r="47" spans="1:12" ht="13" thickBot="1" x14ac:dyDescent="0.3">
      <c r="A47" s="80" t="str">
        <f>IF($A42&lt;&gt;0,"Lot " &amp; VLOOKUP($A42,Liste!$A$10:$W$459,12,FALSE),"")</f>
        <v>Lot 155</v>
      </c>
      <c r="B47" s="128" t="str">
        <f>IF($A42&lt;&gt;0,VLOOKUP($A42,Liste!$A$10:$W$459,13,FALSE),"")</f>
        <v>Cave</v>
      </c>
      <c r="C47" s="76">
        <f>IF($A42&lt;&gt;0,VLOOKUP($A42,Liste!$A$10:$W$459,14,FALSE),"")</f>
        <v>29</v>
      </c>
      <c r="D47" s="77"/>
      <c r="E47" s="81"/>
      <c r="F47" s="129"/>
      <c r="G47" s="83"/>
      <c r="H47" s="83"/>
      <c r="I47" s="83"/>
      <c r="J47" s="83"/>
      <c r="K47" s="83"/>
      <c r="L47" s="86"/>
    </row>
    <row r="48" spans="1:12" x14ac:dyDescent="0.25">
      <c r="A48" s="130" t="str">
        <f>IF($A42&lt;&gt;0,"Lot " &amp; VLOOKUP($A42,Liste!$A$10:$W$459,15,FALSE),"")</f>
        <v xml:space="preserve">Lot </v>
      </c>
      <c r="B48" s="128">
        <f>IF($A42&lt;&gt;0,VLOOKUP($A42,Liste!$A$10:$W$459,16,FALSE),"")</f>
        <v>0</v>
      </c>
      <c r="C48" s="77">
        <f>IF($A42&lt;&gt;0,VLOOKUP($A42,Liste!$A$10:$W$459,17,FALSE),"")</f>
        <v>0</v>
      </c>
      <c r="D48" s="77"/>
      <c r="E48" s="81"/>
      <c r="F48" s="127"/>
      <c r="G48" s="131" t="s">
        <v>96</v>
      </c>
      <c r="H48" s="132" t="s">
        <v>97</v>
      </c>
      <c r="I48" s="69"/>
      <c r="J48" s="69"/>
      <c r="K48" s="69"/>
      <c r="L48" s="71"/>
    </row>
    <row r="49" spans="1:12" x14ac:dyDescent="0.25">
      <c r="A49" s="130" t="str">
        <f>IF($A42&lt;&gt;0,"Lot " &amp; VLOOKUP($A42,Liste!$A$10:$W$459,18,FALSE),"")</f>
        <v xml:space="preserve">Lot </v>
      </c>
      <c r="B49" s="128">
        <v>0</v>
      </c>
      <c r="C49" s="77">
        <f>IF($A42&lt;&gt;0,VLOOKUP($A42,Liste!$A$10:$W$459,19,FALSE),"")</f>
        <v>0</v>
      </c>
      <c r="E49" s="81"/>
      <c r="F49" s="127"/>
      <c r="G49" s="133" t="s">
        <v>98</v>
      </c>
      <c r="H49" s="132" t="s">
        <v>97</v>
      </c>
      <c r="I49" s="134"/>
      <c r="J49" s="134"/>
      <c r="K49" s="134"/>
      <c r="L49" s="135"/>
    </row>
    <row r="50" spans="1:12" ht="18.5" thickBot="1" x14ac:dyDescent="0.3">
      <c r="A50" s="110" t="str">
        <f>IF($A42&lt;&gt;0,"Lot " &amp; VLOOKUP($A42,Liste!$A$10:$W$459,21,FALSE),"")</f>
        <v xml:space="preserve">Lot </v>
      </c>
      <c r="B50" s="136">
        <f>IF($A42&lt;&gt;0,VLOOKUP($A42,Liste!$A$10:$W$459,22,FALSE),"")</f>
        <v>0</v>
      </c>
      <c r="C50" s="84">
        <f>IF($A42&lt;&gt;0,VLOOKUP($A42,Liste!$A$10:$W$459,23,FALSE),"")</f>
        <v>0</v>
      </c>
      <c r="D50" s="83"/>
      <c r="E50" s="83"/>
      <c r="F50" s="137"/>
      <c r="G50" s="240" t="str">
        <f>IF(OR(B43=0,VLOOKUP(A42,Liste!$A$10:'Liste'!$Z$459,26)&lt;&gt;""),"", "Voir autorisation messages électroniques")</f>
        <v>Voir autorisation messages électroniques</v>
      </c>
      <c r="H50" s="240"/>
      <c r="I50" s="240"/>
      <c r="J50" s="83"/>
      <c r="K50" s="83"/>
      <c r="L50" s="86"/>
    </row>
    <row r="51" spans="1:12" x14ac:dyDescent="0.25">
      <c r="A51" s="138">
        <f>A42+1</f>
        <v>6</v>
      </c>
      <c r="B51" s="139"/>
      <c r="F51" s="118"/>
      <c r="G51" s="119" t="s">
        <v>93</v>
      </c>
      <c r="H51" s="120"/>
      <c r="I51" s="120"/>
      <c r="J51" s="120"/>
      <c r="K51" s="120"/>
      <c r="L51" s="121"/>
    </row>
    <row r="52" spans="1:12" ht="18.5" thickBot="1" x14ac:dyDescent="0.45">
      <c r="A52" s="68" t="str">
        <f>IF($A51&lt;&gt;0,VLOOKUP($A51,Liste!$A$10:$W$459,3,FALSE),"")</f>
        <v>Mr  et Mme</v>
      </c>
      <c r="B52" s="122" t="str">
        <f>IF($A51&lt;&gt;0,VLOOKUP($A51,Liste!$A$10:$W$459,4,FALSE),"")</f>
        <v>BARDIN-BENARD Louis</v>
      </c>
      <c r="E52" s="75">
        <f>IF($A51&lt;&gt;0,VLOOKUP($A51,Liste!$A$10:$W$459,8,FALSE),"")</f>
        <v>257</v>
      </c>
      <c r="F52" s="123"/>
      <c r="G52" s="124" t="s">
        <v>94</v>
      </c>
      <c r="H52" s="73"/>
      <c r="I52" s="73"/>
      <c r="J52" s="73"/>
      <c r="K52" s="73"/>
      <c r="L52" s="25"/>
    </row>
    <row r="53" spans="1:12" ht="13" x14ac:dyDescent="0.3">
      <c r="A53" s="79" t="str">
        <f>IF($A51&lt;&gt;0,VLOOKUP($A51,Liste!$A$10:$W$459,5,FALSE),"")</f>
        <v>16 rue de l' espoir</v>
      </c>
      <c r="B53" s="68"/>
      <c r="F53" s="125"/>
      <c r="G53" s="126" t="s">
        <v>95</v>
      </c>
      <c r="H53" s="126"/>
      <c r="I53" s="126"/>
      <c r="J53" s="126"/>
      <c r="K53" s="126"/>
      <c r="L53" s="85"/>
    </row>
    <row r="54" spans="1:12" ht="13" x14ac:dyDescent="0.3">
      <c r="A54" s="79">
        <f>IF($A51&lt;&gt;0,VLOOKUP($A51,Liste!$A$10:$W$459,6,FALSE),"")</f>
        <v>75016</v>
      </c>
      <c r="B54" s="79" t="str">
        <f>IF($A51&lt;&gt;0,VLOOKUP($A51,Liste!$A$10:$W$459,7,FALSE),"")</f>
        <v xml:space="preserve">Paris </v>
      </c>
      <c r="F54" s="127"/>
      <c r="L54" s="71"/>
    </row>
    <row r="55" spans="1:12" x14ac:dyDescent="0.25">
      <c r="A55" s="80" t="str">
        <f xml:space="preserve"> IF($A51&lt;&gt;0, "Lot " &amp; VLOOKUP($A51,Liste!$A$10:$W$459,9,FALSE),"")</f>
        <v>Lot 6</v>
      </c>
      <c r="B55" s="128" t="str">
        <f>IF($A51&lt;&gt;0,VLOOKUP($A51,Liste!$A$10:$W$459,10,FALSE),"")</f>
        <v>Appart,</v>
      </c>
      <c r="C55" s="76">
        <f>IF($A51&lt;&gt;0,VLOOKUP($A51,Liste!$A$10:$W$459,11,FALSE),"")</f>
        <v>228</v>
      </c>
      <c r="F55" s="127"/>
      <c r="L55" s="71"/>
    </row>
    <row r="56" spans="1:12" ht="13" thickBot="1" x14ac:dyDescent="0.3">
      <c r="A56" s="80" t="str">
        <f>IF($A51&lt;&gt;0,"Lot " &amp; VLOOKUP($A51,Liste!$A$10:$W$459,12,FALSE),"")</f>
        <v>Lot 156</v>
      </c>
      <c r="B56" s="128" t="str">
        <f>IF($A51&lt;&gt;0,VLOOKUP($A51,Liste!$A$10:$W$459,13,FALSE),"")</f>
        <v>Cave</v>
      </c>
      <c r="C56" s="76">
        <f>IF($A51&lt;&gt;0,VLOOKUP($A51,Liste!$A$10:$W$459,14,FALSE),"")</f>
        <v>29</v>
      </c>
      <c r="D56" s="77"/>
      <c r="E56" s="81"/>
      <c r="F56" s="129"/>
      <c r="G56" s="83"/>
      <c r="H56" s="83"/>
      <c r="I56" s="83"/>
      <c r="J56" s="83"/>
      <c r="K56" s="83"/>
      <c r="L56" s="86"/>
    </row>
    <row r="57" spans="1:12" x14ac:dyDescent="0.25">
      <c r="A57" s="130" t="str">
        <f>IF($A51&lt;&gt;0,"Lot " &amp; VLOOKUP($A51,Liste!$A$10:$W$459,15,FALSE),"")</f>
        <v xml:space="preserve">Lot </v>
      </c>
      <c r="B57" s="128">
        <f>IF($A51&lt;&gt;0,VLOOKUP($A51,Liste!$A$10:$W$459,16,FALSE),"")</f>
        <v>0</v>
      </c>
      <c r="C57" s="77">
        <f>IF($A51&lt;&gt;0,VLOOKUP($A51,Liste!$A$10:$W$459,17,FALSE),"")</f>
        <v>0</v>
      </c>
      <c r="D57" s="77"/>
      <c r="E57" s="81"/>
      <c r="F57" s="127"/>
      <c r="G57" s="131" t="s">
        <v>96</v>
      </c>
      <c r="H57" s="132" t="s">
        <v>97</v>
      </c>
      <c r="I57" s="69"/>
      <c r="J57" s="69"/>
      <c r="K57" s="69"/>
      <c r="L57" s="71"/>
    </row>
    <row r="58" spans="1:12" x14ac:dyDescent="0.25">
      <c r="A58" s="130" t="str">
        <f>IF($A51&lt;&gt;0,"Lot " &amp; VLOOKUP($A51,Liste!$A$10:$W$459,18,FALSE),"")</f>
        <v xml:space="preserve">Lot </v>
      </c>
      <c r="B58" s="128">
        <v>0</v>
      </c>
      <c r="C58" s="77">
        <f>IF($A51&lt;&gt;0,VLOOKUP($A51,Liste!$A$10:$W$459,19,FALSE),"")</f>
        <v>0</v>
      </c>
      <c r="E58" s="81"/>
      <c r="F58" s="127"/>
      <c r="G58" s="133" t="s">
        <v>98</v>
      </c>
      <c r="H58" s="132" t="s">
        <v>97</v>
      </c>
      <c r="I58" s="134"/>
      <c r="J58" s="134"/>
      <c r="K58" s="134"/>
      <c r="L58" s="135"/>
    </row>
    <row r="59" spans="1:12" ht="18.5" thickBot="1" x14ac:dyDescent="0.3">
      <c r="A59" s="110" t="str">
        <f>IF($A51&lt;&gt;0,"Lot " &amp; VLOOKUP($A51,Liste!$A$10:$W$459,21,FALSE),"")</f>
        <v xml:space="preserve">Lot </v>
      </c>
      <c r="B59" s="136">
        <f>IF($A51&lt;&gt;0,VLOOKUP($A51,Liste!$A$10:$W$459,22,FALSE),"")</f>
        <v>0</v>
      </c>
      <c r="C59" s="84">
        <f>IF($A51&lt;&gt;0,VLOOKUP($A51,Liste!$A$10:$W$459,23,FALSE),"")</f>
        <v>0</v>
      </c>
      <c r="D59" s="83"/>
      <c r="E59" s="83"/>
      <c r="F59" s="137"/>
      <c r="G59" s="240" t="str">
        <f>IF(OR(B52=0,VLOOKUP(A51,Liste!$A$10:'Liste'!$Z$459,26)&lt;&gt;""),"", "Voir autorisation messages électroniques")</f>
        <v>Voir autorisation messages électroniques</v>
      </c>
      <c r="H59" s="240"/>
      <c r="I59" s="240"/>
      <c r="J59" s="83"/>
      <c r="K59" s="83"/>
      <c r="L59" s="86"/>
    </row>
    <row r="60" spans="1:12" x14ac:dyDescent="0.25">
      <c r="A60" s="138">
        <f>A51+1</f>
        <v>7</v>
      </c>
      <c r="B60" s="139"/>
      <c r="F60" s="118"/>
      <c r="G60" s="119" t="s">
        <v>93</v>
      </c>
      <c r="H60" s="120"/>
      <c r="I60" s="120"/>
      <c r="J60" s="120"/>
      <c r="K60" s="120"/>
      <c r="L60" s="121"/>
    </row>
    <row r="61" spans="1:12" ht="18.5" thickBot="1" x14ac:dyDescent="0.45">
      <c r="A61" s="68" t="str">
        <f>IF($A60&lt;&gt;0,VLOOKUP($A60,Liste!$A$10:$W$459,3,FALSE),"")</f>
        <v>Mr  et Mme</v>
      </c>
      <c r="B61" s="122" t="str">
        <f>IF($A60&lt;&gt;0,VLOOKUP($A60,Liste!$A$10:$W$459,4,FALSE),"")</f>
        <v>BARDOUILLE Hermine</v>
      </c>
      <c r="E61" s="75">
        <f>IF($A60&lt;&gt;0,VLOOKUP($A60,Liste!$A$10:$W$459,8,FALSE),"")</f>
        <v>371</v>
      </c>
      <c r="F61" s="123"/>
      <c r="G61" s="124" t="s">
        <v>94</v>
      </c>
      <c r="H61" s="73"/>
      <c r="I61" s="73"/>
      <c r="J61" s="73"/>
      <c r="K61" s="73"/>
      <c r="L61" s="25"/>
    </row>
    <row r="62" spans="1:12" ht="13" x14ac:dyDescent="0.3">
      <c r="A62" s="79" t="str">
        <f>IF($A60&lt;&gt;0,VLOOKUP($A60,Liste!$A$10:$W$459,5,FALSE),"")</f>
        <v>25 rue du Puit</v>
      </c>
      <c r="B62" s="68"/>
      <c r="F62" s="125"/>
      <c r="G62" s="126" t="s">
        <v>95</v>
      </c>
      <c r="H62" s="126"/>
      <c r="I62" s="126"/>
      <c r="J62" s="126"/>
      <c r="K62" s="126"/>
      <c r="L62" s="85"/>
    </row>
    <row r="63" spans="1:12" ht="13" x14ac:dyDescent="0.3">
      <c r="A63" s="79">
        <f>IF($A60&lt;&gt;0,VLOOKUP($A60,Liste!$A$10:$W$459,6,FALSE),"")</f>
        <v>75016</v>
      </c>
      <c r="B63" s="79" t="str">
        <f>IF($A60&lt;&gt;0,VLOOKUP($A60,Liste!$A$10:$W$459,7,FALSE),"")</f>
        <v xml:space="preserve">Paris </v>
      </c>
      <c r="F63" s="127"/>
      <c r="L63" s="71"/>
    </row>
    <row r="64" spans="1:12" x14ac:dyDescent="0.25">
      <c r="A64" s="80" t="str">
        <f xml:space="preserve"> IF($A60&lt;&gt;0, "Lot " &amp; VLOOKUP($A60,Liste!$A$10:$W$459,9,FALSE),"")</f>
        <v>Lot 7</v>
      </c>
      <c r="B64" s="128" t="str">
        <f>IF($A60&lt;&gt;0,VLOOKUP($A60,Liste!$A$10:$W$459,10,FALSE),"")</f>
        <v>Appart,</v>
      </c>
      <c r="C64" s="76">
        <f>IF($A60&lt;&gt;0,VLOOKUP($A60,Liste!$A$10:$W$459,11,FALSE),"")</f>
        <v>342</v>
      </c>
      <c r="F64" s="127"/>
      <c r="L64" s="71"/>
    </row>
    <row r="65" spans="1:12" ht="13" thickBot="1" x14ac:dyDescent="0.3">
      <c r="A65" s="80" t="str">
        <f>IF($A60&lt;&gt;0,"Lot " &amp; VLOOKUP($A60,Liste!$A$10:$W$459,12,FALSE),"")</f>
        <v>Lot 157</v>
      </c>
      <c r="B65" s="128" t="str">
        <f>IF($A60&lt;&gt;0,VLOOKUP($A60,Liste!$A$10:$W$459,13,FALSE),"")</f>
        <v>Cave</v>
      </c>
      <c r="C65" s="76">
        <f>IF($A60&lt;&gt;0,VLOOKUP($A60,Liste!$A$10:$W$459,14,FALSE),"")</f>
        <v>29</v>
      </c>
      <c r="D65" s="77"/>
      <c r="E65" s="81"/>
      <c r="F65" s="129"/>
      <c r="G65" s="83"/>
      <c r="H65" s="83"/>
      <c r="I65" s="83"/>
      <c r="J65" s="83"/>
      <c r="K65" s="83"/>
      <c r="L65" s="86"/>
    </row>
    <row r="66" spans="1:12" x14ac:dyDescent="0.25">
      <c r="A66" s="130" t="str">
        <f>IF($A60&lt;&gt;0,"Lot " &amp; VLOOKUP($A60,Liste!$A$10:$W$459,15,FALSE),"")</f>
        <v xml:space="preserve">Lot </v>
      </c>
      <c r="B66" s="128">
        <f>IF($A60&lt;&gt;0,VLOOKUP($A60,Liste!$A$10:$W$459,16,FALSE),"")</f>
        <v>0</v>
      </c>
      <c r="C66" s="77">
        <f>IF($A60&lt;&gt;0,VLOOKUP($A60,Liste!$A$10:$W$459,17,FALSE),"")</f>
        <v>0</v>
      </c>
      <c r="D66" s="77"/>
      <c r="E66" s="81"/>
      <c r="F66" s="127"/>
      <c r="G66" s="131" t="s">
        <v>96</v>
      </c>
      <c r="H66" s="132" t="s">
        <v>97</v>
      </c>
      <c r="I66" s="69"/>
      <c r="J66" s="69"/>
      <c r="K66" s="69"/>
      <c r="L66" s="71"/>
    </row>
    <row r="67" spans="1:12" x14ac:dyDescent="0.25">
      <c r="A67" s="130" t="str">
        <f>IF($A60&lt;&gt;0,"Lot " &amp; VLOOKUP($A60,Liste!$A$10:$W$459,18,FALSE),"")</f>
        <v xml:space="preserve">Lot </v>
      </c>
      <c r="B67" s="128">
        <v>0</v>
      </c>
      <c r="C67" s="77">
        <f>IF($A60&lt;&gt;0,VLOOKUP($A60,Liste!$A$10:$W$459,19,FALSE),"")</f>
        <v>0</v>
      </c>
      <c r="E67" s="81"/>
      <c r="F67" s="127"/>
      <c r="G67" s="133" t="s">
        <v>98</v>
      </c>
      <c r="H67" s="132" t="s">
        <v>97</v>
      </c>
      <c r="I67" s="134"/>
      <c r="J67" s="134"/>
      <c r="K67" s="134"/>
      <c r="L67" s="135"/>
    </row>
    <row r="68" spans="1:12" ht="18.5" thickBot="1" x14ac:dyDescent="0.3">
      <c r="A68" s="110" t="str">
        <f>IF($A60&lt;&gt;0,"Lot " &amp; VLOOKUP($A60,Liste!$A$10:$W$459,21,FALSE),"")</f>
        <v xml:space="preserve">Lot </v>
      </c>
      <c r="B68" s="136">
        <f>IF($A60&lt;&gt;0,VLOOKUP($A60,Liste!$A$10:$W$459,22,FALSE),"")</f>
        <v>0</v>
      </c>
      <c r="C68" s="84">
        <f>IF($A60&lt;&gt;0,VLOOKUP($A60,Liste!$A$10:$W$459,23,FALSE),"")</f>
        <v>0</v>
      </c>
      <c r="D68" s="83"/>
      <c r="E68" s="83"/>
      <c r="F68" s="137"/>
      <c r="G68" s="240" t="str">
        <f>IF(OR(B61=0,VLOOKUP(A60,Liste!$A$10:'Liste'!$Z$459,26)&lt;&gt;""),"", "Voir autorisation messages électroniques")</f>
        <v>Voir autorisation messages électroniques</v>
      </c>
      <c r="H68" s="240"/>
      <c r="I68" s="240"/>
      <c r="J68" s="83"/>
      <c r="K68" s="83"/>
      <c r="L68" s="86"/>
    </row>
    <row r="69" spans="1:12" x14ac:dyDescent="0.25">
      <c r="A69" s="138">
        <f>A60+1</f>
        <v>8</v>
      </c>
      <c r="B69" s="139"/>
      <c r="F69" s="118"/>
      <c r="G69" s="119" t="s">
        <v>93</v>
      </c>
      <c r="H69" s="120"/>
      <c r="I69" s="120"/>
      <c r="J69" s="120"/>
      <c r="K69" s="120"/>
      <c r="L69" s="121"/>
    </row>
    <row r="70" spans="1:12" ht="18.5" thickBot="1" x14ac:dyDescent="0.45">
      <c r="A70" s="68" t="str">
        <f>IF($A69&lt;&gt;0,VLOOKUP($A69,Liste!$A$10:$W$459,3,FALSE),"")</f>
        <v>Mr  et Mme</v>
      </c>
      <c r="B70" s="122" t="str">
        <f>IF($A69&lt;&gt;0,VLOOKUP($A69,Liste!$A$10:$W$459,4,FALSE),"")</f>
        <v>BARDOUILLE Jean Yves</v>
      </c>
      <c r="E70" s="75">
        <f>IF($A69&lt;&gt;0,VLOOKUP($A69,Liste!$A$10:$W$459,8,FALSE),"")</f>
        <v>569</v>
      </c>
      <c r="F70" s="123"/>
      <c r="G70" s="124" t="s">
        <v>94</v>
      </c>
      <c r="H70" s="73"/>
      <c r="I70" s="73"/>
      <c r="J70" s="73"/>
      <c r="K70" s="73"/>
      <c r="L70" s="25"/>
    </row>
    <row r="71" spans="1:12" ht="13" x14ac:dyDescent="0.3">
      <c r="A71" s="79" t="str">
        <f>IF($A69&lt;&gt;0,VLOOKUP($A69,Liste!$A$10:$W$459,5,FALSE),"")</f>
        <v>13 rue de l' espoir</v>
      </c>
      <c r="B71" s="68"/>
      <c r="F71" s="125"/>
      <c r="G71" s="126" t="s">
        <v>95</v>
      </c>
      <c r="H71" s="126"/>
      <c r="I71" s="126"/>
      <c r="J71" s="126"/>
      <c r="K71" s="126"/>
      <c r="L71" s="85"/>
    </row>
    <row r="72" spans="1:12" ht="13" x14ac:dyDescent="0.3">
      <c r="A72" s="79">
        <f>IF($A69&lt;&gt;0,VLOOKUP($A69,Liste!$A$10:$W$459,6,FALSE),"")</f>
        <v>75016</v>
      </c>
      <c r="B72" s="79" t="str">
        <f>IF($A69&lt;&gt;0,VLOOKUP($A69,Liste!$A$10:$W$459,7,FALSE),"")</f>
        <v xml:space="preserve">Paris </v>
      </c>
      <c r="F72" s="127"/>
      <c r="L72" s="71"/>
    </row>
    <row r="73" spans="1:12" x14ac:dyDescent="0.25">
      <c r="A73" s="80" t="str">
        <f xml:space="preserve"> IF($A69&lt;&gt;0, "Lot " &amp; VLOOKUP($A69,Liste!$A$10:$W$459,9,FALSE),"")</f>
        <v>Lot 8</v>
      </c>
      <c r="B73" s="128" t="str">
        <f>IF($A69&lt;&gt;0,VLOOKUP($A69,Liste!$A$10:$W$459,10,FALSE),"")</f>
        <v>Appart,</v>
      </c>
      <c r="C73" s="76">
        <f>IF($A69&lt;&gt;0,VLOOKUP($A69,Liste!$A$10:$W$459,11,FALSE),"")</f>
        <v>540</v>
      </c>
      <c r="F73" s="127"/>
      <c r="L73" s="71"/>
    </row>
    <row r="74" spans="1:12" ht="13" thickBot="1" x14ac:dyDescent="0.3">
      <c r="A74" s="80" t="str">
        <f>IF($A69&lt;&gt;0,"Lot " &amp; VLOOKUP($A69,Liste!$A$10:$W$459,12,FALSE),"")</f>
        <v>Lot 158</v>
      </c>
      <c r="B74" s="128" t="str">
        <f>IF($A69&lt;&gt;0,VLOOKUP($A69,Liste!$A$10:$W$459,13,FALSE),"")</f>
        <v>Cave</v>
      </c>
      <c r="C74" s="76">
        <f>IF($A69&lt;&gt;0,VLOOKUP($A69,Liste!$A$10:$W$459,14,FALSE),"")</f>
        <v>29</v>
      </c>
      <c r="D74" s="77"/>
      <c r="E74" s="81"/>
      <c r="F74" s="129"/>
      <c r="G74" s="83"/>
      <c r="H74" s="83"/>
      <c r="I74" s="83"/>
      <c r="J74" s="83"/>
      <c r="K74" s="83"/>
      <c r="L74" s="86"/>
    </row>
    <row r="75" spans="1:12" x14ac:dyDescent="0.25">
      <c r="A75" s="130" t="str">
        <f>IF($A69&lt;&gt;0,"Lot " &amp; VLOOKUP($A69,Liste!$A$10:$W$459,15,FALSE),"")</f>
        <v xml:space="preserve">Lot </v>
      </c>
      <c r="B75" s="128">
        <f>IF($A69&lt;&gt;0,VLOOKUP($A69,Liste!$A$10:$W$459,16,FALSE),"")</f>
        <v>0</v>
      </c>
      <c r="C75" s="77">
        <f>IF($A69&lt;&gt;0,VLOOKUP($A69,Liste!$A$10:$W$459,17,FALSE),"")</f>
        <v>0</v>
      </c>
      <c r="D75" s="77"/>
      <c r="E75" s="81"/>
      <c r="F75" s="127"/>
      <c r="G75" s="131" t="s">
        <v>96</v>
      </c>
      <c r="H75" s="132" t="s">
        <v>97</v>
      </c>
      <c r="I75" s="69"/>
      <c r="J75" s="69"/>
      <c r="K75" s="69"/>
      <c r="L75" s="71"/>
    </row>
    <row r="76" spans="1:12" x14ac:dyDescent="0.25">
      <c r="A76" s="130" t="str">
        <f>IF($A69&lt;&gt;0,"Lot " &amp; VLOOKUP($A69,Liste!$A$10:$W$459,18,FALSE),"")</f>
        <v xml:space="preserve">Lot </v>
      </c>
      <c r="B76" s="128">
        <v>0</v>
      </c>
      <c r="C76" s="77">
        <f>IF($A69&lt;&gt;0,VLOOKUP($A69,Liste!$A$10:$W$459,19,FALSE),"")</f>
        <v>0</v>
      </c>
      <c r="E76" s="81"/>
      <c r="F76" s="127"/>
      <c r="G76" s="133" t="s">
        <v>98</v>
      </c>
      <c r="H76" s="132" t="s">
        <v>97</v>
      </c>
      <c r="I76" s="134"/>
      <c r="J76" s="134"/>
      <c r="K76" s="134"/>
      <c r="L76" s="135"/>
    </row>
    <row r="77" spans="1:12" ht="18.5" thickBot="1" x14ac:dyDescent="0.3">
      <c r="A77" s="110" t="str">
        <f>IF($A69&lt;&gt;0,"Lot " &amp; VLOOKUP($A69,Liste!$A$10:$W$459,21,FALSE),"")</f>
        <v xml:space="preserve">Lot </v>
      </c>
      <c r="B77" s="136">
        <f>IF($A69&lt;&gt;0,VLOOKUP($A69,Liste!$A$10:$W$459,22,FALSE),"")</f>
        <v>0</v>
      </c>
      <c r="C77" s="84">
        <f>IF($A69&lt;&gt;0,VLOOKUP($A69,Liste!$A$10:$W$459,23,FALSE),"")</f>
        <v>0</v>
      </c>
      <c r="D77" s="83"/>
      <c r="E77" s="83"/>
      <c r="F77" s="137"/>
      <c r="G77" s="240" t="str">
        <f>IF(OR(B70=0,VLOOKUP(A69,Liste!$A$10:'Liste'!$Z$459,26)&lt;&gt;""),"", "Voir autorisation messages électroniques")</f>
        <v>Voir autorisation messages électroniques</v>
      </c>
      <c r="H77" s="240"/>
      <c r="I77" s="240"/>
      <c r="J77" s="83"/>
      <c r="K77" s="83"/>
      <c r="L77" s="86"/>
    </row>
    <row r="78" spans="1:12" x14ac:dyDescent="0.25">
      <c r="L78" s="71"/>
    </row>
    <row r="79" spans="1:12" ht="17.5" x14ac:dyDescent="0.35">
      <c r="D79" s="78" t="s">
        <v>64</v>
      </c>
      <c r="E79" s="78"/>
      <c r="F79" s="78"/>
      <c r="K79" s="89" t="s">
        <v>65</v>
      </c>
      <c r="L79" s="140">
        <f>L2+1</f>
        <v>2</v>
      </c>
    </row>
    <row r="80" spans="1:12" x14ac:dyDescent="0.25">
      <c r="E80" s="89"/>
      <c r="F80" s="111" t="s">
        <v>92</v>
      </c>
      <c r="G80" s="99">
        <v>43819</v>
      </c>
      <c r="L80" s="71"/>
    </row>
    <row r="81" spans="1:12" x14ac:dyDescent="0.25">
      <c r="D81" t="s">
        <v>333</v>
      </c>
      <c r="E81" s="99"/>
      <c r="F81" s="99"/>
      <c r="G81" s="99"/>
      <c r="L81" s="71"/>
    </row>
    <row r="82" spans="1:12" ht="13" thickBot="1" x14ac:dyDescent="0.3">
      <c r="A82" s="69"/>
      <c r="B82" s="69"/>
      <c r="C82" s="69"/>
      <c r="D82" s="69"/>
      <c r="E82" s="69"/>
      <c r="F82" s="69"/>
      <c r="G82" s="69"/>
      <c r="L82" s="71"/>
    </row>
    <row r="83" spans="1:12" x14ac:dyDescent="0.25">
      <c r="A83" s="126">
        <f>A69+1</f>
        <v>9</v>
      </c>
      <c r="B83" s="126"/>
      <c r="C83" s="126"/>
      <c r="D83" s="126"/>
      <c r="E83" s="126"/>
      <c r="F83" s="118"/>
      <c r="G83" s="119" t="s">
        <v>93</v>
      </c>
      <c r="H83" s="120"/>
      <c r="I83" s="120"/>
      <c r="J83" s="120"/>
      <c r="K83" s="120"/>
      <c r="L83" s="121"/>
    </row>
    <row r="84" spans="1:12" ht="18.5" thickBot="1" x14ac:dyDescent="0.45">
      <c r="A84" s="68" t="str">
        <f>IF($A83&lt;&gt;0,VLOOKUP($A83,Liste!$A$10:$W$459,3,FALSE),"")</f>
        <v>Mr  et Mme</v>
      </c>
      <c r="B84" s="122" t="str">
        <f>IF($A83&lt;&gt;0,VLOOKUP($A83,Liste!$A$10:$W$459,4,FALSE),"")</f>
        <v>BAUDINO</v>
      </c>
      <c r="E84" s="75">
        <f>IF($A83&lt;&gt;0,VLOOKUP($A83,Liste!$A$10:$W$459,8,FALSE),"")</f>
        <v>431</v>
      </c>
      <c r="F84" s="123"/>
      <c r="G84" s="124" t="s">
        <v>94</v>
      </c>
      <c r="H84" s="73"/>
      <c r="I84" s="73"/>
      <c r="J84" s="73"/>
      <c r="K84" s="73"/>
      <c r="L84" s="25"/>
    </row>
    <row r="85" spans="1:12" ht="13" x14ac:dyDescent="0.3">
      <c r="A85" s="79" t="str">
        <f>IF($A83&lt;&gt;0,VLOOKUP($A83,Liste!$A$10:$W$459,5,FALSE),"")</f>
        <v>13 rue de l' espoir</v>
      </c>
      <c r="B85" s="68"/>
      <c r="F85" s="125"/>
      <c r="G85" s="126" t="s">
        <v>95</v>
      </c>
      <c r="H85" s="126"/>
      <c r="I85" s="126"/>
      <c r="J85" s="126"/>
      <c r="K85" s="126"/>
      <c r="L85" s="85"/>
    </row>
    <row r="86" spans="1:12" ht="13" x14ac:dyDescent="0.3">
      <c r="A86" s="79">
        <f>IF($A83&lt;&gt;0,VLOOKUP($A83,Liste!$A$10:$W$459,6,FALSE),"")</f>
        <v>75016</v>
      </c>
      <c r="B86" s="79" t="str">
        <f>IF($A83&lt;&gt;0,VLOOKUP($A83,Liste!$A$10:$W$459,7,FALSE),"")</f>
        <v xml:space="preserve">Paris </v>
      </c>
      <c r="F86" s="127"/>
      <c r="L86" s="71"/>
    </row>
    <row r="87" spans="1:12" x14ac:dyDescent="0.25">
      <c r="A87" s="80" t="str">
        <f xml:space="preserve"> IF($A83&lt;&gt;0, "Lot " &amp; VLOOKUP($A83,Liste!$A$10:$W$459,9,FALSE),"")</f>
        <v>Lot 9</v>
      </c>
      <c r="B87" s="128" t="str">
        <f>IF($A83&lt;&gt;0,VLOOKUP($A83,Liste!$A$10:$W$459,10,FALSE),"")</f>
        <v>Appart,</v>
      </c>
      <c r="C87" s="76">
        <f>IF($A83&lt;&gt;0,VLOOKUP($A83,Liste!$A$10:$W$459,11,FALSE),"")</f>
        <v>402</v>
      </c>
      <c r="F87" s="127"/>
      <c r="L87" s="71"/>
    </row>
    <row r="88" spans="1:12" ht="13" thickBot="1" x14ac:dyDescent="0.3">
      <c r="A88" s="80" t="str">
        <f>IF($A83&lt;&gt;0,"Lot " &amp; VLOOKUP($A83,Liste!$A$10:$W$459,12,FALSE),"")</f>
        <v>Lot 159</v>
      </c>
      <c r="B88" s="128" t="str">
        <f>IF($A83&lt;&gt;0,VLOOKUP($A83,Liste!$A$10:$W$459,13,FALSE),"")</f>
        <v>Cave</v>
      </c>
      <c r="C88" s="76">
        <f>IF($A83&lt;&gt;0,VLOOKUP($A83,Liste!$A$10:$W$459,14,FALSE),"")</f>
        <v>29</v>
      </c>
      <c r="D88" s="77"/>
      <c r="E88" s="81"/>
      <c r="F88" s="129"/>
      <c r="G88" s="83"/>
      <c r="H88" s="83"/>
      <c r="I88" s="83"/>
      <c r="J88" s="83"/>
      <c r="K88" s="83"/>
      <c r="L88" s="86"/>
    </row>
    <row r="89" spans="1:12" x14ac:dyDescent="0.25">
      <c r="A89" s="130" t="str">
        <f>IF($A83&lt;&gt;0,"Lot " &amp; VLOOKUP($A83,Liste!$A$10:$W$459,15,FALSE),"")</f>
        <v xml:space="preserve">Lot </v>
      </c>
      <c r="B89" s="128">
        <f>IF($A83&lt;&gt;0,VLOOKUP($A83,Liste!$A$10:$W$459,16,FALSE),"")</f>
        <v>0</v>
      </c>
      <c r="C89" s="77">
        <f>IF($A83&lt;&gt;0,VLOOKUP($A83,Liste!$A$10:$W$459,17,FALSE),"")</f>
        <v>0</v>
      </c>
      <c r="D89" s="77"/>
      <c r="E89" s="81"/>
      <c r="F89" s="127"/>
      <c r="G89" s="131" t="s">
        <v>96</v>
      </c>
      <c r="H89" s="132" t="s">
        <v>97</v>
      </c>
      <c r="I89" s="69"/>
      <c r="J89" s="69"/>
      <c r="K89" s="69"/>
      <c r="L89" s="71"/>
    </row>
    <row r="90" spans="1:12" x14ac:dyDescent="0.25">
      <c r="A90" s="130" t="str">
        <f>IF($A83&lt;&gt;0,"Lot " &amp; VLOOKUP($A83,Liste!$A$10:$W$459,18,FALSE),"")</f>
        <v xml:space="preserve">Lot </v>
      </c>
      <c r="B90" s="128">
        <v>0</v>
      </c>
      <c r="C90" s="77">
        <f>IF($A83&lt;&gt;0,VLOOKUP($A83,Liste!$A$10:$W$459,19,FALSE),"")</f>
        <v>0</v>
      </c>
      <c r="E90" s="81"/>
      <c r="F90" s="127"/>
      <c r="G90" s="133" t="s">
        <v>98</v>
      </c>
      <c r="H90" s="132" t="s">
        <v>97</v>
      </c>
      <c r="I90" s="134"/>
      <c r="J90" s="134"/>
      <c r="K90" s="134"/>
      <c r="L90" s="135"/>
    </row>
    <row r="91" spans="1:12" ht="18.5" thickBot="1" x14ac:dyDescent="0.3">
      <c r="A91" s="110" t="str">
        <f>IF($A83&lt;&gt;0,"Lot " &amp; VLOOKUP($A83,Liste!$A$10:$W$459,21,FALSE),"")</f>
        <v xml:space="preserve">Lot </v>
      </c>
      <c r="B91" s="136">
        <f>IF($A83&lt;&gt;0,VLOOKUP($A83,Liste!$A$10:$W$459,22,FALSE),"")</f>
        <v>0</v>
      </c>
      <c r="C91" s="84">
        <f>IF($A83&lt;&gt;0,VLOOKUP($A83,Liste!$A$10:$W$459,23,FALSE),"")</f>
        <v>0</v>
      </c>
      <c r="D91" s="83"/>
      <c r="E91" s="83"/>
      <c r="F91" s="137"/>
      <c r="G91" s="240" t="str">
        <f>IF(OR(B84=0,VLOOKUP(A83,Liste!$A$10:'Liste'!$Z$459,26)&lt;&gt;""),"", "Voir autorisation messages électroniques")</f>
        <v>Voir autorisation messages électroniques</v>
      </c>
      <c r="H91" s="240"/>
      <c r="I91" s="240"/>
      <c r="J91" s="83"/>
      <c r="K91" s="83"/>
      <c r="L91" s="86"/>
    </row>
    <row r="92" spans="1:12" x14ac:dyDescent="0.25">
      <c r="A92" s="138">
        <f>A83+1</f>
        <v>10</v>
      </c>
      <c r="B92" s="139"/>
      <c r="F92" s="118"/>
      <c r="G92" s="119" t="s">
        <v>93</v>
      </c>
      <c r="H92" s="120"/>
      <c r="I92" s="120"/>
      <c r="J92" s="120"/>
      <c r="K92" s="120"/>
      <c r="L92" s="121"/>
    </row>
    <row r="93" spans="1:12" ht="18.5" thickBot="1" x14ac:dyDescent="0.45">
      <c r="A93" s="68" t="str">
        <f>IF($A92&lt;&gt;0,VLOOKUP($A92,Liste!$A$10:$W$459,3,FALSE),"")</f>
        <v>Mr  et Mme</v>
      </c>
      <c r="B93" s="122" t="str">
        <f>IF($A92&lt;&gt;0,VLOOKUP($A92,Liste!$A$10:$W$459,4,FALSE),"")</f>
        <v>BAUGUIL André</v>
      </c>
      <c r="E93" s="75">
        <f>IF($A92&lt;&gt;0,VLOOKUP($A92,Liste!$A$10:$W$459,8,FALSE),"")</f>
        <v>360</v>
      </c>
      <c r="F93" s="123"/>
      <c r="G93" s="124" t="s">
        <v>94</v>
      </c>
      <c r="H93" s="73"/>
      <c r="I93" s="73"/>
      <c r="J93" s="73"/>
      <c r="K93" s="73"/>
      <c r="L93" s="25"/>
    </row>
    <row r="94" spans="1:12" ht="13" x14ac:dyDescent="0.3">
      <c r="A94" s="79" t="str">
        <f>IF($A92&lt;&gt;0,VLOOKUP($A92,Liste!$A$10:$W$459,5,FALSE),"")</f>
        <v>13 rue de l' espoir</v>
      </c>
      <c r="B94" s="68"/>
      <c r="F94" s="125"/>
      <c r="G94" s="126" t="s">
        <v>95</v>
      </c>
      <c r="H94" s="126"/>
      <c r="I94" s="126"/>
      <c r="J94" s="126"/>
      <c r="K94" s="126"/>
      <c r="L94" s="85"/>
    </row>
    <row r="95" spans="1:12" ht="13" x14ac:dyDescent="0.3">
      <c r="A95" s="79">
        <f>IF($A92&lt;&gt;0,VLOOKUP($A92,Liste!$A$10:$W$459,6,FALSE),"")</f>
        <v>75016</v>
      </c>
      <c r="B95" s="79" t="str">
        <f>IF($A92&lt;&gt;0,VLOOKUP($A92,Liste!$A$10:$W$459,7,FALSE),"")</f>
        <v xml:space="preserve">Paris </v>
      </c>
      <c r="F95" s="127"/>
      <c r="L95" s="71"/>
    </row>
    <row r="96" spans="1:12" x14ac:dyDescent="0.25">
      <c r="A96" s="80" t="str">
        <f xml:space="preserve"> IF($A92&lt;&gt;0, "Lot " &amp; VLOOKUP($A92,Liste!$A$10:$W$459,9,FALSE),"")</f>
        <v>Lot 10</v>
      </c>
      <c r="B96" s="128" t="str">
        <f>IF($A92&lt;&gt;0,VLOOKUP($A92,Liste!$A$10:$W$459,10,FALSE),"")</f>
        <v>Appart,</v>
      </c>
      <c r="C96" s="76">
        <f>IF($A92&lt;&gt;0,VLOOKUP($A92,Liste!$A$10:$W$459,11,FALSE),"")</f>
        <v>331</v>
      </c>
      <c r="F96" s="127"/>
      <c r="L96" s="71"/>
    </row>
    <row r="97" spans="1:12" ht="13" thickBot="1" x14ac:dyDescent="0.3">
      <c r="A97" s="80" t="str">
        <f>IF($A92&lt;&gt;0,"Lot " &amp; VLOOKUP($A92,Liste!$A$10:$W$459,12,FALSE),"")</f>
        <v>Lot 160</v>
      </c>
      <c r="B97" s="128" t="str">
        <f>IF($A92&lt;&gt;0,VLOOKUP($A92,Liste!$A$10:$W$459,13,FALSE),"")</f>
        <v>Cave</v>
      </c>
      <c r="C97" s="76">
        <f>IF($A92&lt;&gt;0,VLOOKUP($A92,Liste!$A$10:$W$459,14,FALSE),"")</f>
        <v>29</v>
      </c>
      <c r="D97" s="77"/>
      <c r="E97" s="81"/>
      <c r="F97" s="129"/>
      <c r="G97" s="83"/>
      <c r="H97" s="83"/>
      <c r="I97" s="83"/>
      <c r="J97" s="83"/>
      <c r="K97" s="83"/>
      <c r="L97" s="86"/>
    </row>
    <row r="98" spans="1:12" x14ac:dyDescent="0.25">
      <c r="A98" s="130" t="str">
        <f>IF($A92&lt;&gt;0,"Lot " &amp; VLOOKUP($A92,Liste!$A$10:$W$459,15,FALSE),"")</f>
        <v xml:space="preserve">Lot </v>
      </c>
      <c r="B98" s="128">
        <f>IF($A92&lt;&gt;0,VLOOKUP($A92,Liste!$A$10:$W$459,16,FALSE),"")</f>
        <v>0</v>
      </c>
      <c r="C98" s="77">
        <f>IF($A92&lt;&gt;0,VLOOKUP($A92,Liste!$A$10:$W$459,17,FALSE),"")</f>
        <v>0</v>
      </c>
      <c r="D98" s="77"/>
      <c r="E98" s="81"/>
      <c r="F98" s="127"/>
      <c r="G98" s="131" t="s">
        <v>96</v>
      </c>
      <c r="H98" s="132" t="s">
        <v>97</v>
      </c>
      <c r="I98" s="69"/>
      <c r="J98" s="69"/>
      <c r="K98" s="69"/>
      <c r="L98" s="71"/>
    </row>
    <row r="99" spans="1:12" x14ac:dyDescent="0.25">
      <c r="A99" s="130" t="str">
        <f>IF($A92&lt;&gt;0,"Lot " &amp; VLOOKUP($A92,Liste!$A$10:$W$459,18,FALSE),"")</f>
        <v xml:space="preserve">Lot </v>
      </c>
      <c r="B99" s="128">
        <v>0</v>
      </c>
      <c r="C99" s="77">
        <f>IF($A92&lt;&gt;0,VLOOKUP($A92,Liste!$A$10:$W$459,19,FALSE),"")</f>
        <v>0</v>
      </c>
      <c r="E99" s="81"/>
      <c r="F99" s="127"/>
      <c r="G99" s="133" t="s">
        <v>98</v>
      </c>
      <c r="H99" s="132" t="s">
        <v>97</v>
      </c>
      <c r="I99" s="134"/>
      <c r="J99" s="134"/>
      <c r="K99" s="134"/>
      <c r="L99" s="135"/>
    </row>
    <row r="100" spans="1:12" ht="18.5" thickBot="1" x14ac:dyDescent="0.3">
      <c r="A100" s="110" t="str">
        <f>IF($A92&lt;&gt;0,"Lot " &amp; VLOOKUP($A92,Liste!$A$10:$W$459,21,FALSE),"")</f>
        <v xml:space="preserve">Lot </v>
      </c>
      <c r="B100" s="136">
        <f>IF($A92&lt;&gt;0,VLOOKUP($A92,Liste!$A$10:$W$459,22,FALSE),"")</f>
        <v>0</v>
      </c>
      <c r="C100" s="84">
        <f>IF($A92&lt;&gt;0,VLOOKUP($A92,Liste!$A$10:$W$459,23,FALSE),"")</f>
        <v>0</v>
      </c>
      <c r="D100" s="83"/>
      <c r="E100" s="83"/>
      <c r="F100" s="137"/>
      <c r="G100" s="240" t="str">
        <f>IF(OR(B93=0,VLOOKUP(A92,Liste!$A$10:'Liste'!$Z$459,26)&lt;&gt;""),"", "Voir autorisation messages électroniques")</f>
        <v>Voir autorisation messages électroniques</v>
      </c>
      <c r="H100" s="240"/>
      <c r="I100" s="240"/>
      <c r="J100" s="83"/>
      <c r="K100" s="83"/>
      <c r="L100" s="86"/>
    </row>
    <row r="101" spans="1:12" x14ac:dyDescent="0.25">
      <c r="A101" s="138">
        <f>A92+1</f>
        <v>11</v>
      </c>
      <c r="B101" s="139"/>
      <c r="F101" s="118"/>
      <c r="G101" s="119" t="s">
        <v>93</v>
      </c>
      <c r="H101" s="120"/>
      <c r="I101" s="120"/>
      <c r="J101" s="120"/>
      <c r="K101" s="120"/>
      <c r="L101" s="121"/>
    </row>
    <row r="102" spans="1:12" ht="18.5" thickBot="1" x14ac:dyDescent="0.45">
      <c r="A102" s="68" t="str">
        <f>IF($A101&lt;&gt;0,VLOOKUP($A101,Liste!$A$10:$W$459,3,FALSE),"")</f>
        <v>Mr  et Mme</v>
      </c>
      <c r="B102" s="122" t="str">
        <f>IF($A101&lt;&gt;0,VLOOKUP($A101,Liste!$A$10:$W$459,4,FALSE),"")</f>
        <v>BAUMGARTNER Peter</v>
      </c>
      <c r="E102" s="75">
        <f>IF($A101&lt;&gt;0,VLOOKUP($A101,Liste!$A$10:$W$459,8,FALSE),"")</f>
        <v>380</v>
      </c>
      <c r="F102" s="123"/>
      <c r="G102" s="124" t="s">
        <v>94</v>
      </c>
      <c r="H102" s="73"/>
      <c r="I102" s="73"/>
      <c r="J102" s="73"/>
      <c r="K102" s="73"/>
      <c r="L102" s="25"/>
    </row>
    <row r="103" spans="1:12" ht="13" x14ac:dyDescent="0.3">
      <c r="A103" s="79" t="str">
        <f>IF($A101&lt;&gt;0,VLOOKUP($A101,Liste!$A$10:$W$459,5,FALSE),"")</f>
        <v>13 rue de l' espoir</v>
      </c>
      <c r="B103" s="68"/>
      <c r="F103" s="125"/>
      <c r="G103" s="126" t="s">
        <v>95</v>
      </c>
      <c r="H103" s="126"/>
      <c r="I103" s="126"/>
      <c r="J103" s="126"/>
      <c r="K103" s="126"/>
      <c r="L103" s="85"/>
    </row>
    <row r="104" spans="1:12" ht="13" x14ac:dyDescent="0.3">
      <c r="A104" s="79">
        <f>IF($A101&lt;&gt;0,VLOOKUP($A101,Liste!$A$10:$W$459,6,FALSE),"")</f>
        <v>75016</v>
      </c>
      <c r="B104" s="79" t="str">
        <f>IF($A101&lt;&gt;0,VLOOKUP($A101,Liste!$A$10:$W$459,7,FALSE),"")</f>
        <v xml:space="preserve">Paris </v>
      </c>
      <c r="F104" s="127"/>
      <c r="L104" s="71"/>
    </row>
    <row r="105" spans="1:12" x14ac:dyDescent="0.25">
      <c r="A105" s="80" t="str">
        <f xml:space="preserve"> IF($A101&lt;&gt;0, "Lot " &amp; VLOOKUP($A101,Liste!$A$10:$W$459,9,FALSE),"")</f>
        <v>Lot 11</v>
      </c>
      <c r="B105" s="128" t="str">
        <f>IF($A101&lt;&gt;0,VLOOKUP($A101,Liste!$A$10:$W$459,10,FALSE),"")</f>
        <v>Appart,</v>
      </c>
      <c r="C105" s="76">
        <f>IF($A101&lt;&gt;0,VLOOKUP($A101,Liste!$A$10:$W$459,11,FALSE),"")</f>
        <v>351</v>
      </c>
      <c r="F105" s="127"/>
      <c r="L105" s="71"/>
    </row>
    <row r="106" spans="1:12" ht="13" thickBot="1" x14ac:dyDescent="0.3">
      <c r="A106" s="80" t="str">
        <f>IF($A101&lt;&gt;0,"Lot " &amp; VLOOKUP($A101,Liste!$A$10:$W$459,12,FALSE),"")</f>
        <v>Lot 161</v>
      </c>
      <c r="B106" s="128" t="str">
        <f>IF($A101&lt;&gt;0,VLOOKUP($A101,Liste!$A$10:$W$459,13,FALSE),"")</f>
        <v>Cave</v>
      </c>
      <c r="C106" s="76">
        <f>IF($A101&lt;&gt;0,VLOOKUP($A101,Liste!$A$10:$W$459,14,FALSE),"")</f>
        <v>29</v>
      </c>
      <c r="D106" s="77"/>
      <c r="E106" s="81"/>
      <c r="F106" s="129"/>
      <c r="G106" s="83"/>
      <c r="H106" s="83"/>
      <c r="I106" s="83"/>
      <c r="J106" s="83"/>
      <c r="K106" s="83"/>
      <c r="L106" s="86"/>
    </row>
    <row r="107" spans="1:12" x14ac:dyDescent="0.25">
      <c r="A107" s="130" t="str">
        <f>IF($A101&lt;&gt;0,"Lot " &amp; VLOOKUP($A101,Liste!$A$10:$W$459,15,FALSE),"")</f>
        <v xml:space="preserve">Lot </v>
      </c>
      <c r="B107" s="128">
        <f>IF($A101&lt;&gt;0,VLOOKUP($A101,Liste!$A$10:$W$459,16,FALSE),"")</f>
        <v>0</v>
      </c>
      <c r="C107" s="77">
        <f>IF($A101&lt;&gt;0,VLOOKUP($A101,Liste!$A$10:$W$459,17,FALSE),"")</f>
        <v>0</v>
      </c>
      <c r="D107" s="77"/>
      <c r="E107" s="81"/>
      <c r="F107" s="127"/>
      <c r="G107" s="131" t="s">
        <v>96</v>
      </c>
      <c r="H107" s="132" t="s">
        <v>97</v>
      </c>
      <c r="I107" s="69"/>
      <c r="J107" s="69"/>
      <c r="K107" s="69"/>
      <c r="L107" s="71"/>
    </row>
    <row r="108" spans="1:12" x14ac:dyDescent="0.25">
      <c r="A108" s="130" t="str">
        <f>IF($A101&lt;&gt;0,"Lot " &amp; VLOOKUP($A101,Liste!$A$10:$W$459,18,FALSE),"")</f>
        <v xml:space="preserve">Lot </v>
      </c>
      <c r="B108" s="128">
        <v>0</v>
      </c>
      <c r="C108" s="77">
        <f>IF($A101&lt;&gt;0,VLOOKUP($A101,Liste!$A$10:$W$459,19,FALSE),"")</f>
        <v>0</v>
      </c>
      <c r="E108" s="81"/>
      <c r="F108" s="127"/>
      <c r="G108" s="133" t="s">
        <v>98</v>
      </c>
      <c r="H108" s="132" t="s">
        <v>97</v>
      </c>
      <c r="I108" s="134"/>
      <c r="J108" s="134"/>
      <c r="K108" s="134"/>
      <c r="L108" s="135"/>
    </row>
    <row r="109" spans="1:12" ht="18.5" thickBot="1" x14ac:dyDescent="0.3">
      <c r="A109" s="110" t="str">
        <f>IF($A101&lt;&gt;0,"Lot " &amp; VLOOKUP($A101,Liste!$A$10:$W$459,21,FALSE),"")</f>
        <v xml:space="preserve">Lot </v>
      </c>
      <c r="B109" s="136">
        <f>IF($A101&lt;&gt;0,VLOOKUP($A101,Liste!$A$10:$W$459,22,FALSE),"")</f>
        <v>0</v>
      </c>
      <c r="C109" s="84">
        <f>IF($A101&lt;&gt;0,VLOOKUP($A101,Liste!$A$10:$W$459,23,FALSE),"")</f>
        <v>0</v>
      </c>
      <c r="D109" s="83"/>
      <c r="E109" s="83"/>
      <c r="F109" s="137"/>
      <c r="G109" s="240" t="str">
        <f>IF(OR(B102=0,VLOOKUP(A101,Liste!$A$10:'Liste'!$Z$459,26)&lt;&gt;""),"", "Voir autorisation messages électroniques")</f>
        <v>Voir autorisation messages électroniques</v>
      </c>
      <c r="H109" s="240"/>
      <c r="I109" s="240"/>
      <c r="J109" s="83"/>
      <c r="K109" s="83"/>
      <c r="L109" s="86"/>
    </row>
    <row r="110" spans="1:12" x14ac:dyDescent="0.25">
      <c r="A110" s="138">
        <f>A101+1</f>
        <v>12</v>
      </c>
      <c r="B110" s="139"/>
      <c r="F110" s="118"/>
      <c r="G110" s="119" t="s">
        <v>93</v>
      </c>
      <c r="H110" s="120"/>
      <c r="I110" s="120"/>
      <c r="J110" s="120"/>
      <c r="K110" s="120"/>
      <c r="L110" s="121"/>
    </row>
    <row r="111" spans="1:12" ht="18.5" thickBot="1" x14ac:dyDescent="0.45">
      <c r="A111" s="68" t="str">
        <f>IF($A110&lt;&gt;0,VLOOKUP($A110,Liste!$A$10:$W$459,3,FALSE),"")</f>
        <v>Mr  et Mme</v>
      </c>
      <c r="B111" s="122" t="str">
        <f>IF($A110&lt;&gt;0,VLOOKUP($A110,Liste!$A$10:$W$459,4,FALSE),"")</f>
        <v>BECH Monique</v>
      </c>
      <c r="E111" s="75">
        <f>IF($A110&lt;&gt;0,VLOOKUP($A110,Liste!$A$10:$W$459,8,FALSE),"")</f>
        <v>519</v>
      </c>
      <c r="F111" s="123"/>
      <c r="G111" s="124" t="s">
        <v>94</v>
      </c>
      <c r="H111" s="73"/>
      <c r="I111" s="73"/>
      <c r="J111" s="73"/>
      <c r="K111" s="73"/>
      <c r="L111" s="25"/>
    </row>
    <row r="112" spans="1:12" ht="13" x14ac:dyDescent="0.3">
      <c r="A112" s="79" t="str">
        <f>IF($A110&lt;&gt;0,VLOOKUP($A110,Liste!$A$10:$W$459,5,FALSE),"")</f>
        <v>22 Rue des Amoureux</v>
      </c>
      <c r="B112" s="68"/>
      <c r="F112" s="125"/>
      <c r="G112" s="126" t="s">
        <v>95</v>
      </c>
      <c r="H112" s="126"/>
      <c r="I112" s="126"/>
      <c r="J112" s="126"/>
      <c r="K112" s="126"/>
      <c r="L112" s="85"/>
    </row>
    <row r="113" spans="1:12" ht="13" x14ac:dyDescent="0.3">
      <c r="A113" s="79">
        <f>IF($A110&lt;&gt;0,VLOOKUP($A110,Liste!$A$10:$W$459,6,FALSE),"")</f>
        <v>33200</v>
      </c>
      <c r="B113" s="79" t="str">
        <f>IF($A110&lt;&gt;0,VLOOKUP($A110,Liste!$A$10:$W$459,7,FALSE),"")</f>
        <v>Bordeaux</v>
      </c>
      <c r="F113" s="127"/>
      <c r="L113" s="71"/>
    </row>
    <row r="114" spans="1:12" x14ac:dyDescent="0.25">
      <c r="A114" s="80" t="str">
        <f xml:space="preserve"> IF($A110&lt;&gt;0, "Lot " &amp; VLOOKUP($A110,Liste!$A$10:$W$459,9,FALSE),"")</f>
        <v>Lot 12</v>
      </c>
      <c r="B114" s="128" t="str">
        <f>IF($A110&lt;&gt;0,VLOOKUP($A110,Liste!$A$10:$W$459,10,FALSE),"")</f>
        <v>Appart,</v>
      </c>
      <c r="C114" s="76">
        <f>IF($A110&lt;&gt;0,VLOOKUP($A110,Liste!$A$10:$W$459,11,FALSE),"")</f>
        <v>490</v>
      </c>
      <c r="F114" s="127"/>
      <c r="L114" s="71"/>
    </row>
    <row r="115" spans="1:12" ht="13" thickBot="1" x14ac:dyDescent="0.3">
      <c r="A115" s="80" t="str">
        <f>IF($A110&lt;&gt;0,"Lot " &amp; VLOOKUP($A110,Liste!$A$10:$W$459,12,FALSE),"")</f>
        <v>Lot 162</v>
      </c>
      <c r="B115" s="128" t="str">
        <f>IF($A110&lt;&gt;0,VLOOKUP($A110,Liste!$A$10:$W$459,13,FALSE),"")</f>
        <v>Cave</v>
      </c>
      <c r="C115" s="76">
        <f>IF($A110&lt;&gt;0,VLOOKUP($A110,Liste!$A$10:$W$459,14,FALSE),"")</f>
        <v>29</v>
      </c>
      <c r="D115" s="77"/>
      <c r="E115" s="81"/>
      <c r="F115" s="129"/>
      <c r="G115" s="83"/>
      <c r="H115" s="83"/>
      <c r="I115" s="83"/>
      <c r="J115" s="83"/>
      <c r="K115" s="83"/>
      <c r="L115" s="86"/>
    </row>
    <row r="116" spans="1:12" x14ac:dyDescent="0.25">
      <c r="A116" s="130" t="str">
        <f>IF($A110&lt;&gt;0,"Lot " &amp; VLOOKUP($A110,Liste!$A$10:$W$459,15,FALSE),"")</f>
        <v xml:space="preserve">Lot </v>
      </c>
      <c r="B116" s="128">
        <f>IF($A110&lt;&gt;0,VLOOKUP($A110,Liste!$A$10:$W$459,16,FALSE),"")</f>
        <v>0</v>
      </c>
      <c r="C116" s="77">
        <f>IF($A110&lt;&gt;0,VLOOKUP($A110,Liste!$A$10:$W$459,17,FALSE),"")</f>
        <v>0</v>
      </c>
      <c r="D116" s="77"/>
      <c r="E116" s="81"/>
      <c r="F116" s="127"/>
      <c r="G116" s="131" t="s">
        <v>96</v>
      </c>
      <c r="H116" s="132" t="s">
        <v>97</v>
      </c>
      <c r="I116" s="69"/>
      <c r="J116" s="69"/>
      <c r="K116" s="69"/>
      <c r="L116" s="71"/>
    </row>
    <row r="117" spans="1:12" x14ac:dyDescent="0.25">
      <c r="A117" s="130" t="str">
        <f>IF($A110&lt;&gt;0,"Lot " &amp; VLOOKUP($A110,Liste!$A$10:$W$459,18,FALSE),"")</f>
        <v xml:space="preserve">Lot </v>
      </c>
      <c r="B117" s="128">
        <v>0</v>
      </c>
      <c r="C117" s="77">
        <f>IF($A110&lt;&gt;0,VLOOKUP($A110,Liste!$A$10:$W$459,19,FALSE),"")</f>
        <v>0</v>
      </c>
      <c r="E117" s="81"/>
      <c r="F117" s="127"/>
      <c r="G117" s="133" t="s">
        <v>98</v>
      </c>
      <c r="H117" s="132" t="s">
        <v>97</v>
      </c>
      <c r="I117" s="134"/>
      <c r="J117" s="134"/>
      <c r="K117" s="134"/>
      <c r="L117" s="135"/>
    </row>
    <row r="118" spans="1:12" ht="18.5" thickBot="1" x14ac:dyDescent="0.3">
      <c r="A118" s="110" t="str">
        <f>IF($A110&lt;&gt;0,"Lot " &amp; VLOOKUP($A110,Liste!$A$10:$W$459,21,FALSE),"")</f>
        <v xml:space="preserve">Lot </v>
      </c>
      <c r="B118" s="136">
        <f>IF($A110&lt;&gt;0,VLOOKUP($A110,Liste!$A$10:$W$459,22,FALSE),"")</f>
        <v>0</v>
      </c>
      <c r="C118" s="84">
        <f>IF($A110&lt;&gt;0,VLOOKUP($A110,Liste!$A$10:$W$459,23,FALSE),"")</f>
        <v>0</v>
      </c>
      <c r="D118" s="83"/>
      <c r="E118" s="83"/>
      <c r="F118" s="137"/>
      <c r="G118" s="240" t="str">
        <f>IF(OR(B111=0,VLOOKUP(A110,Liste!$A$10:'Liste'!$Z$459,26)&lt;&gt;""),"", "Voir autorisation messages électroniques")</f>
        <v>Voir autorisation messages électroniques</v>
      </c>
      <c r="H118" s="240"/>
      <c r="I118" s="240"/>
      <c r="J118" s="83"/>
      <c r="K118" s="83"/>
      <c r="L118" s="86"/>
    </row>
    <row r="119" spans="1:12" x14ac:dyDescent="0.25">
      <c r="A119" s="138">
        <f>A110+1</f>
        <v>13</v>
      </c>
      <c r="B119" s="139"/>
      <c r="F119" s="118"/>
      <c r="G119" s="119" t="s">
        <v>93</v>
      </c>
      <c r="H119" s="120"/>
      <c r="I119" s="120"/>
      <c r="J119" s="120"/>
      <c r="K119" s="120"/>
      <c r="L119" s="121"/>
    </row>
    <row r="120" spans="1:12" ht="18.5" thickBot="1" x14ac:dyDescent="0.45">
      <c r="A120" s="68" t="str">
        <f>IF($A119&lt;&gt;0,VLOOKUP($A119,Liste!$A$10:$W$459,3,FALSE),"")</f>
        <v>Monsieur</v>
      </c>
      <c r="B120" s="122" t="str">
        <f>IF($A119&lt;&gt;0,VLOOKUP($A119,Liste!$A$10:$W$459,4,FALSE),"")</f>
        <v>BERGET Jean François</v>
      </c>
      <c r="E120" s="75">
        <f>IF($A119&lt;&gt;0,VLOOKUP($A119,Liste!$A$10:$W$459,8,FALSE),"")</f>
        <v>381</v>
      </c>
      <c r="F120" s="123"/>
      <c r="G120" s="124" t="s">
        <v>94</v>
      </c>
      <c r="H120" s="73"/>
      <c r="I120" s="73"/>
      <c r="J120" s="73"/>
      <c r="K120" s="73"/>
      <c r="L120" s="25"/>
    </row>
    <row r="121" spans="1:12" ht="13" x14ac:dyDescent="0.3">
      <c r="A121" s="79" t="str">
        <f>IF($A119&lt;&gt;0,VLOOKUP($A119,Liste!$A$10:$W$459,5,FALSE),"")</f>
        <v>13 rue de l' espoir</v>
      </c>
      <c r="B121" s="68"/>
      <c r="F121" s="125"/>
      <c r="G121" s="126" t="s">
        <v>95</v>
      </c>
      <c r="H121" s="126"/>
      <c r="I121" s="126"/>
      <c r="J121" s="126"/>
      <c r="K121" s="126"/>
      <c r="L121" s="85"/>
    </row>
    <row r="122" spans="1:12" ht="13" x14ac:dyDescent="0.3">
      <c r="A122" s="79">
        <f>IF($A119&lt;&gt;0,VLOOKUP($A119,Liste!$A$10:$W$459,6,FALSE),"")</f>
        <v>75016</v>
      </c>
      <c r="B122" s="79" t="str">
        <f>IF($A119&lt;&gt;0,VLOOKUP($A119,Liste!$A$10:$W$459,7,FALSE),"")</f>
        <v xml:space="preserve">Paris </v>
      </c>
      <c r="F122" s="127"/>
      <c r="L122" s="71"/>
    </row>
    <row r="123" spans="1:12" x14ac:dyDescent="0.25">
      <c r="A123" s="80" t="str">
        <f xml:space="preserve"> IF($A119&lt;&gt;0, "Lot " &amp; VLOOKUP($A119,Liste!$A$10:$W$459,9,FALSE),"")</f>
        <v>Lot 13</v>
      </c>
      <c r="B123" s="128" t="str">
        <f>IF($A119&lt;&gt;0,VLOOKUP($A119,Liste!$A$10:$W$459,10,FALSE),"")</f>
        <v>Appart,</v>
      </c>
      <c r="C123" s="76">
        <f>IF($A119&lt;&gt;0,VLOOKUP($A119,Liste!$A$10:$W$459,11,FALSE),"")</f>
        <v>352</v>
      </c>
      <c r="F123" s="127"/>
      <c r="L123" s="71"/>
    </row>
    <row r="124" spans="1:12" ht="13" thickBot="1" x14ac:dyDescent="0.3">
      <c r="A124" s="80" t="str">
        <f>IF($A119&lt;&gt;0,"Lot " &amp; VLOOKUP($A119,Liste!$A$10:$W$459,12,FALSE),"")</f>
        <v>Lot 163</v>
      </c>
      <c r="B124" s="128" t="str">
        <f>IF($A119&lt;&gt;0,VLOOKUP($A119,Liste!$A$10:$W$459,13,FALSE),"")</f>
        <v>Cave</v>
      </c>
      <c r="C124" s="76">
        <f>IF($A119&lt;&gt;0,VLOOKUP($A119,Liste!$A$10:$W$459,14,FALSE),"")</f>
        <v>29</v>
      </c>
      <c r="D124" s="77"/>
      <c r="E124" s="81"/>
      <c r="F124" s="129"/>
      <c r="G124" s="83"/>
      <c r="H124" s="83"/>
      <c r="I124" s="83"/>
      <c r="J124" s="83"/>
      <c r="K124" s="83"/>
      <c r="L124" s="86"/>
    </row>
    <row r="125" spans="1:12" x14ac:dyDescent="0.25">
      <c r="A125" s="130" t="str">
        <f>IF($A119&lt;&gt;0,"Lot " &amp; VLOOKUP($A119,Liste!$A$10:$W$459,15,FALSE),"")</f>
        <v xml:space="preserve">Lot </v>
      </c>
      <c r="B125" s="128">
        <f>IF($A119&lt;&gt;0,VLOOKUP($A119,Liste!$A$10:$W$459,16,FALSE),"")</f>
        <v>0</v>
      </c>
      <c r="C125" s="77">
        <f>IF($A119&lt;&gt;0,VLOOKUP($A119,Liste!$A$10:$W$459,17,FALSE),"")</f>
        <v>0</v>
      </c>
      <c r="D125" s="77"/>
      <c r="E125" s="81"/>
      <c r="F125" s="127"/>
      <c r="G125" s="131" t="s">
        <v>96</v>
      </c>
      <c r="H125" s="132" t="s">
        <v>97</v>
      </c>
      <c r="I125" s="69"/>
      <c r="J125" s="69"/>
      <c r="K125" s="69"/>
      <c r="L125" s="71"/>
    </row>
    <row r="126" spans="1:12" x14ac:dyDescent="0.25">
      <c r="A126" s="130" t="str">
        <f>IF($A119&lt;&gt;0,"Lot " &amp; VLOOKUP($A119,Liste!$A$10:$W$459,18,FALSE),"")</f>
        <v xml:space="preserve">Lot </v>
      </c>
      <c r="B126" s="128">
        <v>0</v>
      </c>
      <c r="C126" s="77">
        <f>IF($A119&lt;&gt;0,VLOOKUP($A119,Liste!$A$10:$W$459,19,FALSE),"")</f>
        <v>0</v>
      </c>
      <c r="E126" s="81"/>
      <c r="F126" s="127"/>
      <c r="G126" s="133" t="s">
        <v>98</v>
      </c>
      <c r="H126" s="132" t="s">
        <v>97</v>
      </c>
      <c r="I126" s="134"/>
      <c r="J126" s="134"/>
      <c r="K126" s="134"/>
      <c r="L126" s="135"/>
    </row>
    <row r="127" spans="1:12" ht="18.5" thickBot="1" x14ac:dyDescent="0.3">
      <c r="A127" s="110" t="str">
        <f>IF($A119&lt;&gt;0,"Lot " &amp; VLOOKUP($A119,Liste!$A$10:$W$459,21,FALSE),"")</f>
        <v xml:space="preserve">Lot </v>
      </c>
      <c r="B127" s="136">
        <f>IF($A119&lt;&gt;0,VLOOKUP($A119,Liste!$A$10:$W$459,22,FALSE),"")</f>
        <v>0</v>
      </c>
      <c r="C127" s="84">
        <f>IF($A119&lt;&gt;0,VLOOKUP($A119,Liste!$A$10:$W$459,23,FALSE),"")</f>
        <v>0</v>
      </c>
      <c r="D127" s="83"/>
      <c r="E127" s="83"/>
      <c r="F127" s="137"/>
      <c r="G127" s="240" t="str">
        <f>IF(OR(B120=0,VLOOKUP(A119,Liste!$A$10:'Liste'!$Z$459,26)&lt;&gt;""),"", "Voir autorisation messages électroniques")</f>
        <v>Voir autorisation messages électroniques</v>
      </c>
      <c r="H127" s="240"/>
      <c r="I127" s="240"/>
      <c r="J127" s="83"/>
      <c r="K127" s="83"/>
      <c r="L127" s="86"/>
    </row>
    <row r="128" spans="1:12" x14ac:dyDescent="0.25">
      <c r="A128" s="138">
        <f>A119+1</f>
        <v>14</v>
      </c>
      <c r="B128" s="139"/>
      <c r="F128" s="118"/>
      <c r="G128" s="119" t="s">
        <v>93</v>
      </c>
      <c r="H128" s="120"/>
      <c r="I128" s="120"/>
      <c r="J128" s="120"/>
      <c r="K128" s="120"/>
      <c r="L128" s="121"/>
    </row>
    <row r="129" spans="1:12" ht="18.5" thickBot="1" x14ac:dyDescent="0.45">
      <c r="A129" s="68" t="str">
        <f>IF($A128&lt;&gt;0,VLOOKUP($A128,Liste!$A$10:$W$459,3,FALSE),"")</f>
        <v>Monsieur</v>
      </c>
      <c r="B129" s="122" t="str">
        <f>IF($A128&lt;&gt;0,VLOOKUP($A128,Liste!$A$10:$W$459,4,FALSE),"")</f>
        <v>BERLIER David</v>
      </c>
      <c r="E129" s="75">
        <f>IF($A128&lt;&gt;0,VLOOKUP($A128,Liste!$A$10:$W$459,8,FALSE),"")</f>
        <v>391</v>
      </c>
      <c r="F129" s="123"/>
      <c r="G129" s="124" t="s">
        <v>94</v>
      </c>
      <c r="H129" s="73"/>
      <c r="I129" s="73"/>
      <c r="J129" s="73"/>
      <c r="K129" s="73"/>
      <c r="L129" s="25"/>
    </row>
    <row r="130" spans="1:12" ht="13" x14ac:dyDescent="0.3">
      <c r="A130" s="79" t="str">
        <f>IF($A128&lt;&gt;0,VLOOKUP($A128,Liste!$A$10:$W$459,5,FALSE),"")</f>
        <v>13 rue de l' espoir</v>
      </c>
      <c r="B130" s="68"/>
      <c r="F130" s="125"/>
      <c r="G130" s="126" t="s">
        <v>95</v>
      </c>
      <c r="H130" s="126"/>
      <c r="I130" s="126"/>
      <c r="J130" s="126"/>
      <c r="K130" s="126"/>
      <c r="L130" s="85"/>
    </row>
    <row r="131" spans="1:12" ht="13" x14ac:dyDescent="0.3">
      <c r="A131" s="79">
        <f>IF($A128&lt;&gt;0,VLOOKUP($A128,Liste!$A$10:$W$459,6,FALSE),"")</f>
        <v>75016</v>
      </c>
      <c r="B131" s="79" t="str">
        <f>IF($A128&lt;&gt;0,VLOOKUP($A128,Liste!$A$10:$W$459,7,FALSE),"")</f>
        <v xml:space="preserve">Paris </v>
      </c>
      <c r="F131" s="127"/>
      <c r="L131" s="71"/>
    </row>
    <row r="132" spans="1:12" x14ac:dyDescent="0.25">
      <c r="A132" s="80" t="str">
        <f xml:space="preserve"> IF($A128&lt;&gt;0, "Lot " &amp; VLOOKUP($A128,Liste!$A$10:$W$459,9,FALSE),"")</f>
        <v>Lot 14</v>
      </c>
      <c r="B132" s="128" t="str">
        <f>IF($A128&lt;&gt;0,VLOOKUP($A128,Liste!$A$10:$W$459,10,FALSE),"")</f>
        <v>Appart,</v>
      </c>
      <c r="C132" s="76">
        <f>IF($A128&lt;&gt;0,VLOOKUP($A128,Liste!$A$10:$W$459,11,FALSE),"")</f>
        <v>362</v>
      </c>
      <c r="F132" s="127"/>
      <c r="L132" s="71"/>
    </row>
    <row r="133" spans="1:12" ht="13" thickBot="1" x14ac:dyDescent="0.3">
      <c r="A133" s="80" t="str">
        <f>IF($A128&lt;&gt;0,"Lot " &amp; VLOOKUP($A128,Liste!$A$10:$W$459,12,FALSE),"")</f>
        <v>Lot 164</v>
      </c>
      <c r="B133" s="128" t="str">
        <f>IF($A128&lt;&gt;0,VLOOKUP($A128,Liste!$A$10:$W$459,13,FALSE),"")</f>
        <v>Cave</v>
      </c>
      <c r="C133" s="76">
        <f>IF($A128&lt;&gt;0,VLOOKUP($A128,Liste!$A$10:$W$459,14,FALSE),"")</f>
        <v>29</v>
      </c>
      <c r="D133" s="77"/>
      <c r="E133" s="81"/>
      <c r="F133" s="129"/>
      <c r="G133" s="83"/>
      <c r="H133" s="83"/>
      <c r="I133" s="83"/>
      <c r="J133" s="83"/>
      <c r="K133" s="83"/>
      <c r="L133" s="86"/>
    </row>
    <row r="134" spans="1:12" x14ac:dyDescent="0.25">
      <c r="A134" s="130" t="str">
        <f>IF($A128&lt;&gt;0,"Lot " &amp; VLOOKUP($A128,Liste!$A$10:$W$459,15,FALSE),"")</f>
        <v xml:space="preserve">Lot </v>
      </c>
      <c r="B134" s="128">
        <f>IF($A128&lt;&gt;0,VLOOKUP($A128,Liste!$A$10:$W$459,16,FALSE),"")</f>
        <v>0</v>
      </c>
      <c r="C134" s="77">
        <f>IF($A128&lt;&gt;0,VLOOKUP($A128,Liste!$A$10:$W$459,17,FALSE),"")</f>
        <v>0</v>
      </c>
      <c r="D134" s="77"/>
      <c r="E134" s="81"/>
      <c r="F134" s="127"/>
      <c r="G134" s="131" t="s">
        <v>96</v>
      </c>
      <c r="H134" s="132" t="s">
        <v>97</v>
      </c>
      <c r="I134" s="69"/>
      <c r="J134" s="69"/>
      <c r="K134" s="69"/>
      <c r="L134" s="71"/>
    </row>
    <row r="135" spans="1:12" x14ac:dyDescent="0.25">
      <c r="A135" s="130" t="str">
        <f>IF($A128&lt;&gt;0,"Lot " &amp; VLOOKUP($A128,Liste!$A$10:$W$459,18,FALSE),"")</f>
        <v xml:space="preserve">Lot </v>
      </c>
      <c r="B135" s="128">
        <v>0</v>
      </c>
      <c r="C135" s="77">
        <f>IF($A128&lt;&gt;0,VLOOKUP($A128,Liste!$A$10:$W$459,19,FALSE),"")</f>
        <v>0</v>
      </c>
      <c r="E135" s="81"/>
      <c r="F135" s="127"/>
      <c r="G135" s="133" t="s">
        <v>98</v>
      </c>
      <c r="H135" s="132" t="s">
        <v>97</v>
      </c>
      <c r="I135" s="134"/>
      <c r="J135" s="134"/>
      <c r="K135" s="134"/>
      <c r="L135" s="135"/>
    </row>
    <row r="136" spans="1:12" ht="18.5" thickBot="1" x14ac:dyDescent="0.3">
      <c r="A136" s="110" t="str">
        <f>IF($A128&lt;&gt;0,"Lot " &amp; VLOOKUP($A128,Liste!$A$10:$W$459,21,FALSE),"")</f>
        <v xml:space="preserve">Lot </v>
      </c>
      <c r="B136" s="136">
        <f>IF($A128&lt;&gt;0,VLOOKUP($A128,Liste!$A$10:$W$459,22,FALSE),"")</f>
        <v>0</v>
      </c>
      <c r="C136" s="84">
        <f>IF($A128&lt;&gt;0,VLOOKUP($A128,Liste!$A$10:$W$459,23,FALSE),"")</f>
        <v>0</v>
      </c>
      <c r="D136" s="83"/>
      <c r="E136" s="83"/>
      <c r="F136" s="137"/>
      <c r="G136" s="240" t="str">
        <f>IF(OR(B129=0,VLOOKUP(A128,Liste!$A$10:'Liste'!$Z$459,26)&lt;&gt;""),"", "Voir autorisation messages électroniques")</f>
        <v>Voir autorisation messages électroniques</v>
      </c>
      <c r="H136" s="240"/>
      <c r="I136" s="240"/>
      <c r="J136" s="83"/>
      <c r="K136" s="83"/>
      <c r="L136" s="86"/>
    </row>
    <row r="137" spans="1:12" x14ac:dyDescent="0.25">
      <c r="A137" s="138">
        <f>A128+1</f>
        <v>15</v>
      </c>
      <c r="B137" s="139"/>
      <c r="F137" s="118"/>
      <c r="G137" s="119" t="s">
        <v>93</v>
      </c>
      <c r="H137" s="120"/>
      <c r="I137" s="120"/>
      <c r="J137" s="120"/>
      <c r="K137" s="120"/>
      <c r="L137" s="121"/>
    </row>
    <row r="138" spans="1:12" ht="18.5" thickBot="1" x14ac:dyDescent="0.45">
      <c r="A138" s="68" t="str">
        <f>IF($A137&lt;&gt;0,VLOOKUP($A137,Liste!$A$10:$W$459,3,FALSE),"")</f>
        <v>Mmadame</v>
      </c>
      <c r="B138" s="122" t="str">
        <f>IF($A137&lt;&gt;0,VLOOKUP($A137,Liste!$A$10:$W$459,4,FALSE),"")</f>
        <v>BESSON Gabriel</v>
      </c>
      <c r="E138" s="75">
        <f>IF($A137&lt;&gt;0,VLOOKUP($A137,Liste!$A$10:$W$459,8,FALSE),"")</f>
        <v>380</v>
      </c>
      <c r="F138" s="123"/>
      <c r="G138" s="124" t="s">
        <v>94</v>
      </c>
      <c r="H138" s="73"/>
      <c r="I138" s="73"/>
      <c r="J138" s="73"/>
      <c r="K138" s="73"/>
      <c r="L138" s="25"/>
    </row>
    <row r="139" spans="1:12" ht="13" x14ac:dyDescent="0.3">
      <c r="A139" s="79" t="str">
        <f>IF($A137&lt;&gt;0,VLOOKUP($A137,Liste!$A$10:$W$459,5,FALSE),"")</f>
        <v>13 rue de l' espoir</v>
      </c>
      <c r="B139" s="68"/>
      <c r="F139" s="125"/>
      <c r="G139" s="126" t="s">
        <v>95</v>
      </c>
      <c r="H139" s="126"/>
      <c r="I139" s="126"/>
      <c r="J139" s="126"/>
      <c r="K139" s="126"/>
      <c r="L139" s="85"/>
    </row>
    <row r="140" spans="1:12" ht="13" x14ac:dyDescent="0.3">
      <c r="A140" s="79">
        <f>IF($A137&lt;&gt;0,VLOOKUP($A137,Liste!$A$10:$W$459,6,FALSE),"")</f>
        <v>75016</v>
      </c>
      <c r="B140" s="79" t="str">
        <f>IF($A137&lt;&gt;0,VLOOKUP($A137,Liste!$A$10:$W$459,7,FALSE),"")</f>
        <v xml:space="preserve">Paris </v>
      </c>
      <c r="F140" s="127"/>
      <c r="L140" s="71"/>
    </row>
    <row r="141" spans="1:12" x14ac:dyDescent="0.25">
      <c r="A141" s="80" t="str">
        <f xml:space="preserve"> IF($A137&lt;&gt;0, "Lot " &amp; VLOOKUP($A137,Liste!$A$10:$W$459,9,FALSE),"")</f>
        <v>Lot 15</v>
      </c>
      <c r="B141" s="128" t="str">
        <f>IF($A137&lt;&gt;0,VLOOKUP($A137,Liste!$A$10:$W$459,10,FALSE),"")</f>
        <v>Appart,</v>
      </c>
      <c r="C141" s="76">
        <f>IF($A137&lt;&gt;0,VLOOKUP($A137,Liste!$A$10:$W$459,11,FALSE),"")</f>
        <v>351</v>
      </c>
      <c r="F141" s="127"/>
      <c r="L141" s="71"/>
    </row>
    <row r="142" spans="1:12" ht="13" thickBot="1" x14ac:dyDescent="0.3">
      <c r="A142" s="80" t="str">
        <f>IF($A137&lt;&gt;0,"Lot " &amp; VLOOKUP($A137,Liste!$A$10:$W$459,12,FALSE),"")</f>
        <v>Lot 165</v>
      </c>
      <c r="B142" s="128" t="str">
        <f>IF($A137&lt;&gt;0,VLOOKUP($A137,Liste!$A$10:$W$459,13,FALSE),"")</f>
        <v>Cave</v>
      </c>
      <c r="C142" s="76">
        <f>IF($A137&lt;&gt;0,VLOOKUP($A137,Liste!$A$10:$W$459,14,FALSE),"")</f>
        <v>29</v>
      </c>
      <c r="D142" s="77"/>
      <c r="E142" s="81"/>
      <c r="F142" s="129"/>
      <c r="G142" s="83"/>
      <c r="H142" s="83"/>
      <c r="I142" s="83"/>
      <c r="J142" s="83"/>
      <c r="K142" s="83"/>
      <c r="L142" s="86"/>
    </row>
    <row r="143" spans="1:12" x14ac:dyDescent="0.25">
      <c r="A143" s="130" t="str">
        <f>IF($A137&lt;&gt;0,"Lot " &amp; VLOOKUP($A137,Liste!$A$10:$W$459,15,FALSE),"")</f>
        <v xml:space="preserve">Lot </v>
      </c>
      <c r="B143" s="128">
        <f>IF($A137&lt;&gt;0,VLOOKUP($A137,Liste!$A$10:$W$459,16,FALSE),"")</f>
        <v>0</v>
      </c>
      <c r="C143" s="77">
        <f>IF($A137&lt;&gt;0,VLOOKUP($A137,Liste!$A$10:$W$459,17,FALSE),"")</f>
        <v>0</v>
      </c>
      <c r="D143" s="77"/>
      <c r="E143" s="81"/>
      <c r="F143" s="127"/>
      <c r="G143" s="131" t="s">
        <v>96</v>
      </c>
      <c r="H143" s="132" t="s">
        <v>97</v>
      </c>
      <c r="I143" s="69"/>
      <c r="J143" s="69"/>
      <c r="K143" s="69"/>
      <c r="L143" s="71"/>
    </row>
    <row r="144" spans="1:12" x14ac:dyDescent="0.25">
      <c r="A144" s="130" t="str">
        <f>IF($A137&lt;&gt;0,"Lot " &amp; VLOOKUP($A137,Liste!$A$10:$W$459,18,FALSE),"")</f>
        <v xml:space="preserve">Lot </v>
      </c>
      <c r="B144" s="128">
        <v>0</v>
      </c>
      <c r="C144" s="77">
        <f>IF($A137&lt;&gt;0,VLOOKUP($A137,Liste!$A$10:$W$459,19,FALSE),"")</f>
        <v>0</v>
      </c>
      <c r="E144" s="81"/>
      <c r="F144" s="127"/>
      <c r="G144" s="133" t="s">
        <v>98</v>
      </c>
      <c r="H144" s="132" t="s">
        <v>97</v>
      </c>
      <c r="I144" s="134"/>
      <c r="J144" s="134"/>
      <c r="K144" s="134"/>
      <c r="L144" s="135"/>
    </row>
    <row r="145" spans="1:12" ht="18.5" thickBot="1" x14ac:dyDescent="0.3">
      <c r="A145" s="110" t="str">
        <f>IF($A137&lt;&gt;0,"Lot " &amp; VLOOKUP($A137,Liste!$A$10:$W$459,21,FALSE),"")</f>
        <v xml:space="preserve">Lot </v>
      </c>
      <c r="B145" s="136">
        <f>IF($A137&lt;&gt;0,VLOOKUP($A137,Liste!$A$10:$W$459,22,FALSE),"")</f>
        <v>0</v>
      </c>
      <c r="C145" s="84">
        <f>IF($A137&lt;&gt;0,VLOOKUP($A137,Liste!$A$10:$W$459,23,FALSE),"")</f>
        <v>0</v>
      </c>
      <c r="D145" s="83"/>
      <c r="E145" s="83"/>
      <c r="F145" s="137"/>
      <c r="G145" s="240" t="str">
        <f>IF(OR(B138=0,VLOOKUP(A137,Liste!$A$10:'Liste'!$Z$459,26)&lt;&gt;""),"", "Voir autorisation messages électroniques")</f>
        <v>Voir autorisation messages électroniques</v>
      </c>
      <c r="H145" s="240"/>
      <c r="I145" s="240"/>
      <c r="J145" s="83"/>
      <c r="K145" s="83"/>
      <c r="L145" s="86"/>
    </row>
    <row r="146" spans="1:12" x14ac:dyDescent="0.25">
      <c r="A146" s="138">
        <f>A137+1</f>
        <v>16</v>
      </c>
      <c r="B146" s="139"/>
      <c r="F146" s="118"/>
      <c r="G146" s="119" t="s">
        <v>93</v>
      </c>
      <c r="H146" s="120"/>
      <c r="I146" s="120"/>
      <c r="J146" s="120"/>
      <c r="K146" s="120"/>
      <c r="L146" s="121"/>
    </row>
    <row r="147" spans="1:12" ht="18.5" thickBot="1" x14ac:dyDescent="0.45">
      <c r="A147" s="68" t="str">
        <f>IF($A146&lt;&gt;0,VLOOKUP($A146,Liste!$A$10:$W$459,3,FALSE),"")</f>
        <v>Monieur</v>
      </c>
      <c r="B147" s="122" t="str">
        <f>IF($A146&lt;&gt;0,VLOOKUP($A146,Liste!$A$10:$W$459,4,FALSE),"")</f>
        <v>DENIS Jacques</v>
      </c>
      <c r="E147" s="75">
        <f>IF($A146&lt;&gt;0,VLOOKUP($A146,Liste!$A$10:$W$459,8,FALSE),"")</f>
        <v>315</v>
      </c>
      <c r="F147" s="123"/>
      <c r="G147" s="124" t="s">
        <v>94</v>
      </c>
      <c r="H147" s="73"/>
      <c r="I147" s="73"/>
      <c r="J147" s="73"/>
      <c r="K147" s="73"/>
      <c r="L147" s="25"/>
    </row>
    <row r="148" spans="1:12" ht="13" x14ac:dyDescent="0.3">
      <c r="A148" s="79" t="str">
        <f>IF($A146&lt;&gt;0,VLOOKUP($A146,Liste!$A$10:$W$459,5,FALSE),"")</f>
        <v>13 rue de l' espoir</v>
      </c>
      <c r="B148" s="68"/>
      <c r="F148" s="125"/>
      <c r="G148" s="126" t="s">
        <v>95</v>
      </c>
      <c r="H148" s="126"/>
      <c r="I148" s="126"/>
      <c r="J148" s="126"/>
      <c r="K148" s="126"/>
      <c r="L148" s="85"/>
    </row>
    <row r="149" spans="1:12" ht="13" x14ac:dyDescent="0.3">
      <c r="A149" s="79">
        <f>IF($A146&lt;&gt;0,VLOOKUP($A146,Liste!$A$10:$W$459,6,FALSE),"")</f>
        <v>75016</v>
      </c>
      <c r="B149" s="79" t="str">
        <f>IF($A146&lt;&gt;0,VLOOKUP($A146,Liste!$A$10:$W$459,7,FALSE),"")</f>
        <v xml:space="preserve">Paris </v>
      </c>
      <c r="F149" s="127"/>
      <c r="L149" s="71"/>
    </row>
    <row r="150" spans="1:12" x14ac:dyDescent="0.25">
      <c r="A150" s="80" t="str">
        <f xml:space="preserve"> IF($A146&lt;&gt;0, "Lot " &amp; VLOOKUP($A146,Liste!$A$10:$W$459,9,FALSE),"")</f>
        <v>Lot 46</v>
      </c>
      <c r="B150" s="128" t="str">
        <f>IF($A146&lt;&gt;0,VLOOKUP($A146,Liste!$A$10:$W$459,10,FALSE),"")</f>
        <v>Appart,</v>
      </c>
      <c r="C150" s="76">
        <f>IF($A146&lt;&gt;0,VLOOKUP($A146,Liste!$A$10:$W$459,11,FALSE),"")</f>
        <v>286</v>
      </c>
      <c r="F150" s="127"/>
      <c r="L150" s="71"/>
    </row>
    <row r="151" spans="1:12" ht="13" thickBot="1" x14ac:dyDescent="0.3">
      <c r="A151" s="80" t="str">
        <f>IF($A146&lt;&gt;0,"Lot " &amp; VLOOKUP($A146,Liste!$A$10:$W$459,12,FALSE),"")</f>
        <v>Lot 196</v>
      </c>
      <c r="B151" s="128" t="str">
        <f>IF($A146&lt;&gt;0,VLOOKUP($A146,Liste!$A$10:$W$459,13,FALSE),"")</f>
        <v>Cave</v>
      </c>
      <c r="C151" s="76">
        <f>IF($A146&lt;&gt;0,VLOOKUP($A146,Liste!$A$10:$W$459,14,FALSE),"")</f>
        <v>29</v>
      </c>
      <c r="D151" s="77"/>
      <c r="E151" s="81"/>
      <c r="F151" s="129"/>
      <c r="G151" s="83"/>
      <c r="H151" s="83"/>
      <c r="I151" s="83"/>
      <c r="J151" s="83"/>
      <c r="K151" s="83"/>
      <c r="L151" s="86"/>
    </row>
    <row r="152" spans="1:12" x14ac:dyDescent="0.25">
      <c r="A152" s="130" t="str">
        <f>IF($A146&lt;&gt;0,"Lot " &amp; VLOOKUP($A146,Liste!$A$10:$W$459,15,FALSE),"")</f>
        <v xml:space="preserve">Lot </v>
      </c>
      <c r="B152" s="128">
        <f>IF($A146&lt;&gt;0,VLOOKUP($A146,Liste!$A$10:$W$459,16,FALSE),"")</f>
        <v>0</v>
      </c>
      <c r="C152" s="77">
        <f>IF($A146&lt;&gt;0,VLOOKUP($A146,Liste!$A$10:$W$459,17,FALSE),"")</f>
        <v>0</v>
      </c>
      <c r="D152" s="77"/>
      <c r="E152" s="81"/>
      <c r="F152" s="127"/>
      <c r="G152" s="131" t="s">
        <v>96</v>
      </c>
      <c r="H152" s="132" t="s">
        <v>97</v>
      </c>
      <c r="I152" s="69"/>
      <c r="J152" s="69"/>
      <c r="K152" s="69"/>
      <c r="L152" s="71"/>
    </row>
    <row r="153" spans="1:12" x14ac:dyDescent="0.25">
      <c r="A153" s="130" t="str">
        <f>IF($A146&lt;&gt;0,"Lot " &amp; VLOOKUP($A146,Liste!$A$10:$W$459,18,FALSE),"")</f>
        <v xml:space="preserve">Lot </v>
      </c>
      <c r="B153" s="128">
        <v>0</v>
      </c>
      <c r="C153" s="77">
        <f>IF($A146&lt;&gt;0,VLOOKUP($A146,Liste!$A$10:$W$459,19,FALSE),"")</f>
        <v>0</v>
      </c>
      <c r="E153" s="81"/>
      <c r="F153" s="127"/>
      <c r="G153" s="133" t="s">
        <v>98</v>
      </c>
      <c r="H153" s="132" t="s">
        <v>97</v>
      </c>
      <c r="I153" s="134"/>
      <c r="J153" s="134"/>
      <c r="K153" s="134"/>
      <c r="L153" s="135"/>
    </row>
    <row r="154" spans="1:12" ht="18.5" thickBot="1" x14ac:dyDescent="0.3">
      <c r="A154" s="110" t="str">
        <f>IF($A146&lt;&gt;0,"Lot " &amp; VLOOKUP($A146,Liste!$A$10:$W$459,21,FALSE),"")</f>
        <v xml:space="preserve">Lot </v>
      </c>
      <c r="B154" s="136">
        <f>IF($A146&lt;&gt;0,VLOOKUP($A146,Liste!$A$10:$W$459,22,FALSE),"")</f>
        <v>0</v>
      </c>
      <c r="C154" s="84">
        <f>IF($A146&lt;&gt;0,VLOOKUP($A146,Liste!$A$10:$W$459,23,FALSE),"")</f>
        <v>0</v>
      </c>
      <c r="D154" s="83"/>
      <c r="E154" s="83"/>
      <c r="F154" s="137"/>
      <c r="G154" s="240" t="str">
        <f>IF(OR(B147=0,VLOOKUP(A146,Liste!$A$10:'Liste'!$Z$459,26)&lt;&gt;""),"", "Voir autorisation messages électroniques")</f>
        <v>Voir autorisation messages électroniques</v>
      </c>
      <c r="H154" s="240"/>
      <c r="I154" s="240"/>
      <c r="J154" s="83"/>
      <c r="K154" s="83"/>
      <c r="L154" s="86"/>
    </row>
    <row r="155" spans="1:12" x14ac:dyDescent="0.25">
      <c r="L155" s="71"/>
    </row>
    <row r="156" spans="1:12" ht="17.5" x14ac:dyDescent="0.35">
      <c r="D156" s="78" t="s">
        <v>64</v>
      </c>
      <c r="E156" s="78"/>
      <c r="F156" s="78"/>
      <c r="K156" s="89" t="s">
        <v>65</v>
      </c>
      <c r="L156" s="140">
        <f>L79+1</f>
        <v>3</v>
      </c>
    </row>
    <row r="157" spans="1:12" x14ac:dyDescent="0.25">
      <c r="E157" s="89"/>
      <c r="F157" s="111" t="s">
        <v>92</v>
      </c>
      <c r="G157" s="99">
        <v>43819</v>
      </c>
      <c r="L157" s="71"/>
    </row>
    <row r="158" spans="1:12" x14ac:dyDescent="0.25">
      <c r="D158" t="s">
        <v>333</v>
      </c>
      <c r="E158" s="99"/>
      <c r="F158" s="99"/>
      <c r="G158" s="99"/>
      <c r="L158" s="71"/>
    </row>
    <row r="159" spans="1:12" ht="13" thickBot="1" x14ac:dyDescent="0.3">
      <c r="A159" s="69"/>
      <c r="B159" s="69"/>
      <c r="C159" s="69"/>
      <c r="D159" s="69"/>
      <c r="E159" s="69"/>
      <c r="F159" s="69"/>
      <c r="G159" s="69"/>
      <c r="L159" s="71"/>
    </row>
    <row r="160" spans="1:12" x14ac:dyDescent="0.25">
      <c r="A160" s="126">
        <f>A146+1</f>
        <v>17</v>
      </c>
      <c r="B160" s="126"/>
      <c r="C160" s="126"/>
      <c r="D160" s="126"/>
      <c r="E160" s="126"/>
      <c r="F160" s="118"/>
      <c r="G160" s="119" t="s">
        <v>93</v>
      </c>
      <c r="H160" s="120"/>
      <c r="I160" s="120"/>
      <c r="J160" s="120"/>
      <c r="K160" s="120"/>
      <c r="L160" s="121"/>
    </row>
    <row r="161" spans="1:12" ht="18.5" thickBot="1" x14ac:dyDescent="0.45">
      <c r="A161" s="68" t="str">
        <f>IF($A160&lt;&gt;0,VLOOKUP($A160,Liste!$A$10:$W$459,3,FALSE),"")</f>
        <v>Madame</v>
      </c>
      <c r="B161" s="122" t="str">
        <f>IF($A160&lt;&gt;0,VLOOKUP($A160,Liste!$A$10:$W$459,4,FALSE),"")</f>
        <v>DI JORIO Brigitte</v>
      </c>
      <c r="E161" s="75">
        <f>IF($A160&lt;&gt;0,VLOOKUP($A160,Liste!$A$10:$W$459,8,FALSE),"")</f>
        <v>244</v>
      </c>
      <c r="F161" s="123"/>
      <c r="G161" s="124" t="s">
        <v>94</v>
      </c>
      <c r="H161" s="73"/>
      <c r="I161" s="73"/>
      <c r="J161" s="73"/>
      <c r="K161" s="73"/>
      <c r="L161" s="25"/>
    </row>
    <row r="162" spans="1:12" ht="13" x14ac:dyDescent="0.3">
      <c r="A162" s="79" t="str">
        <f>IF($A160&lt;&gt;0,VLOOKUP($A160,Liste!$A$10:$W$459,5,FALSE),"")</f>
        <v>13 rue de l' espoir</v>
      </c>
      <c r="B162" s="68"/>
      <c r="F162" s="125"/>
      <c r="G162" s="126" t="s">
        <v>95</v>
      </c>
      <c r="H162" s="126"/>
      <c r="I162" s="126"/>
      <c r="J162" s="126"/>
      <c r="K162" s="126"/>
      <c r="L162" s="85"/>
    </row>
    <row r="163" spans="1:12" ht="13" x14ac:dyDescent="0.3">
      <c r="A163" s="79">
        <f>IF($A160&lt;&gt;0,VLOOKUP($A160,Liste!$A$10:$W$459,6,FALSE),"")</f>
        <v>75016</v>
      </c>
      <c r="B163" s="79" t="str">
        <f>IF($A160&lt;&gt;0,VLOOKUP($A160,Liste!$A$10:$W$459,7,FALSE),"")</f>
        <v xml:space="preserve">Paris </v>
      </c>
      <c r="F163" s="127"/>
      <c r="L163" s="71"/>
    </row>
    <row r="164" spans="1:12" x14ac:dyDescent="0.25">
      <c r="A164" s="80" t="str">
        <f xml:space="preserve"> IF($A160&lt;&gt;0, "Lot " &amp; VLOOKUP($A160,Liste!$A$10:$W$459,9,FALSE),"")</f>
        <v>Lot 47</v>
      </c>
      <c r="B164" s="128" t="str">
        <f>IF($A160&lt;&gt;0,VLOOKUP($A160,Liste!$A$10:$W$459,10,FALSE),"")</f>
        <v>Appart,</v>
      </c>
      <c r="C164" s="76">
        <f>IF($A160&lt;&gt;0,VLOOKUP($A160,Liste!$A$10:$W$459,11,FALSE),"")</f>
        <v>215</v>
      </c>
      <c r="F164" s="127"/>
      <c r="L164" s="71"/>
    </row>
    <row r="165" spans="1:12" ht="13" thickBot="1" x14ac:dyDescent="0.3">
      <c r="A165" s="80" t="str">
        <f>IF($A160&lt;&gt;0,"Lot " &amp; VLOOKUP($A160,Liste!$A$10:$W$459,12,FALSE),"")</f>
        <v>Lot 197</v>
      </c>
      <c r="B165" s="128" t="str">
        <f>IF($A160&lt;&gt;0,VLOOKUP($A160,Liste!$A$10:$W$459,13,FALSE),"")</f>
        <v>Cave</v>
      </c>
      <c r="C165" s="76">
        <f>IF($A160&lt;&gt;0,VLOOKUP($A160,Liste!$A$10:$W$459,14,FALSE),"")</f>
        <v>29</v>
      </c>
      <c r="D165" s="77"/>
      <c r="E165" s="81"/>
      <c r="F165" s="129"/>
      <c r="G165" s="83"/>
      <c r="H165" s="83"/>
      <c r="I165" s="83"/>
      <c r="J165" s="83"/>
      <c r="K165" s="83"/>
      <c r="L165" s="86"/>
    </row>
    <row r="166" spans="1:12" x14ac:dyDescent="0.25">
      <c r="A166" s="130" t="str">
        <f>IF($A160&lt;&gt;0,"Lot " &amp; VLOOKUP($A160,Liste!$A$10:$W$459,15,FALSE),"")</f>
        <v xml:space="preserve">Lot </v>
      </c>
      <c r="B166" s="128">
        <f>IF($A160&lt;&gt;0,VLOOKUP($A160,Liste!$A$10:$W$459,16,FALSE),"")</f>
        <v>0</v>
      </c>
      <c r="C166" s="77">
        <f>IF($A160&lt;&gt;0,VLOOKUP($A160,Liste!$A$10:$W$459,17,FALSE),"")</f>
        <v>0</v>
      </c>
      <c r="D166" s="77"/>
      <c r="E166" s="81"/>
      <c r="F166" s="127"/>
      <c r="G166" s="131" t="s">
        <v>96</v>
      </c>
      <c r="H166" s="132" t="s">
        <v>97</v>
      </c>
      <c r="I166" s="69"/>
      <c r="J166" s="69"/>
      <c r="K166" s="69"/>
      <c r="L166" s="71"/>
    </row>
    <row r="167" spans="1:12" x14ac:dyDescent="0.25">
      <c r="A167" s="130" t="str">
        <f>IF($A160&lt;&gt;0,"Lot " &amp; VLOOKUP($A160,Liste!$A$10:$W$459,18,FALSE),"")</f>
        <v xml:space="preserve">Lot </v>
      </c>
      <c r="B167" s="128">
        <v>0</v>
      </c>
      <c r="C167" s="77">
        <f>IF($A160&lt;&gt;0,VLOOKUP($A160,Liste!$A$10:$W$459,19,FALSE),"")</f>
        <v>0</v>
      </c>
      <c r="E167" s="81"/>
      <c r="F167" s="127"/>
      <c r="G167" s="133" t="s">
        <v>98</v>
      </c>
      <c r="H167" s="132" t="s">
        <v>97</v>
      </c>
      <c r="I167" s="134"/>
      <c r="J167" s="134"/>
      <c r="K167" s="134"/>
      <c r="L167" s="135"/>
    </row>
    <row r="168" spans="1:12" ht="18.5" thickBot="1" x14ac:dyDescent="0.3">
      <c r="A168" s="110" t="str">
        <f>IF($A160&lt;&gt;0,"Lot " &amp; VLOOKUP($A160,Liste!$A$10:$W$459,21,FALSE),"")</f>
        <v xml:space="preserve">Lot </v>
      </c>
      <c r="B168" s="136">
        <f>IF($A160&lt;&gt;0,VLOOKUP($A160,Liste!$A$10:$W$459,22,FALSE),"")</f>
        <v>0</v>
      </c>
      <c r="C168" s="84">
        <f>IF($A160&lt;&gt;0,VLOOKUP($A160,Liste!$A$10:$W$459,23,FALSE),"")</f>
        <v>0</v>
      </c>
      <c r="D168" s="83"/>
      <c r="E168" s="83"/>
      <c r="F168" s="137"/>
      <c r="G168" s="240" t="str">
        <f>IF(OR(B161=0,VLOOKUP(A160,Liste!$A$10:'Liste'!$Z$459,26)&lt;&gt;""),"", "Voir autorisation messages électroniques")</f>
        <v>Voir autorisation messages électroniques</v>
      </c>
      <c r="H168" s="240"/>
      <c r="I168" s="240"/>
      <c r="J168" s="83"/>
      <c r="K168" s="83"/>
      <c r="L168" s="86"/>
    </row>
    <row r="169" spans="1:12" x14ac:dyDescent="0.25">
      <c r="A169" s="138">
        <f>A160+1</f>
        <v>18</v>
      </c>
      <c r="B169" s="139"/>
      <c r="F169" s="118"/>
      <c r="G169" s="119" t="s">
        <v>93</v>
      </c>
      <c r="H169" s="120"/>
      <c r="I169" s="120"/>
      <c r="J169" s="120"/>
      <c r="K169" s="120"/>
      <c r="L169" s="121"/>
    </row>
    <row r="170" spans="1:12" ht="18.5" thickBot="1" x14ac:dyDescent="0.45">
      <c r="A170" s="68" t="str">
        <f>IF($A169&lt;&gt;0,VLOOKUP($A169,Liste!$A$10:$W$459,3,FALSE),"")</f>
        <v>Monieur</v>
      </c>
      <c r="B170" s="122" t="str">
        <f>IF($A169&lt;&gt;0,VLOOKUP($A169,Liste!$A$10:$W$459,4,FALSE),"")</f>
        <v>DI JORIO Marcel</v>
      </c>
      <c r="E170" s="75">
        <f>IF($A169&lt;&gt;0,VLOOKUP($A169,Liste!$A$10:$W$459,8,FALSE),"")</f>
        <v>289</v>
      </c>
      <c r="F170" s="123"/>
      <c r="G170" s="124" t="s">
        <v>94</v>
      </c>
      <c r="H170" s="73"/>
      <c r="I170" s="73"/>
      <c r="J170" s="73"/>
      <c r="K170" s="73"/>
      <c r="L170" s="25"/>
    </row>
    <row r="171" spans="1:12" ht="13" x14ac:dyDescent="0.3">
      <c r="A171" s="79" t="str">
        <f>IF($A169&lt;&gt;0,VLOOKUP($A169,Liste!$A$10:$W$459,5,FALSE),"")</f>
        <v>10 Rue Dumont</v>
      </c>
      <c r="B171" s="68"/>
      <c r="F171" s="125"/>
      <c r="G171" s="126" t="s">
        <v>95</v>
      </c>
      <c r="H171" s="126"/>
      <c r="I171" s="126"/>
      <c r="J171" s="126"/>
      <c r="K171" s="126"/>
      <c r="L171" s="85"/>
    </row>
    <row r="172" spans="1:12" ht="13" x14ac:dyDescent="0.3">
      <c r="A172" s="79">
        <f>IF($A169&lt;&gt;0,VLOOKUP($A169,Liste!$A$10:$W$459,6,FALSE),"")</f>
        <v>57000</v>
      </c>
      <c r="B172" s="79" t="str">
        <f>IF($A169&lt;&gt;0,VLOOKUP($A169,Liste!$A$10:$W$459,7,FALSE),"")</f>
        <v>Metz</v>
      </c>
      <c r="F172" s="127"/>
      <c r="L172" s="71"/>
    </row>
    <row r="173" spans="1:12" x14ac:dyDescent="0.25">
      <c r="A173" s="80" t="str">
        <f xml:space="preserve"> IF($A169&lt;&gt;0, "Lot " &amp; VLOOKUP($A169,Liste!$A$10:$W$459,9,FALSE),"")</f>
        <v>Lot 48</v>
      </c>
      <c r="B173" s="128" t="str">
        <f>IF($A169&lt;&gt;0,VLOOKUP($A169,Liste!$A$10:$W$459,10,FALSE),"")</f>
        <v>Appart,</v>
      </c>
      <c r="C173" s="76">
        <f>IF($A169&lt;&gt;0,VLOOKUP($A169,Liste!$A$10:$W$459,11,FALSE),"")</f>
        <v>260</v>
      </c>
      <c r="F173" s="127"/>
      <c r="L173" s="71"/>
    </row>
    <row r="174" spans="1:12" ht="13" thickBot="1" x14ac:dyDescent="0.3">
      <c r="A174" s="80" t="str">
        <f>IF($A169&lt;&gt;0,"Lot " &amp; VLOOKUP($A169,Liste!$A$10:$W$459,12,FALSE),"")</f>
        <v>Lot 198</v>
      </c>
      <c r="B174" s="128" t="str">
        <f>IF($A169&lt;&gt;0,VLOOKUP($A169,Liste!$A$10:$W$459,13,FALSE),"")</f>
        <v>Cave</v>
      </c>
      <c r="C174" s="76">
        <f>IF($A169&lt;&gt;0,VLOOKUP($A169,Liste!$A$10:$W$459,14,FALSE),"")</f>
        <v>29</v>
      </c>
      <c r="D174" s="77"/>
      <c r="E174" s="81"/>
      <c r="F174" s="129"/>
      <c r="G174" s="83"/>
      <c r="H174" s="83"/>
      <c r="I174" s="83"/>
      <c r="J174" s="83"/>
      <c r="K174" s="83"/>
      <c r="L174" s="86"/>
    </row>
    <row r="175" spans="1:12" x14ac:dyDescent="0.25">
      <c r="A175" s="130" t="str">
        <f>IF($A169&lt;&gt;0,"Lot " &amp; VLOOKUP($A169,Liste!$A$10:$W$459,15,FALSE),"")</f>
        <v xml:space="preserve">Lot </v>
      </c>
      <c r="B175" s="128">
        <f>IF($A169&lt;&gt;0,VLOOKUP($A169,Liste!$A$10:$W$459,16,FALSE),"")</f>
        <v>0</v>
      </c>
      <c r="C175" s="77">
        <f>IF($A169&lt;&gt;0,VLOOKUP($A169,Liste!$A$10:$W$459,17,FALSE),"")</f>
        <v>0</v>
      </c>
      <c r="D175" s="77"/>
      <c r="E175" s="81"/>
      <c r="F175" s="127"/>
      <c r="G175" s="131" t="s">
        <v>96</v>
      </c>
      <c r="H175" s="132" t="s">
        <v>97</v>
      </c>
      <c r="I175" s="69"/>
      <c r="J175" s="69"/>
      <c r="K175" s="69"/>
      <c r="L175" s="71"/>
    </row>
    <row r="176" spans="1:12" x14ac:dyDescent="0.25">
      <c r="A176" s="130" t="str">
        <f>IF($A169&lt;&gt;0,"Lot " &amp; VLOOKUP($A169,Liste!$A$10:$W$459,18,FALSE),"")</f>
        <v xml:space="preserve">Lot </v>
      </c>
      <c r="B176" s="128">
        <v>0</v>
      </c>
      <c r="C176" s="77">
        <f>IF($A169&lt;&gt;0,VLOOKUP($A169,Liste!$A$10:$W$459,19,FALSE),"")</f>
        <v>0</v>
      </c>
      <c r="E176" s="81"/>
      <c r="F176" s="127"/>
      <c r="G176" s="133" t="s">
        <v>98</v>
      </c>
      <c r="H176" s="132" t="s">
        <v>97</v>
      </c>
      <c r="I176" s="134"/>
      <c r="J176" s="134"/>
      <c r="K176" s="134"/>
      <c r="L176" s="135"/>
    </row>
    <row r="177" spans="1:12" ht="18.5" thickBot="1" x14ac:dyDescent="0.3">
      <c r="A177" s="110" t="str">
        <f>IF($A169&lt;&gt;0,"Lot " &amp; VLOOKUP($A169,Liste!$A$10:$W$459,21,FALSE),"")</f>
        <v xml:space="preserve">Lot </v>
      </c>
      <c r="B177" s="136">
        <f>IF($A169&lt;&gt;0,VLOOKUP($A169,Liste!$A$10:$W$459,22,FALSE),"")</f>
        <v>0</v>
      </c>
      <c r="C177" s="84">
        <f>IF($A169&lt;&gt;0,VLOOKUP($A169,Liste!$A$10:$W$459,23,FALSE),"")</f>
        <v>0</v>
      </c>
      <c r="D177" s="83"/>
      <c r="E177" s="83"/>
      <c r="F177" s="137"/>
      <c r="G177" s="240" t="str">
        <f>IF(OR(B170=0,VLOOKUP(A169,Liste!$A$10:'Liste'!$Z$459,26)&lt;&gt;""),"", "Voir autorisation messages électroniques")</f>
        <v>Voir autorisation messages électroniques</v>
      </c>
      <c r="H177" s="240"/>
      <c r="I177" s="240"/>
      <c r="J177" s="83"/>
      <c r="K177" s="83"/>
      <c r="L177" s="86"/>
    </row>
    <row r="178" spans="1:12" x14ac:dyDescent="0.25">
      <c r="A178" s="138">
        <f>A169+1</f>
        <v>19</v>
      </c>
      <c r="B178" s="139"/>
      <c r="F178" s="118"/>
      <c r="G178" s="119" t="s">
        <v>93</v>
      </c>
      <c r="H178" s="120"/>
      <c r="I178" s="120"/>
      <c r="J178" s="120"/>
      <c r="K178" s="120"/>
      <c r="L178" s="121"/>
    </row>
    <row r="179" spans="1:12" ht="18.5" thickBot="1" x14ac:dyDescent="0.45">
      <c r="A179" s="68" t="str">
        <f>IF($A178&lt;&gt;0,VLOOKUP($A178,Liste!$A$10:$W$459,3,FALSE),"")</f>
        <v>Monieur</v>
      </c>
      <c r="B179" s="122" t="str">
        <f>IF($A178&lt;&gt;0,VLOOKUP($A178,Liste!$A$10:$W$459,4,FALSE),"")</f>
        <v>DI MEGLIO Laurent</v>
      </c>
      <c r="E179" s="75">
        <f>IF($A178&lt;&gt;0,VLOOKUP($A178,Liste!$A$10:$W$459,8,FALSE),"")</f>
        <v>237</v>
      </c>
      <c r="F179" s="123"/>
      <c r="G179" s="124" t="s">
        <v>94</v>
      </c>
      <c r="H179" s="73"/>
      <c r="I179" s="73"/>
      <c r="J179" s="73"/>
      <c r="K179" s="73"/>
      <c r="L179" s="25"/>
    </row>
    <row r="180" spans="1:12" ht="13" x14ac:dyDescent="0.3">
      <c r="A180" s="79" t="str">
        <f>IF($A178&lt;&gt;0,VLOOKUP($A178,Liste!$A$10:$W$459,5,FALSE),"")</f>
        <v>13 rue de l' espoir</v>
      </c>
      <c r="B180" s="68"/>
      <c r="F180" s="125"/>
      <c r="G180" s="126" t="s">
        <v>95</v>
      </c>
      <c r="H180" s="126"/>
      <c r="I180" s="126"/>
      <c r="J180" s="126"/>
      <c r="K180" s="126"/>
      <c r="L180" s="85"/>
    </row>
    <row r="181" spans="1:12" ht="13" x14ac:dyDescent="0.3">
      <c r="A181" s="79">
        <f>IF($A178&lt;&gt;0,VLOOKUP($A178,Liste!$A$10:$W$459,6,FALSE),"")</f>
        <v>75016</v>
      </c>
      <c r="B181" s="79" t="str">
        <f>IF($A178&lt;&gt;0,VLOOKUP($A178,Liste!$A$10:$W$459,7,FALSE),"")</f>
        <v xml:space="preserve">Paris </v>
      </c>
      <c r="F181" s="127"/>
      <c r="L181" s="71"/>
    </row>
    <row r="182" spans="1:12" x14ac:dyDescent="0.25">
      <c r="A182" s="80" t="str">
        <f xml:space="preserve"> IF($A178&lt;&gt;0, "Lot " &amp; VLOOKUP($A178,Liste!$A$10:$W$459,9,FALSE),"")</f>
        <v>Lot 49</v>
      </c>
      <c r="B182" s="128" t="str">
        <f>IF($A178&lt;&gt;0,VLOOKUP($A178,Liste!$A$10:$W$459,10,FALSE),"")</f>
        <v>Appart,</v>
      </c>
      <c r="C182" s="76">
        <f>IF($A178&lt;&gt;0,VLOOKUP($A178,Liste!$A$10:$W$459,11,FALSE),"")</f>
        <v>208</v>
      </c>
      <c r="F182" s="127"/>
      <c r="L182" s="71"/>
    </row>
    <row r="183" spans="1:12" ht="13" thickBot="1" x14ac:dyDescent="0.3">
      <c r="A183" s="80" t="str">
        <f>IF($A178&lt;&gt;0,"Lot " &amp; VLOOKUP($A178,Liste!$A$10:$W$459,12,FALSE),"")</f>
        <v>Lot 199</v>
      </c>
      <c r="B183" s="128" t="str">
        <f>IF($A178&lt;&gt;0,VLOOKUP($A178,Liste!$A$10:$W$459,13,FALSE),"")</f>
        <v>Cave</v>
      </c>
      <c r="C183" s="76">
        <f>IF($A178&lt;&gt;0,VLOOKUP($A178,Liste!$A$10:$W$459,14,FALSE),"")</f>
        <v>29</v>
      </c>
      <c r="D183" s="77"/>
      <c r="E183" s="81"/>
      <c r="F183" s="129"/>
      <c r="G183" s="83"/>
      <c r="H183" s="83"/>
      <c r="I183" s="83"/>
      <c r="J183" s="83"/>
      <c r="K183" s="83"/>
      <c r="L183" s="86"/>
    </row>
    <row r="184" spans="1:12" x14ac:dyDescent="0.25">
      <c r="A184" s="130" t="str">
        <f>IF($A178&lt;&gt;0,"Lot " &amp; VLOOKUP($A178,Liste!$A$10:$W$459,15,FALSE),"")</f>
        <v xml:space="preserve">Lot </v>
      </c>
      <c r="B184" s="128">
        <f>IF($A178&lt;&gt;0,VLOOKUP($A178,Liste!$A$10:$W$459,16,FALSE),"")</f>
        <v>0</v>
      </c>
      <c r="C184" s="77">
        <f>IF($A178&lt;&gt;0,VLOOKUP($A178,Liste!$A$10:$W$459,17,FALSE),"")</f>
        <v>0</v>
      </c>
      <c r="D184" s="77"/>
      <c r="E184" s="81"/>
      <c r="F184" s="127"/>
      <c r="G184" s="131" t="s">
        <v>96</v>
      </c>
      <c r="H184" s="132" t="s">
        <v>97</v>
      </c>
      <c r="I184" s="69"/>
      <c r="J184" s="69"/>
      <c r="K184" s="69"/>
      <c r="L184" s="71"/>
    </row>
    <row r="185" spans="1:12" x14ac:dyDescent="0.25">
      <c r="A185" s="130" t="str">
        <f>IF($A178&lt;&gt;0,"Lot " &amp; VLOOKUP($A178,Liste!$A$10:$W$459,18,FALSE),"")</f>
        <v xml:space="preserve">Lot </v>
      </c>
      <c r="B185" s="128">
        <v>0</v>
      </c>
      <c r="C185" s="77">
        <f>IF($A178&lt;&gt;0,VLOOKUP($A178,Liste!$A$10:$W$459,19,FALSE),"")</f>
        <v>0</v>
      </c>
      <c r="E185" s="81"/>
      <c r="F185" s="127"/>
      <c r="G185" s="133" t="s">
        <v>98</v>
      </c>
      <c r="H185" s="132" t="s">
        <v>97</v>
      </c>
      <c r="I185" s="134"/>
      <c r="J185" s="134"/>
      <c r="K185" s="134"/>
      <c r="L185" s="135"/>
    </row>
    <row r="186" spans="1:12" ht="18.5" thickBot="1" x14ac:dyDescent="0.3">
      <c r="A186" s="110" t="str">
        <f>IF($A178&lt;&gt;0,"Lot " &amp; VLOOKUP($A178,Liste!$A$10:$W$459,21,FALSE),"")</f>
        <v xml:space="preserve">Lot </v>
      </c>
      <c r="B186" s="136">
        <f>IF($A178&lt;&gt;0,VLOOKUP($A178,Liste!$A$10:$W$459,22,FALSE),"")</f>
        <v>0</v>
      </c>
      <c r="C186" s="84">
        <f>IF($A178&lt;&gt;0,VLOOKUP($A178,Liste!$A$10:$W$459,23,FALSE),"")</f>
        <v>0</v>
      </c>
      <c r="D186" s="83"/>
      <c r="E186" s="83"/>
      <c r="F186" s="137"/>
      <c r="G186" s="240" t="str">
        <f>IF(OR(B179=0,VLOOKUP(A178,Liste!$A$10:'Liste'!$Z$459,26)&lt;&gt;""),"", "Voir autorisation messages électroniques")</f>
        <v>Voir autorisation messages électroniques</v>
      </c>
      <c r="H186" s="240"/>
      <c r="I186" s="240"/>
      <c r="J186" s="83"/>
      <c r="K186" s="83"/>
      <c r="L186" s="86"/>
    </row>
    <row r="187" spans="1:12" x14ac:dyDescent="0.25">
      <c r="A187" s="138">
        <f>A178+1</f>
        <v>20</v>
      </c>
      <c r="B187" s="139"/>
      <c r="F187" s="118"/>
      <c r="G187" s="119" t="s">
        <v>93</v>
      </c>
      <c r="H187" s="120"/>
      <c r="I187" s="120"/>
      <c r="J187" s="120"/>
      <c r="K187" s="120"/>
      <c r="L187" s="121"/>
    </row>
    <row r="188" spans="1:12" ht="18.5" thickBot="1" x14ac:dyDescent="0.45">
      <c r="A188" s="68" t="str">
        <f>IF($A187&lt;&gt;0,VLOOKUP($A187,Liste!$A$10:$W$459,3,FALSE),"")</f>
        <v>Monieur</v>
      </c>
      <c r="B188" s="122" t="str">
        <f>IF($A187&lt;&gt;0,VLOOKUP($A187,Liste!$A$10:$W$459,4,FALSE),"")</f>
        <v>DRAGOTTA Michel</v>
      </c>
      <c r="E188" s="75">
        <f>IF($A187&lt;&gt;0,VLOOKUP($A187,Liste!$A$10:$W$459,8,FALSE),"")</f>
        <v>286</v>
      </c>
      <c r="F188" s="123"/>
      <c r="G188" s="124" t="s">
        <v>94</v>
      </c>
      <c r="H188" s="73"/>
      <c r="I188" s="73"/>
      <c r="J188" s="73"/>
      <c r="K188" s="73"/>
      <c r="L188" s="25"/>
    </row>
    <row r="189" spans="1:12" ht="13" x14ac:dyDescent="0.3">
      <c r="A189" s="79" t="str">
        <f>IF($A187&lt;&gt;0,VLOOKUP($A187,Liste!$A$10:$W$459,5,FALSE),"")</f>
        <v>13 rue de l' espoir</v>
      </c>
      <c r="B189" s="68"/>
      <c r="F189" s="125"/>
      <c r="G189" s="126" t="s">
        <v>95</v>
      </c>
      <c r="H189" s="126"/>
      <c r="I189" s="126"/>
      <c r="J189" s="126"/>
      <c r="K189" s="126"/>
      <c r="L189" s="85"/>
    </row>
    <row r="190" spans="1:12" ht="13" x14ac:dyDescent="0.3">
      <c r="A190" s="79">
        <f>IF($A187&lt;&gt;0,VLOOKUP($A187,Liste!$A$10:$W$459,6,FALSE),"")</f>
        <v>75016</v>
      </c>
      <c r="B190" s="79" t="str">
        <f>IF($A187&lt;&gt;0,VLOOKUP($A187,Liste!$A$10:$W$459,7,FALSE),"")</f>
        <v xml:space="preserve">Paris </v>
      </c>
      <c r="F190" s="127"/>
      <c r="L190" s="71"/>
    </row>
    <row r="191" spans="1:12" x14ac:dyDescent="0.25">
      <c r="A191" s="80" t="str">
        <f xml:space="preserve"> IF($A187&lt;&gt;0, "Lot " &amp; VLOOKUP($A187,Liste!$A$10:$W$459,9,FALSE),"")</f>
        <v>Lot 50</v>
      </c>
      <c r="B191" s="128" t="str">
        <f>IF($A187&lt;&gt;0,VLOOKUP($A187,Liste!$A$10:$W$459,10,FALSE),"")</f>
        <v>Appart,</v>
      </c>
      <c r="C191" s="76">
        <f>IF($A187&lt;&gt;0,VLOOKUP($A187,Liste!$A$10:$W$459,11,FALSE),"")</f>
        <v>257</v>
      </c>
      <c r="F191" s="127"/>
      <c r="L191" s="71"/>
    </row>
    <row r="192" spans="1:12" ht="13" thickBot="1" x14ac:dyDescent="0.3">
      <c r="A192" s="80" t="str">
        <f>IF($A187&lt;&gt;0,"Lot " &amp; VLOOKUP($A187,Liste!$A$10:$W$459,12,FALSE),"")</f>
        <v>Lot 200</v>
      </c>
      <c r="B192" s="128" t="str">
        <f>IF($A187&lt;&gt;0,VLOOKUP($A187,Liste!$A$10:$W$459,13,FALSE),"")</f>
        <v>Cave</v>
      </c>
      <c r="C192" s="76">
        <f>IF($A187&lt;&gt;0,VLOOKUP($A187,Liste!$A$10:$W$459,14,FALSE),"")</f>
        <v>29</v>
      </c>
      <c r="D192" s="77"/>
      <c r="E192" s="81"/>
      <c r="F192" s="129"/>
      <c r="G192" s="83"/>
      <c r="H192" s="83"/>
      <c r="I192" s="83"/>
      <c r="J192" s="83"/>
      <c r="K192" s="83"/>
      <c r="L192" s="86"/>
    </row>
    <row r="193" spans="1:12" x14ac:dyDescent="0.25">
      <c r="A193" s="130" t="str">
        <f>IF($A187&lt;&gt;0,"Lot " &amp; VLOOKUP($A187,Liste!$A$10:$W$459,15,FALSE),"")</f>
        <v xml:space="preserve">Lot </v>
      </c>
      <c r="B193" s="128">
        <f>IF($A187&lt;&gt;0,VLOOKUP($A187,Liste!$A$10:$W$459,16,FALSE),"")</f>
        <v>0</v>
      </c>
      <c r="C193" s="77">
        <f>IF($A187&lt;&gt;0,VLOOKUP($A187,Liste!$A$10:$W$459,17,FALSE),"")</f>
        <v>0</v>
      </c>
      <c r="D193" s="77"/>
      <c r="E193" s="81"/>
      <c r="F193" s="127"/>
      <c r="G193" s="131" t="s">
        <v>96</v>
      </c>
      <c r="H193" s="132" t="s">
        <v>97</v>
      </c>
      <c r="I193" s="69"/>
      <c r="J193" s="69"/>
      <c r="K193" s="69"/>
      <c r="L193" s="71"/>
    </row>
    <row r="194" spans="1:12" x14ac:dyDescent="0.25">
      <c r="A194" s="130" t="str">
        <f>IF($A187&lt;&gt;0,"Lot " &amp; VLOOKUP($A187,Liste!$A$10:$W$459,18,FALSE),"")</f>
        <v xml:space="preserve">Lot </v>
      </c>
      <c r="B194" s="128">
        <v>0</v>
      </c>
      <c r="C194" s="77">
        <f>IF($A187&lt;&gt;0,VLOOKUP($A187,Liste!$A$10:$W$459,19,FALSE),"")</f>
        <v>0</v>
      </c>
      <c r="E194" s="81"/>
      <c r="F194" s="127"/>
      <c r="G194" s="133" t="s">
        <v>98</v>
      </c>
      <c r="H194" s="132" t="s">
        <v>97</v>
      </c>
      <c r="I194" s="134"/>
      <c r="J194" s="134"/>
      <c r="K194" s="134"/>
      <c r="L194" s="135"/>
    </row>
    <row r="195" spans="1:12" ht="18.5" thickBot="1" x14ac:dyDescent="0.3">
      <c r="A195" s="110" t="str">
        <f>IF($A187&lt;&gt;0,"Lot " &amp; VLOOKUP($A187,Liste!$A$10:$W$459,21,FALSE),"")</f>
        <v xml:space="preserve">Lot </v>
      </c>
      <c r="B195" s="136">
        <f>IF($A187&lt;&gt;0,VLOOKUP($A187,Liste!$A$10:$W$459,22,FALSE),"")</f>
        <v>0</v>
      </c>
      <c r="C195" s="84">
        <f>IF($A187&lt;&gt;0,VLOOKUP($A187,Liste!$A$10:$W$459,23,FALSE),"")</f>
        <v>0</v>
      </c>
      <c r="D195" s="83"/>
      <c r="E195" s="83"/>
      <c r="F195" s="137"/>
      <c r="G195" s="240" t="str">
        <f>IF(OR(B188=0,VLOOKUP(A187,Liste!$A$10:'Liste'!$Z$459,26)&lt;&gt;""),"", "Voir autorisation messages électroniques")</f>
        <v>Voir autorisation messages électroniques</v>
      </c>
      <c r="H195" s="240"/>
      <c r="I195" s="240"/>
      <c r="J195" s="83"/>
      <c r="K195" s="83"/>
      <c r="L195" s="86"/>
    </row>
    <row r="196" spans="1:12" x14ac:dyDescent="0.25">
      <c r="A196" s="138">
        <f>A187+1</f>
        <v>21</v>
      </c>
      <c r="B196" s="139"/>
      <c r="F196" s="118"/>
      <c r="G196" s="119" t="s">
        <v>93</v>
      </c>
      <c r="H196" s="120"/>
      <c r="I196" s="120"/>
      <c r="J196" s="120"/>
      <c r="K196" s="120"/>
      <c r="L196" s="121"/>
    </row>
    <row r="197" spans="1:12" ht="18.5" thickBot="1" x14ac:dyDescent="0.45">
      <c r="A197" s="68" t="str">
        <f>IF($A196&lt;&gt;0,VLOOKUP($A196,Liste!$A$10:$W$459,3,FALSE),"")</f>
        <v>Monsieur</v>
      </c>
      <c r="B197" s="122" t="str">
        <f>IF($A196&lt;&gt;0,VLOOKUP($A196,Liste!$A$10:$W$459,4,FALSE),"")</f>
        <v>DUBOURG Pierre</v>
      </c>
      <c r="E197" s="75">
        <f>IF($A196&lt;&gt;0,VLOOKUP($A196,Liste!$A$10:$W$459,8,FALSE),"")</f>
        <v>323</v>
      </c>
      <c r="F197" s="123"/>
      <c r="G197" s="124" t="s">
        <v>94</v>
      </c>
      <c r="H197" s="73"/>
      <c r="I197" s="73"/>
      <c r="J197" s="73"/>
      <c r="K197" s="73"/>
      <c r="L197" s="25"/>
    </row>
    <row r="198" spans="1:12" ht="13" x14ac:dyDescent="0.3">
      <c r="A198" s="79" t="str">
        <f>IF($A196&lt;&gt;0,VLOOKUP($A196,Liste!$A$10:$W$459,5,FALSE),"")</f>
        <v>14 rue de l' espoir</v>
      </c>
      <c r="B198" s="68"/>
      <c r="F198" s="125"/>
      <c r="G198" s="126" t="s">
        <v>95</v>
      </c>
      <c r="H198" s="126"/>
      <c r="I198" s="126"/>
      <c r="J198" s="126"/>
      <c r="K198" s="126"/>
      <c r="L198" s="85"/>
    </row>
    <row r="199" spans="1:12" ht="13" x14ac:dyDescent="0.3">
      <c r="A199" s="79">
        <f>IF($A196&lt;&gt;0,VLOOKUP($A196,Liste!$A$10:$W$459,6,FALSE),"")</f>
        <v>75016</v>
      </c>
      <c r="B199" s="79" t="str">
        <f>IF($A196&lt;&gt;0,VLOOKUP($A196,Liste!$A$10:$W$459,7,FALSE),"")</f>
        <v xml:space="preserve">Paris </v>
      </c>
      <c r="F199" s="127"/>
      <c r="L199" s="71"/>
    </row>
    <row r="200" spans="1:12" x14ac:dyDescent="0.25">
      <c r="A200" s="80" t="str">
        <f xml:space="preserve"> IF($A196&lt;&gt;0, "Lot " &amp; VLOOKUP($A196,Liste!$A$10:$W$459,9,FALSE),"")</f>
        <v>Lot 51</v>
      </c>
      <c r="B200" s="128" t="str">
        <f>IF($A196&lt;&gt;0,VLOOKUP($A196,Liste!$A$10:$W$459,10,FALSE),"")</f>
        <v>Appart,</v>
      </c>
      <c r="C200" s="76">
        <f>IF($A196&lt;&gt;0,VLOOKUP($A196,Liste!$A$10:$W$459,11,FALSE),"")</f>
        <v>294</v>
      </c>
      <c r="F200" s="127"/>
      <c r="L200" s="71"/>
    </row>
    <row r="201" spans="1:12" ht="13" thickBot="1" x14ac:dyDescent="0.3">
      <c r="A201" s="80" t="str">
        <f>IF($A196&lt;&gt;0,"Lot " &amp; VLOOKUP($A196,Liste!$A$10:$W$459,12,FALSE),"")</f>
        <v>Lot 201</v>
      </c>
      <c r="B201" s="128" t="str">
        <f>IF($A196&lt;&gt;0,VLOOKUP($A196,Liste!$A$10:$W$459,13,FALSE),"")</f>
        <v>Cave</v>
      </c>
      <c r="C201" s="76">
        <f>IF($A196&lt;&gt;0,VLOOKUP($A196,Liste!$A$10:$W$459,14,FALSE),"")</f>
        <v>29</v>
      </c>
      <c r="D201" s="77"/>
      <c r="E201" s="81"/>
      <c r="F201" s="129"/>
      <c r="G201" s="83"/>
      <c r="H201" s="83"/>
      <c r="I201" s="83"/>
      <c r="J201" s="83"/>
      <c r="K201" s="83"/>
      <c r="L201" s="86"/>
    </row>
    <row r="202" spans="1:12" x14ac:dyDescent="0.25">
      <c r="A202" s="130" t="str">
        <f>IF($A196&lt;&gt;0,"Lot " &amp; VLOOKUP($A196,Liste!$A$10:$W$459,15,FALSE),"")</f>
        <v xml:space="preserve">Lot </v>
      </c>
      <c r="B202" s="128">
        <f>IF($A196&lt;&gt;0,VLOOKUP($A196,Liste!$A$10:$W$459,16,FALSE),"")</f>
        <v>0</v>
      </c>
      <c r="C202" s="77">
        <f>IF($A196&lt;&gt;0,VLOOKUP($A196,Liste!$A$10:$W$459,17,FALSE),"")</f>
        <v>0</v>
      </c>
      <c r="D202" s="77"/>
      <c r="E202" s="81"/>
      <c r="F202" s="127"/>
      <c r="G202" s="131" t="s">
        <v>96</v>
      </c>
      <c r="H202" s="132" t="s">
        <v>97</v>
      </c>
      <c r="I202" s="69"/>
      <c r="J202" s="69"/>
      <c r="K202" s="69"/>
      <c r="L202" s="71"/>
    </row>
    <row r="203" spans="1:12" x14ac:dyDescent="0.25">
      <c r="A203" s="130" t="str">
        <f>IF($A196&lt;&gt;0,"Lot " &amp; VLOOKUP($A196,Liste!$A$10:$W$459,18,FALSE),"")</f>
        <v xml:space="preserve">Lot </v>
      </c>
      <c r="B203" s="128">
        <v>0</v>
      </c>
      <c r="C203" s="77">
        <f>IF($A196&lt;&gt;0,VLOOKUP($A196,Liste!$A$10:$W$459,19,FALSE),"")</f>
        <v>0</v>
      </c>
      <c r="E203" s="81"/>
      <c r="F203" s="127"/>
      <c r="G203" s="133" t="s">
        <v>98</v>
      </c>
      <c r="H203" s="132" t="s">
        <v>97</v>
      </c>
      <c r="I203" s="134"/>
      <c r="J203" s="134"/>
      <c r="K203" s="134"/>
      <c r="L203" s="135"/>
    </row>
    <row r="204" spans="1:12" ht="18.5" thickBot="1" x14ac:dyDescent="0.3">
      <c r="A204" s="110" t="str">
        <f>IF($A196&lt;&gt;0,"Lot " &amp; VLOOKUP($A196,Liste!$A$10:$W$459,21,FALSE),"")</f>
        <v xml:space="preserve">Lot </v>
      </c>
      <c r="B204" s="136">
        <f>IF($A196&lt;&gt;0,VLOOKUP($A196,Liste!$A$10:$W$459,22,FALSE),"")</f>
        <v>0</v>
      </c>
      <c r="C204" s="84">
        <f>IF($A196&lt;&gt;0,VLOOKUP($A196,Liste!$A$10:$W$459,23,FALSE),"")</f>
        <v>0</v>
      </c>
      <c r="D204" s="83"/>
      <c r="E204" s="83"/>
      <c r="F204" s="137"/>
      <c r="G204" s="240" t="str">
        <f>IF(OR(B197=0,VLOOKUP(A196,Liste!$A$10:'Liste'!$Z$459,26)&lt;&gt;""),"", "Voir autorisation messages électroniques")</f>
        <v>Voir autorisation messages électroniques</v>
      </c>
      <c r="H204" s="240"/>
      <c r="I204" s="240"/>
      <c r="J204" s="83"/>
      <c r="K204" s="83"/>
      <c r="L204" s="86"/>
    </row>
    <row r="205" spans="1:12" x14ac:dyDescent="0.25">
      <c r="A205" s="138">
        <f>A196+1</f>
        <v>22</v>
      </c>
      <c r="B205" s="139"/>
      <c r="F205" s="118"/>
      <c r="G205" s="119" t="s">
        <v>93</v>
      </c>
      <c r="H205" s="120"/>
      <c r="I205" s="120"/>
      <c r="J205" s="120"/>
      <c r="K205" s="120"/>
      <c r="L205" s="121"/>
    </row>
    <row r="206" spans="1:12" ht="18.5" thickBot="1" x14ac:dyDescent="0.45">
      <c r="A206" s="68" t="str">
        <f>IF($A205&lt;&gt;0,VLOOKUP($A205,Liste!$A$10:$W$459,3,FALSE),"")</f>
        <v>Madame</v>
      </c>
      <c r="B206" s="122" t="str">
        <f>IF($A205&lt;&gt;0,VLOOKUP($A205,Liste!$A$10:$W$459,4,FALSE),"")</f>
        <v>FIGUERAS Annie</v>
      </c>
      <c r="E206" s="75">
        <f>IF($A205&lt;&gt;0,VLOOKUP($A205,Liste!$A$10:$W$459,8,FALSE),"")</f>
        <v>300</v>
      </c>
      <c r="F206" s="123"/>
      <c r="G206" s="124" t="s">
        <v>94</v>
      </c>
      <c r="H206" s="73"/>
      <c r="I206" s="73"/>
      <c r="J206" s="73"/>
      <c r="K206" s="73"/>
      <c r="L206" s="25"/>
    </row>
    <row r="207" spans="1:12" ht="13" x14ac:dyDescent="0.3">
      <c r="A207" s="79" t="str">
        <f>IF($A205&lt;&gt;0,VLOOKUP($A205,Liste!$A$10:$W$459,5,FALSE),"")</f>
        <v>15 rue de l' espoir</v>
      </c>
      <c r="B207" s="68"/>
      <c r="F207" s="125"/>
      <c r="G207" s="126" t="s">
        <v>95</v>
      </c>
      <c r="H207" s="126"/>
      <c r="I207" s="126"/>
      <c r="J207" s="126"/>
      <c r="K207" s="126"/>
      <c r="L207" s="85"/>
    </row>
    <row r="208" spans="1:12" ht="13" x14ac:dyDescent="0.3">
      <c r="A208" s="79">
        <f>IF($A205&lt;&gt;0,VLOOKUP($A205,Liste!$A$10:$W$459,6,FALSE),"")</f>
        <v>75016</v>
      </c>
      <c r="B208" s="79" t="str">
        <f>IF($A205&lt;&gt;0,VLOOKUP($A205,Liste!$A$10:$W$459,7,FALSE),"")</f>
        <v xml:space="preserve">Paris </v>
      </c>
      <c r="F208" s="127"/>
      <c r="L208" s="71"/>
    </row>
    <row r="209" spans="1:12" x14ac:dyDescent="0.25">
      <c r="A209" s="80" t="str">
        <f xml:space="preserve"> IF($A205&lt;&gt;0, "Lot " &amp; VLOOKUP($A205,Liste!$A$10:$W$459,9,FALSE),"")</f>
        <v>Lot 52</v>
      </c>
      <c r="B209" s="128" t="str">
        <f>IF($A205&lt;&gt;0,VLOOKUP($A205,Liste!$A$10:$W$459,10,FALSE),"")</f>
        <v>Appart,</v>
      </c>
      <c r="C209" s="76">
        <f>IF($A205&lt;&gt;0,VLOOKUP($A205,Liste!$A$10:$W$459,11,FALSE),"")</f>
        <v>271</v>
      </c>
      <c r="F209" s="127"/>
      <c r="L209" s="71"/>
    </row>
    <row r="210" spans="1:12" ht="13" thickBot="1" x14ac:dyDescent="0.3">
      <c r="A210" s="80" t="str">
        <f>IF($A205&lt;&gt;0,"Lot " &amp; VLOOKUP($A205,Liste!$A$10:$W$459,12,FALSE),"")</f>
        <v>Lot 202</v>
      </c>
      <c r="B210" s="128" t="str">
        <f>IF($A205&lt;&gt;0,VLOOKUP($A205,Liste!$A$10:$W$459,13,FALSE),"")</f>
        <v>Cave</v>
      </c>
      <c r="C210" s="76">
        <f>IF($A205&lt;&gt;0,VLOOKUP($A205,Liste!$A$10:$W$459,14,FALSE),"")</f>
        <v>29</v>
      </c>
      <c r="D210" s="77"/>
      <c r="E210" s="81"/>
      <c r="F210" s="129"/>
      <c r="G210" s="83"/>
      <c r="H210" s="83"/>
      <c r="I210" s="83"/>
      <c r="J210" s="83"/>
      <c r="K210" s="83"/>
      <c r="L210" s="86"/>
    </row>
    <row r="211" spans="1:12" x14ac:dyDescent="0.25">
      <c r="A211" s="130" t="str">
        <f>IF($A205&lt;&gt;0,"Lot " &amp; VLOOKUP($A205,Liste!$A$10:$W$459,15,FALSE),"")</f>
        <v xml:space="preserve">Lot </v>
      </c>
      <c r="B211" s="128">
        <f>IF($A205&lt;&gt;0,VLOOKUP($A205,Liste!$A$10:$W$459,16,FALSE),"")</f>
        <v>0</v>
      </c>
      <c r="C211" s="77">
        <f>IF($A205&lt;&gt;0,VLOOKUP($A205,Liste!$A$10:$W$459,17,FALSE),"")</f>
        <v>0</v>
      </c>
      <c r="D211" s="77"/>
      <c r="E211" s="81"/>
      <c r="F211" s="127"/>
      <c r="G211" s="131" t="s">
        <v>96</v>
      </c>
      <c r="H211" s="132" t="s">
        <v>97</v>
      </c>
      <c r="I211" s="69"/>
      <c r="J211" s="69"/>
      <c r="K211" s="69"/>
      <c r="L211" s="71"/>
    </row>
    <row r="212" spans="1:12" x14ac:dyDescent="0.25">
      <c r="A212" s="130" t="str">
        <f>IF($A205&lt;&gt;0,"Lot " &amp; VLOOKUP($A205,Liste!$A$10:$W$459,18,FALSE),"")</f>
        <v xml:space="preserve">Lot </v>
      </c>
      <c r="B212" s="128">
        <v>0</v>
      </c>
      <c r="C212" s="77">
        <f>IF($A205&lt;&gt;0,VLOOKUP($A205,Liste!$A$10:$W$459,19,FALSE),"")</f>
        <v>0</v>
      </c>
      <c r="E212" s="81"/>
      <c r="F212" s="127"/>
      <c r="G212" s="133" t="s">
        <v>98</v>
      </c>
      <c r="H212" s="132" t="s">
        <v>97</v>
      </c>
      <c r="I212" s="134"/>
      <c r="J212" s="134"/>
      <c r="K212" s="134"/>
      <c r="L212" s="135"/>
    </row>
    <row r="213" spans="1:12" ht="18.5" thickBot="1" x14ac:dyDescent="0.3">
      <c r="A213" s="110" t="str">
        <f>IF($A205&lt;&gt;0,"Lot " &amp; VLOOKUP($A205,Liste!$A$10:$W$459,21,FALSE),"")</f>
        <v xml:space="preserve">Lot </v>
      </c>
      <c r="B213" s="136">
        <f>IF($A205&lt;&gt;0,VLOOKUP($A205,Liste!$A$10:$W$459,22,FALSE),"")</f>
        <v>0</v>
      </c>
      <c r="C213" s="84">
        <f>IF($A205&lt;&gt;0,VLOOKUP($A205,Liste!$A$10:$W$459,23,FALSE),"")</f>
        <v>0</v>
      </c>
      <c r="D213" s="83"/>
      <c r="E213" s="83"/>
      <c r="F213" s="137"/>
      <c r="G213" s="240" t="str">
        <f>IF(OR(B206=0,VLOOKUP(A205,Liste!$A$10:'Liste'!$Z$459,26)&lt;&gt;""),"", "Voir autorisation messages électroniques")</f>
        <v>Voir autorisation messages électroniques</v>
      </c>
      <c r="H213" s="240"/>
      <c r="I213" s="240"/>
      <c r="J213" s="83"/>
      <c r="K213" s="83"/>
      <c r="L213" s="86"/>
    </row>
    <row r="214" spans="1:12" x14ac:dyDescent="0.25">
      <c r="A214" s="138">
        <f>A205+1</f>
        <v>23</v>
      </c>
      <c r="B214" s="139"/>
      <c r="F214" s="118"/>
      <c r="G214" s="119" t="s">
        <v>93</v>
      </c>
      <c r="H214" s="120"/>
      <c r="I214" s="120"/>
      <c r="J214" s="120"/>
      <c r="K214" s="120"/>
      <c r="L214" s="121"/>
    </row>
    <row r="215" spans="1:12" ht="18.5" thickBot="1" x14ac:dyDescent="0.45">
      <c r="A215" s="68" t="str">
        <f>IF($A214&lt;&gt;0,VLOOKUP($A214,Liste!$A$10:$W$459,3,FALSE),"")</f>
        <v>Monieur</v>
      </c>
      <c r="B215" s="122" t="str">
        <f>IF($A214&lt;&gt;0,VLOOKUP($A214,Liste!$A$10:$W$459,4,FALSE),"")</f>
        <v>FONTANA Georges</v>
      </c>
      <c r="E215" s="75">
        <f>IF($A214&lt;&gt;0,VLOOKUP($A214,Liste!$A$10:$W$459,8,FALSE),"")</f>
        <v>323</v>
      </c>
      <c r="F215" s="123"/>
      <c r="G215" s="124" t="s">
        <v>94</v>
      </c>
      <c r="H215" s="73"/>
      <c r="I215" s="73"/>
      <c r="J215" s="73"/>
      <c r="K215" s="73"/>
      <c r="L215" s="25"/>
    </row>
    <row r="216" spans="1:12" ht="13" x14ac:dyDescent="0.3">
      <c r="A216" s="79" t="str">
        <f>IF($A214&lt;&gt;0,VLOOKUP($A214,Liste!$A$10:$W$459,5,FALSE),"")</f>
        <v>21 rue de lz Caserne Foch</v>
      </c>
      <c r="B216" s="68"/>
      <c r="F216" s="125"/>
      <c r="G216" s="126" t="s">
        <v>95</v>
      </c>
      <c r="H216" s="126"/>
      <c r="I216" s="126"/>
      <c r="J216" s="126"/>
      <c r="K216" s="126"/>
      <c r="L216" s="85"/>
    </row>
    <row r="217" spans="1:12" ht="13" x14ac:dyDescent="0.3">
      <c r="A217" s="79">
        <f>IF($A214&lt;&gt;0,VLOOKUP($A214,Liste!$A$10:$W$459,6,FALSE),"")</f>
        <v>51000</v>
      </c>
      <c r="B217" s="79" t="str">
        <f>IF($A214&lt;&gt;0,VLOOKUP($A214,Liste!$A$10:$W$459,7,FALSE),"")</f>
        <v>Reims</v>
      </c>
      <c r="F217" s="127"/>
      <c r="L217" s="71"/>
    </row>
    <row r="218" spans="1:12" x14ac:dyDescent="0.25">
      <c r="A218" s="80" t="str">
        <f xml:space="preserve"> IF($A214&lt;&gt;0, "Lot " &amp; VLOOKUP($A214,Liste!$A$10:$W$459,9,FALSE),"")</f>
        <v>Lot 53</v>
      </c>
      <c r="B218" s="128" t="str">
        <f>IF($A214&lt;&gt;0,VLOOKUP($A214,Liste!$A$10:$W$459,10,FALSE),"")</f>
        <v>Appart,</v>
      </c>
      <c r="C218" s="76">
        <f>IF($A214&lt;&gt;0,VLOOKUP($A214,Liste!$A$10:$W$459,11,FALSE),"")</f>
        <v>294</v>
      </c>
      <c r="F218" s="127"/>
      <c r="L218" s="71"/>
    </row>
    <row r="219" spans="1:12" ht="13" thickBot="1" x14ac:dyDescent="0.3">
      <c r="A219" s="80" t="str">
        <f>IF($A214&lt;&gt;0,"Lot " &amp; VLOOKUP($A214,Liste!$A$10:$W$459,12,FALSE),"")</f>
        <v>Lot 203</v>
      </c>
      <c r="B219" s="128" t="str">
        <f>IF($A214&lt;&gt;0,VLOOKUP($A214,Liste!$A$10:$W$459,13,FALSE),"")</f>
        <v>Cave</v>
      </c>
      <c r="C219" s="76">
        <f>IF($A214&lt;&gt;0,VLOOKUP($A214,Liste!$A$10:$W$459,14,FALSE),"")</f>
        <v>29</v>
      </c>
      <c r="D219" s="77"/>
      <c r="E219" s="81"/>
      <c r="F219" s="129"/>
      <c r="G219" s="83"/>
      <c r="H219" s="83"/>
      <c r="I219" s="83"/>
      <c r="J219" s="83"/>
      <c r="K219" s="83"/>
      <c r="L219" s="86"/>
    </row>
    <row r="220" spans="1:12" x14ac:dyDescent="0.25">
      <c r="A220" s="130" t="str">
        <f>IF($A214&lt;&gt;0,"Lot " &amp; VLOOKUP($A214,Liste!$A$10:$W$459,15,FALSE),"")</f>
        <v xml:space="preserve">Lot </v>
      </c>
      <c r="B220" s="128">
        <f>IF($A214&lt;&gt;0,VLOOKUP($A214,Liste!$A$10:$W$459,16,FALSE),"")</f>
        <v>0</v>
      </c>
      <c r="C220" s="77">
        <f>IF($A214&lt;&gt;0,VLOOKUP($A214,Liste!$A$10:$W$459,17,FALSE),"")</f>
        <v>0</v>
      </c>
      <c r="D220" s="77"/>
      <c r="E220" s="81"/>
      <c r="F220" s="127"/>
      <c r="G220" s="131" t="s">
        <v>96</v>
      </c>
      <c r="H220" s="132" t="s">
        <v>97</v>
      </c>
      <c r="I220" s="69"/>
      <c r="J220" s="69"/>
      <c r="K220" s="69"/>
      <c r="L220" s="71"/>
    </row>
    <row r="221" spans="1:12" x14ac:dyDescent="0.25">
      <c r="A221" s="130" t="str">
        <f>IF($A214&lt;&gt;0,"Lot " &amp; VLOOKUP($A214,Liste!$A$10:$W$459,18,FALSE),"")</f>
        <v xml:space="preserve">Lot </v>
      </c>
      <c r="B221" s="128">
        <v>0</v>
      </c>
      <c r="C221" s="77">
        <f>IF($A214&lt;&gt;0,VLOOKUP($A214,Liste!$A$10:$W$459,19,FALSE),"")</f>
        <v>0</v>
      </c>
      <c r="E221" s="81"/>
      <c r="F221" s="127"/>
      <c r="G221" s="133" t="s">
        <v>98</v>
      </c>
      <c r="H221" s="132" t="s">
        <v>97</v>
      </c>
      <c r="I221" s="134"/>
      <c r="J221" s="134"/>
      <c r="K221" s="134"/>
      <c r="L221" s="135"/>
    </row>
    <row r="222" spans="1:12" ht="18.5" thickBot="1" x14ac:dyDescent="0.3">
      <c r="A222" s="110" t="str">
        <f>IF($A214&lt;&gt;0,"Lot " &amp; VLOOKUP($A214,Liste!$A$10:$W$459,21,FALSE),"")</f>
        <v xml:space="preserve">Lot </v>
      </c>
      <c r="B222" s="136">
        <f>IF($A214&lt;&gt;0,VLOOKUP($A214,Liste!$A$10:$W$459,22,FALSE),"")</f>
        <v>0</v>
      </c>
      <c r="C222" s="84">
        <f>IF($A214&lt;&gt;0,VLOOKUP($A214,Liste!$A$10:$W$459,23,FALSE),"")</f>
        <v>0</v>
      </c>
      <c r="D222" s="83"/>
      <c r="E222" s="83"/>
      <c r="F222" s="137"/>
      <c r="G222" s="240" t="str">
        <f>IF(OR(B215=0,VLOOKUP(A214,Liste!$A$10:'Liste'!$Z$459,26)&lt;&gt;""),"", "Voir autorisation messages électroniques")</f>
        <v>Voir autorisation messages électroniques</v>
      </c>
      <c r="H222" s="240"/>
      <c r="I222" s="240"/>
      <c r="J222" s="83"/>
      <c r="K222" s="83"/>
      <c r="L222" s="86"/>
    </row>
    <row r="223" spans="1:12" x14ac:dyDescent="0.25">
      <c r="A223" s="138">
        <f>A214+1</f>
        <v>24</v>
      </c>
      <c r="B223" s="139"/>
      <c r="F223" s="118"/>
      <c r="G223" s="119" t="s">
        <v>93</v>
      </c>
      <c r="H223" s="120"/>
      <c r="I223" s="120"/>
      <c r="J223" s="120"/>
      <c r="K223" s="120"/>
      <c r="L223" s="121"/>
    </row>
    <row r="224" spans="1:12" ht="18.5" thickBot="1" x14ac:dyDescent="0.45">
      <c r="A224" s="68" t="str">
        <f>IF($A223&lt;&gt;0,VLOOKUP($A223,Liste!$A$10:$W$459,3,FALSE),"")</f>
        <v>Monieur</v>
      </c>
      <c r="B224" s="122" t="str">
        <f>IF($A223&lt;&gt;0,VLOOKUP($A223,Liste!$A$10:$W$459,4,FALSE),"")</f>
        <v>FORGET Valéry</v>
      </c>
      <c r="E224" s="75">
        <f>IF($A223&lt;&gt;0,VLOOKUP($A223,Liste!$A$10:$W$459,8,FALSE),"")</f>
        <v>270</v>
      </c>
      <c r="F224" s="123"/>
      <c r="G224" s="124" t="s">
        <v>94</v>
      </c>
      <c r="H224" s="73"/>
      <c r="I224" s="73"/>
      <c r="J224" s="73"/>
      <c r="K224" s="73"/>
      <c r="L224" s="25"/>
    </row>
    <row r="225" spans="1:12" ht="13" x14ac:dyDescent="0.3">
      <c r="A225" s="79" t="str">
        <f>IF($A223&lt;&gt;0,VLOOKUP($A223,Liste!$A$10:$W$459,5,FALSE),"")</f>
        <v>13 rue de l' espoir</v>
      </c>
      <c r="B225" s="68"/>
      <c r="F225" s="125"/>
      <c r="G225" s="126" t="s">
        <v>95</v>
      </c>
      <c r="H225" s="126"/>
      <c r="I225" s="126"/>
      <c r="J225" s="126"/>
      <c r="K225" s="126"/>
      <c r="L225" s="85"/>
    </row>
    <row r="226" spans="1:12" ht="13" x14ac:dyDescent="0.3">
      <c r="A226" s="79">
        <f>IF($A223&lt;&gt;0,VLOOKUP($A223,Liste!$A$10:$W$459,6,FALSE),"")</f>
        <v>75016</v>
      </c>
      <c r="B226" s="79" t="str">
        <f>IF($A223&lt;&gt;0,VLOOKUP($A223,Liste!$A$10:$W$459,7,FALSE),"")</f>
        <v xml:space="preserve">Paris </v>
      </c>
      <c r="F226" s="127"/>
      <c r="L226" s="71"/>
    </row>
    <row r="227" spans="1:12" x14ac:dyDescent="0.25">
      <c r="A227" s="80" t="str">
        <f xml:space="preserve"> IF($A223&lt;&gt;0, "Lot " &amp; VLOOKUP($A223,Liste!$A$10:$W$459,9,FALSE),"")</f>
        <v>Lot 54</v>
      </c>
      <c r="B227" s="128" t="str">
        <f>IF($A223&lt;&gt;0,VLOOKUP($A223,Liste!$A$10:$W$459,10,FALSE),"")</f>
        <v>Appart,</v>
      </c>
      <c r="C227" s="76">
        <f>IF($A223&lt;&gt;0,VLOOKUP($A223,Liste!$A$10:$W$459,11,FALSE),"")</f>
        <v>241</v>
      </c>
      <c r="F227" s="127"/>
      <c r="L227" s="71"/>
    </row>
    <row r="228" spans="1:12" ht="13" thickBot="1" x14ac:dyDescent="0.3">
      <c r="A228" s="80" t="str">
        <f>IF($A223&lt;&gt;0,"Lot " &amp; VLOOKUP($A223,Liste!$A$10:$W$459,12,FALSE),"")</f>
        <v>Lot 204</v>
      </c>
      <c r="B228" s="128" t="str">
        <f>IF($A223&lt;&gt;0,VLOOKUP($A223,Liste!$A$10:$W$459,13,FALSE),"")</f>
        <v>Cave</v>
      </c>
      <c r="C228" s="76">
        <f>IF($A223&lt;&gt;0,VLOOKUP($A223,Liste!$A$10:$W$459,14,FALSE),"")</f>
        <v>29</v>
      </c>
      <c r="D228" s="77"/>
      <c r="E228" s="81"/>
      <c r="F228" s="129"/>
      <c r="G228" s="83"/>
      <c r="H228" s="83"/>
      <c r="I228" s="83"/>
      <c r="J228" s="83"/>
      <c r="K228" s="83"/>
      <c r="L228" s="86"/>
    </row>
    <row r="229" spans="1:12" x14ac:dyDescent="0.25">
      <c r="A229" s="130" t="str">
        <f>IF($A223&lt;&gt;0,"Lot " &amp; VLOOKUP($A223,Liste!$A$10:$W$459,15,FALSE),"")</f>
        <v xml:space="preserve">Lot </v>
      </c>
      <c r="B229" s="128">
        <f>IF($A223&lt;&gt;0,VLOOKUP($A223,Liste!$A$10:$W$459,16,FALSE),"")</f>
        <v>0</v>
      </c>
      <c r="C229" s="77">
        <f>IF($A223&lt;&gt;0,VLOOKUP($A223,Liste!$A$10:$W$459,17,FALSE),"")</f>
        <v>0</v>
      </c>
      <c r="D229" s="77"/>
      <c r="E229" s="81"/>
      <c r="F229" s="127"/>
      <c r="G229" s="131" t="s">
        <v>96</v>
      </c>
      <c r="H229" s="132" t="s">
        <v>97</v>
      </c>
      <c r="I229" s="69"/>
      <c r="J229" s="69"/>
      <c r="K229" s="69"/>
      <c r="L229" s="71"/>
    </row>
    <row r="230" spans="1:12" x14ac:dyDescent="0.25">
      <c r="A230" s="130" t="str">
        <f>IF($A223&lt;&gt;0,"Lot " &amp; VLOOKUP($A223,Liste!$A$10:$W$459,18,FALSE),"")</f>
        <v xml:space="preserve">Lot </v>
      </c>
      <c r="B230" s="128">
        <v>0</v>
      </c>
      <c r="C230" s="77">
        <f>IF($A223&lt;&gt;0,VLOOKUP($A223,Liste!$A$10:$W$459,19,FALSE),"")</f>
        <v>0</v>
      </c>
      <c r="E230" s="81"/>
      <c r="F230" s="127"/>
      <c r="G230" s="133" t="s">
        <v>98</v>
      </c>
      <c r="H230" s="132" t="s">
        <v>97</v>
      </c>
      <c r="I230" s="134"/>
      <c r="J230" s="134"/>
      <c r="K230" s="134"/>
      <c r="L230" s="135"/>
    </row>
    <row r="231" spans="1:12" ht="18.5" thickBot="1" x14ac:dyDescent="0.3">
      <c r="A231" s="110" t="str">
        <f>IF($A223&lt;&gt;0,"Lot " &amp; VLOOKUP($A223,Liste!$A$10:$W$459,21,FALSE),"")</f>
        <v xml:space="preserve">Lot </v>
      </c>
      <c r="B231" s="136">
        <f>IF($A223&lt;&gt;0,VLOOKUP($A223,Liste!$A$10:$W$459,22,FALSE),"")</f>
        <v>0</v>
      </c>
      <c r="C231" s="84">
        <f>IF($A223&lt;&gt;0,VLOOKUP($A223,Liste!$A$10:$W$459,23,FALSE),"")</f>
        <v>0</v>
      </c>
      <c r="D231" s="83"/>
      <c r="E231" s="83"/>
      <c r="F231" s="137"/>
      <c r="G231" s="240" t="str">
        <f>IF(OR(B224=0,VLOOKUP(A223,Liste!$A$10:'Liste'!$Z$459,26)&lt;&gt;""),"", "Voir autorisation messages électroniques")</f>
        <v>Voir autorisation messages électroniques</v>
      </c>
      <c r="H231" s="240"/>
      <c r="I231" s="240"/>
      <c r="J231" s="83"/>
      <c r="K231" s="83"/>
      <c r="L231" s="86"/>
    </row>
    <row r="232" spans="1:12" x14ac:dyDescent="0.25">
      <c r="L232" s="71"/>
    </row>
    <row r="233" spans="1:12" ht="17.5" x14ac:dyDescent="0.35">
      <c r="D233" s="78" t="s">
        <v>64</v>
      </c>
      <c r="E233" s="78"/>
      <c r="F233" s="78"/>
      <c r="K233" s="89" t="s">
        <v>65</v>
      </c>
      <c r="L233" s="140">
        <f>L156+1</f>
        <v>4</v>
      </c>
    </row>
    <row r="234" spans="1:12" x14ac:dyDescent="0.25">
      <c r="E234" s="89"/>
      <c r="F234" s="111" t="s">
        <v>92</v>
      </c>
      <c r="G234" s="99">
        <v>43819</v>
      </c>
      <c r="L234" s="71"/>
    </row>
    <row r="235" spans="1:12" x14ac:dyDescent="0.25">
      <c r="D235" t="s">
        <v>333</v>
      </c>
      <c r="E235" s="99"/>
      <c r="F235" s="99"/>
      <c r="G235" s="99"/>
      <c r="L235" s="71"/>
    </row>
    <row r="236" spans="1:12" ht="13" thickBot="1" x14ac:dyDescent="0.3">
      <c r="A236" s="69"/>
      <c r="B236" s="69"/>
      <c r="C236" s="69"/>
      <c r="D236" s="69"/>
      <c r="E236" s="69"/>
      <c r="F236" s="69"/>
      <c r="G236" s="69"/>
      <c r="L236" s="71"/>
    </row>
    <row r="237" spans="1:12" x14ac:dyDescent="0.25">
      <c r="A237" s="126">
        <f>A223+1</f>
        <v>25</v>
      </c>
      <c r="B237" s="126"/>
      <c r="C237" s="126"/>
      <c r="D237" s="126"/>
      <c r="E237" s="126"/>
      <c r="F237" s="118"/>
      <c r="G237" s="119" t="s">
        <v>93</v>
      </c>
      <c r="H237" s="120"/>
      <c r="I237" s="120"/>
      <c r="J237" s="120"/>
      <c r="K237" s="120"/>
      <c r="L237" s="121"/>
    </row>
    <row r="238" spans="1:12" ht="18.5" thickBot="1" x14ac:dyDescent="0.45">
      <c r="A238" s="68" t="str">
        <f>IF($A237&lt;&gt;0,VLOOKUP($A237,Liste!$A$10:$W$459,3,FALSE),"")</f>
        <v>Madame</v>
      </c>
      <c r="B238" s="122" t="str">
        <f>IF($A237&lt;&gt;0,VLOOKUP($A237,Liste!$A$10:$W$459,4,FALSE),"")</f>
        <v>FOURNIER Nicole</v>
      </c>
      <c r="E238" s="75">
        <f>IF($A237&lt;&gt;0,VLOOKUP($A237,Liste!$A$10:$W$459,8,FALSE),"")</f>
        <v>290</v>
      </c>
      <c r="F238" s="123"/>
      <c r="G238" s="124" t="s">
        <v>94</v>
      </c>
      <c r="H238" s="73"/>
      <c r="I238" s="73"/>
      <c r="J238" s="73"/>
      <c r="K238" s="73"/>
      <c r="L238" s="25"/>
    </row>
    <row r="239" spans="1:12" ht="13" x14ac:dyDescent="0.3">
      <c r="A239" s="79" t="str">
        <f>IF($A237&lt;&gt;0,VLOOKUP($A237,Liste!$A$10:$W$459,5,FALSE),"")</f>
        <v>13 rue de l' espoir</v>
      </c>
      <c r="B239" s="68"/>
      <c r="F239" s="125"/>
      <c r="G239" s="126" t="s">
        <v>95</v>
      </c>
      <c r="H239" s="126"/>
      <c r="I239" s="126"/>
      <c r="J239" s="126"/>
      <c r="K239" s="126"/>
      <c r="L239" s="85"/>
    </row>
    <row r="240" spans="1:12" ht="13" x14ac:dyDescent="0.3">
      <c r="A240" s="79">
        <f>IF($A237&lt;&gt;0,VLOOKUP($A237,Liste!$A$10:$W$459,6,FALSE),"")</f>
        <v>75016</v>
      </c>
      <c r="B240" s="79" t="str">
        <f>IF($A237&lt;&gt;0,VLOOKUP($A237,Liste!$A$10:$W$459,7,FALSE),"")</f>
        <v xml:space="preserve">Paris </v>
      </c>
      <c r="F240" s="127"/>
      <c r="L240" s="71"/>
    </row>
    <row r="241" spans="1:12" x14ac:dyDescent="0.25">
      <c r="A241" s="80" t="str">
        <f xml:space="preserve"> IF($A237&lt;&gt;0, "Lot " &amp; VLOOKUP($A237,Liste!$A$10:$W$459,9,FALSE),"")</f>
        <v>Lot 55</v>
      </c>
      <c r="B241" s="128" t="str">
        <f>IF($A237&lt;&gt;0,VLOOKUP($A237,Liste!$A$10:$W$459,10,FALSE),"")</f>
        <v>Appart,</v>
      </c>
      <c r="C241" s="76">
        <f>IF($A237&lt;&gt;0,VLOOKUP($A237,Liste!$A$10:$W$459,11,FALSE),"")</f>
        <v>261</v>
      </c>
      <c r="F241" s="127"/>
      <c r="L241" s="71"/>
    </row>
    <row r="242" spans="1:12" ht="13" thickBot="1" x14ac:dyDescent="0.3">
      <c r="A242" s="80" t="str">
        <f>IF($A237&lt;&gt;0,"Lot " &amp; VLOOKUP($A237,Liste!$A$10:$W$459,12,FALSE),"")</f>
        <v>Lot 205</v>
      </c>
      <c r="B242" s="128" t="str">
        <f>IF($A237&lt;&gt;0,VLOOKUP($A237,Liste!$A$10:$W$459,13,FALSE),"")</f>
        <v>Cave</v>
      </c>
      <c r="C242" s="76">
        <f>IF($A237&lt;&gt;0,VLOOKUP($A237,Liste!$A$10:$W$459,14,FALSE),"")</f>
        <v>29</v>
      </c>
      <c r="D242" s="77"/>
      <c r="E242" s="81"/>
      <c r="F242" s="129"/>
      <c r="G242" s="83"/>
      <c r="H242" s="83"/>
      <c r="I242" s="83"/>
      <c r="J242" s="83"/>
      <c r="K242" s="83"/>
      <c r="L242" s="86"/>
    </row>
    <row r="243" spans="1:12" x14ac:dyDescent="0.25">
      <c r="A243" s="130" t="str">
        <f>IF($A237&lt;&gt;0,"Lot " &amp; VLOOKUP($A237,Liste!$A$10:$W$459,15,FALSE),"")</f>
        <v xml:space="preserve">Lot </v>
      </c>
      <c r="B243" s="128">
        <f>IF($A237&lt;&gt;0,VLOOKUP($A237,Liste!$A$10:$W$459,16,FALSE),"")</f>
        <v>0</v>
      </c>
      <c r="C243" s="77">
        <f>IF($A237&lt;&gt;0,VLOOKUP($A237,Liste!$A$10:$W$459,17,FALSE),"")</f>
        <v>0</v>
      </c>
      <c r="D243" s="77"/>
      <c r="E243" s="81"/>
      <c r="F243" s="127"/>
      <c r="G243" s="131" t="s">
        <v>96</v>
      </c>
      <c r="H243" s="132" t="s">
        <v>97</v>
      </c>
      <c r="I243" s="69"/>
      <c r="J243" s="69"/>
      <c r="K243" s="69"/>
      <c r="L243" s="71"/>
    </row>
    <row r="244" spans="1:12" x14ac:dyDescent="0.25">
      <c r="A244" s="130" t="str">
        <f>IF($A237&lt;&gt;0,"Lot " &amp; VLOOKUP($A237,Liste!$A$10:$W$459,18,FALSE),"")</f>
        <v xml:space="preserve">Lot </v>
      </c>
      <c r="B244" s="128">
        <v>0</v>
      </c>
      <c r="C244" s="77">
        <f>IF($A237&lt;&gt;0,VLOOKUP($A237,Liste!$A$10:$W$459,19,FALSE),"")</f>
        <v>0</v>
      </c>
      <c r="E244" s="81"/>
      <c r="F244" s="127"/>
      <c r="G244" s="133" t="s">
        <v>98</v>
      </c>
      <c r="H244" s="132" t="s">
        <v>97</v>
      </c>
      <c r="I244" s="134"/>
      <c r="J244" s="134"/>
      <c r="K244" s="134"/>
      <c r="L244" s="135"/>
    </row>
    <row r="245" spans="1:12" ht="18.5" thickBot="1" x14ac:dyDescent="0.3">
      <c r="A245" s="110" t="str">
        <f>IF($A237&lt;&gt;0,"Lot " &amp; VLOOKUP($A237,Liste!$A$10:$W$459,21,FALSE),"")</f>
        <v xml:space="preserve">Lot </v>
      </c>
      <c r="B245" s="136">
        <f>IF($A237&lt;&gt;0,VLOOKUP($A237,Liste!$A$10:$W$459,22,FALSE),"")</f>
        <v>0</v>
      </c>
      <c r="C245" s="84">
        <f>IF($A237&lt;&gt;0,VLOOKUP($A237,Liste!$A$10:$W$459,23,FALSE),"")</f>
        <v>0</v>
      </c>
      <c r="D245" s="83"/>
      <c r="E245" s="83"/>
      <c r="F245" s="137"/>
      <c r="G245" s="240" t="str">
        <f>IF(OR(B238=0,VLOOKUP(A237,Liste!$A$10:'Liste'!$Z$459,26)&lt;&gt;""),"", "Voir autorisation messages électroniques")</f>
        <v>Voir autorisation messages électroniques</v>
      </c>
      <c r="H245" s="240"/>
      <c r="I245" s="240"/>
      <c r="J245" s="83"/>
      <c r="K245" s="83"/>
      <c r="L245" s="86"/>
    </row>
    <row r="246" spans="1:12" x14ac:dyDescent="0.25">
      <c r="A246" s="138">
        <f>A237+1</f>
        <v>26</v>
      </c>
      <c r="B246" s="139"/>
      <c r="F246" s="118"/>
      <c r="G246" s="119" t="s">
        <v>93</v>
      </c>
      <c r="H246" s="120"/>
      <c r="I246" s="120"/>
      <c r="J246" s="120"/>
      <c r="K246" s="120"/>
      <c r="L246" s="121"/>
    </row>
    <row r="247" spans="1:12" ht="18.5" thickBot="1" x14ac:dyDescent="0.45">
      <c r="A247" s="68" t="str">
        <f>IF($A246&lt;&gt;0,VLOOKUP($A246,Liste!$A$10:$W$459,3,FALSE),"")</f>
        <v>Monieur</v>
      </c>
      <c r="B247" s="122" t="str">
        <f>IF($A246&lt;&gt;0,VLOOKUP($A246,Liste!$A$10:$W$459,4,FALSE),"")</f>
        <v>GARCIA Christophe</v>
      </c>
      <c r="E247" s="75">
        <f>IF($A246&lt;&gt;0,VLOOKUP($A246,Liste!$A$10:$W$459,8,FALSE),"")</f>
        <v>286</v>
      </c>
      <c r="F247" s="123"/>
      <c r="G247" s="124" t="s">
        <v>94</v>
      </c>
      <c r="H247" s="73"/>
      <c r="I247" s="73"/>
      <c r="J247" s="73"/>
      <c r="K247" s="73"/>
      <c r="L247" s="25"/>
    </row>
    <row r="248" spans="1:12" ht="13" x14ac:dyDescent="0.3">
      <c r="A248" s="79" t="str">
        <f>IF($A246&lt;&gt;0,VLOOKUP($A246,Liste!$A$10:$W$459,5,FALSE),"")</f>
        <v>13 rue de l' espoir</v>
      </c>
      <c r="B248" s="68"/>
      <c r="F248" s="125"/>
      <c r="G248" s="126" t="s">
        <v>95</v>
      </c>
      <c r="H248" s="126"/>
      <c r="I248" s="126"/>
      <c r="J248" s="126"/>
      <c r="K248" s="126"/>
      <c r="L248" s="85"/>
    </row>
    <row r="249" spans="1:12" ht="13" x14ac:dyDescent="0.3">
      <c r="A249" s="79">
        <f>IF($A246&lt;&gt;0,VLOOKUP($A246,Liste!$A$10:$W$459,6,FALSE),"")</f>
        <v>75016</v>
      </c>
      <c r="B249" s="79" t="str">
        <f>IF($A246&lt;&gt;0,VLOOKUP($A246,Liste!$A$10:$W$459,7,FALSE),"")</f>
        <v xml:space="preserve">Paris </v>
      </c>
      <c r="F249" s="127"/>
      <c r="L249" s="71"/>
    </row>
    <row r="250" spans="1:12" x14ac:dyDescent="0.25">
      <c r="A250" s="80" t="str">
        <f xml:space="preserve"> IF($A246&lt;&gt;0, "Lot " &amp; VLOOKUP($A246,Liste!$A$10:$W$459,9,FALSE),"")</f>
        <v>Lot 56</v>
      </c>
      <c r="B250" s="128" t="str">
        <f>IF($A246&lt;&gt;0,VLOOKUP($A246,Liste!$A$10:$W$459,10,FALSE),"")</f>
        <v>Appart,</v>
      </c>
      <c r="C250" s="76">
        <f>IF($A246&lt;&gt;0,VLOOKUP($A246,Liste!$A$10:$W$459,11,FALSE),"")</f>
        <v>257</v>
      </c>
      <c r="F250" s="127"/>
      <c r="L250" s="71"/>
    </row>
    <row r="251" spans="1:12" ht="13" thickBot="1" x14ac:dyDescent="0.3">
      <c r="A251" s="80" t="str">
        <f>IF($A246&lt;&gt;0,"Lot " &amp; VLOOKUP($A246,Liste!$A$10:$W$459,12,FALSE),"")</f>
        <v>Lot 206</v>
      </c>
      <c r="B251" s="128" t="str">
        <f>IF($A246&lt;&gt;0,VLOOKUP($A246,Liste!$A$10:$W$459,13,FALSE),"")</f>
        <v>Cave</v>
      </c>
      <c r="C251" s="76">
        <f>IF($A246&lt;&gt;0,VLOOKUP($A246,Liste!$A$10:$W$459,14,FALSE),"")</f>
        <v>29</v>
      </c>
      <c r="D251" s="77"/>
      <c r="E251" s="81"/>
      <c r="F251" s="129"/>
      <c r="G251" s="83"/>
      <c r="H251" s="83"/>
      <c r="I251" s="83"/>
      <c r="J251" s="83"/>
      <c r="K251" s="83"/>
      <c r="L251" s="86"/>
    </row>
    <row r="252" spans="1:12" x14ac:dyDescent="0.25">
      <c r="A252" s="130" t="str">
        <f>IF($A246&lt;&gt;0,"Lot " &amp; VLOOKUP($A246,Liste!$A$10:$W$459,15,FALSE),"")</f>
        <v xml:space="preserve">Lot </v>
      </c>
      <c r="B252" s="128">
        <f>IF($A246&lt;&gt;0,VLOOKUP($A246,Liste!$A$10:$W$459,16,FALSE),"")</f>
        <v>0</v>
      </c>
      <c r="C252" s="77">
        <f>IF($A246&lt;&gt;0,VLOOKUP($A246,Liste!$A$10:$W$459,17,FALSE),"")</f>
        <v>0</v>
      </c>
      <c r="D252" s="77"/>
      <c r="E252" s="81"/>
      <c r="F252" s="127"/>
      <c r="G252" s="131" t="s">
        <v>96</v>
      </c>
      <c r="H252" s="132" t="s">
        <v>97</v>
      </c>
      <c r="I252" s="69"/>
      <c r="J252" s="69"/>
      <c r="K252" s="69"/>
      <c r="L252" s="71"/>
    </row>
    <row r="253" spans="1:12" x14ac:dyDescent="0.25">
      <c r="A253" s="130" t="str">
        <f>IF($A246&lt;&gt;0,"Lot " &amp; VLOOKUP($A246,Liste!$A$10:$W$459,18,FALSE),"")</f>
        <v xml:space="preserve">Lot </v>
      </c>
      <c r="B253" s="128">
        <v>0</v>
      </c>
      <c r="C253" s="77">
        <f>IF($A246&lt;&gt;0,VLOOKUP($A246,Liste!$A$10:$W$459,19,FALSE),"")</f>
        <v>0</v>
      </c>
      <c r="E253" s="81"/>
      <c r="F253" s="127"/>
      <c r="G253" s="133" t="s">
        <v>98</v>
      </c>
      <c r="H253" s="132" t="s">
        <v>97</v>
      </c>
      <c r="I253" s="134"/>
      <c r="J253" s="134"/>
      <c r="K253" s="134"/>
      <c r="L253" s="135"/>
    </row>
    <row r="254" spans="1:12" ht="18.5" thickBot="1" x14ac:dyDescent="0.3">
      <c r="A254" s="110" t="str">
        <f>IF($A246&lt;&gt;0,"Lot " &amp; VLOOKUP($A246,Liste!$A$10:$W$459,21,FALSE),"")</f>
        <v xml:space="preserve">Lot </v>
      </c>
      <c r="B254" s="136">
        <f>IF($A246&lt;&gt;0,VLOOKUP($A246,Liste!$A$10:$W$459,22,FALSE),"")</f>
        <v>0</v>
      </c>
      <c r="C254" s="84">
        <f>IF($A246&lt;&gt;0,VLOOKUP($A246,Liste!$A$10:$W$459,23,FALSE),"")</f>
        <v>0</v>
      </c>
      <c r="D254" s="83"/>
      <c r="E254" s="83"/>
      <c r="F254" s="137"/>
      <c r="G254" s="240" t="str">
        <f>IF(OR(B247=0,VLOOKUP(A246,Liste!$A$10:'Liste'!$Z$459,26)&lt;&gt;""),"", "Voir autorisation messages électroniques")</f>
        <v>Voir autorisation messages électroniques</v>
      </c>
      <c r="H254" s="240"/>
      <c r="I254" s="240"/>
      <c r="J254" s="83"/>
      <c r="K254" s="83"/>
      <c r="L254" s="86"/>
    </row>
    <row r="255" spans="1:12" x14ac:dyDescent="0.25">
      <c r="A255" s="138">
        <f>A246+1</f>
        <v>27</v>
      </c>
      <c r="B255" s="139"/>
      <c r="F255" s="118"/>
      <c r="G255" s="119" t="s">
        <v>93</v>
      </c>
      <c r="H255" s="120"/>
      <c r="I255" s="120"/>
      <c r="J255" s="120"/>
      <c r="K255" s="120"/>
      <c r="L255" s="121"/>
    </row>
    <row r="256" spans="1:12" ht="18.5" thickBot="1" x14ac:dyDescent="0.45">
      <c r="A256" s="68" t="str">
        <f>IF($A255&lt;&gt;0,VLOOKUP($A255,Liste!$A$10:$W$459,3,FALSE),"")</f>
        <v>Monieur</v>
      </c>
      <c r="B256" s="122" t="str">
        <f>IF($A255&lt;&gt;0,VLOOKUP($A255,Liste!$A$10:$W$459,4,FALSE),"")</f>
        <v>GARRELON Jacques</v>
      </c>
      <c r="E256" s="75">
        <f>IF($A255&lt;&gt;0,VLOOKUP($A255,Liste!$A$10:$W$459,8,FALSE),"")</f>
        <v>280</v>
      </c>
      <c r="F256" s="123"/>
      <c r="G256" s="124" t="s">
        <v>94</v>
      </c>
      <c r="H256" s="73"/>
      <c r="I256" s="73"/>
      <c r="J256" s="73"/>
      <c r="K256" s="73"/>
      <c r="L256" s="25"/>
    </row>
    <row r="257" spans="1:12" ht="13" x14ac:dyDescent="0.3">
      <c r="A257" s="79" t="str">
        <f>IF($A255&lt;&gt;0,VLOOKUP($A255,Liste!$A$10:$W$459,5,FALSE),"")</f>
        <v>Rue de Koufra</v>
      </c>
      <c r="B257" s="68"/>
      <c r="F257" s="125"/>
      <c r="G257" s="126" t="s">
        <v>95</v>
      </c>
      <c r="H257" s="126"/>
      <c r="I257" s="126"/>
      <c r="J257" s="126"/>
      <c r="K257" s="126"/>
      <c r="L257" s="85"/>
    </row>
    <row r="258" spans="1:12" ht="13" x14ac:dyDescent="0.3">
      <c r="A258" s="79">
        <f>IF($A255&lt;&gt;0,VLOOKUP($A255,Liste!$A$10:$W$459,6,FALSE),"")</f>
        <v>92100</v>
      </c>
      <c r="B258" s="79" t="str">
        <f>IF($A255&lt;&gt;0,VLOOKUP($A255,Liste!$A$10:$W$459,7,FALSE),"")</f>
        <v>Boulogne-Billancourrt</v>
      </c>
      <c r="F258" s="127"/>
      <c r="L258" s="71"/>
    </row>
    <row r="259" spans="1:12" x14ac:dyDescent="0.25">
      <c r="A259" s="80" t="str">
        <f xml:space="preserve"> IF($A255&lt;&gt;0, "Lot " &amp; VLOOKUP($A255,Liste!$A$10:$W$459,9,FALSE),"")</f>
        <v>Lot 57</v>
      </c>
      <c r="B259" s="128" t="str">
        <f>IF($A255&lt;&gt;0,VLOOKUP($A255,Liste!$A$10:$W$459,10,FALSE),"")</f>
        <v>Appart,</v>
      </c>
      <c r="C259" s="76">
        <f>IF($A255&lt;&gt;0,VLOOKUP($A255,Liste!$A$10:$W$459,11,FALSE),"")</f>
        <v>251</v>
      </c>
      <c r="F259" s="127"/>
      <c r="L259" s="71"/>
    </row>
    <row r="260" spans="1:12" ht="13" thickBot="1" x14ac:dyDescent="0.3">
      <c r="A260" s="80" t="str">
        <f>IF($A255&lt;&gt;0,"Lot " &amp; VLOOKUP($A255,Liste!$A$10:$W$459,12,FALSE),"")</f>
        <v>Lot 207</v>
      </c>
      <c r="B260" s="128" t="str">
        <f>IF($A255&lt;&gt;0,VLOOKUP($A255,Liste!$A$10:$W$459,13,FALSE),"")</f>
        <v>Cave</v>
      </c>
      <c r="C260" s="76">
        <f>IF($A255&lt;&gt;0,VLOOKUP($A255,Liste!$A$10:$W$459,14,FALSE),"")</f>
        <v>29</v>
      </c>
      <c r="D260" s="77"/>
      <c r="E260" s="81"/>
      <c r="F260" s="129"/>
      <c r="G260" s="83"/>
      <c r="H260" s="83"/>
      <c r="I260" s="83"/>
      <c r="J260" s="83"/>
      <c r="K260" s="83"/>
      <c r="L260" s="86"/>
    </row>
    <row r="261" spans="1:12" x14ac:dyDescent="0.25">
      <c r="A261" s="130" t="str">
        <f>IF($A255&lt;&gt;0,"Lot " &amp; VLOOKUP($A255,Liste!$A$10:$W$459,15,FALSE),"")</f>
        <v xml:space="preserve">Lot </v>
      </c>
      <c r="B261" s="128">
        <f>IF($A255&lt;&gt;0,VLOOKUP($A255,Liste!$A$10:$W$459,16,FALSE),"")</f>
        <v>0</v>
      </c>
      <c r="C261" s="77">
        <f>IF($A255&lt;&gt;0,VLOOKUP($A255,Liste!$A$10:$W$459,17,FALSE),"")</f>
        <v>0</v>
      </c>
      <c r="D261" s="77"/>
      <c r="E261" s="81"/>
      <c r="F261" s="127"/>
      <c r="G261" s="131" t="s">
        <v>96</v>
      </c>
      <c r="H261" s="132" t="s">
        <v>97</v>
      </c>
      <c r="I261" s="69"/>
      <c r="J261" s="69"/>
      <c r="K261" s="69"/>
      <c r="L261" s="71"/>
    </row>
    <row r="262" spans="1:12" x14ac:dyDescent="0.25">
      <c r="A262" s="130" t="str">
        <f>IF($A255&lt;&gt;0,"Lot " &amp; VLOOKUP($A255,Liste!$A$10:$W$459,18,FALSE),"")</f>
        <v xml:space="preserve">Lot </v>
      </c>
      <c r="B262" s="128">
        <v>0</v>
      </c>
      <c r="C262" s="77">
        <f>IF($A255&lt;&gt;0,VLOOKUP($A255,Liste!$A$10:$W$459,19,FALSE),"")</f>
        <v>0</v>
      </c>
      <c r="E262" s="81"/>
      <c r="F262" s="127"/>
      <c r="G262" s="133" t="s">
        <v>98</v>
      </c>
      <c r="H262" s="132" t="s">
        <v>97</v>
      </c>
      <c r="I262" s="134"/>
      <c r="J262" s="134"/>
      <c r="K262" s="134"/>
      <c r="L262" s="135"/>
    </row>
    <row r="263" spans="1:12" ht="18.5" thickBot="1" x14ac:dyDescent="0.3">
      <c r="A263" s="110" t="str">
        <f>IF($A255&lt;&gt;0,"Lot " &amp; VLOOKUP($A255,Liste!$A$10:$W$459,21,FALSE),"")</f>
        <v xml:space="preserve">Lot </v>
      </c>
      <c r="B263" s="136">
        <f>IF($A255&lt;&gt;0,VLOOKUP($A255,Liste!$A$10:$W$459,22,FALSE),"")</f>
        <v>0</v>
      </c>
      <c r="C263" s="84">
        <f>IF($A255&lt;&gt;0,VLOOKUP($A255,Liste!$A$10:$W$459,23,FALSE),"")</f>
        <v>0</v>
      </c>
      <c r="D263" s="83"/>
      <c r="E263" s="83"/>
      <c r="F263" s="137"/>
      <c r="G263" s="240" t="str">
        <f>IF(OR(B256=0,VLOOKUP(A255,Liste!$A$10:'Liste'!$Z$459,26)&lt;&gt;""),"", "Voir autorisation messages électroniques")</f>
        <v>Voir autorisation messages électroniques</v>
      </c>
      <c r="H263" s="240"/>
      <c r="I263" s="240"/>
      <c r="J263" s="83"/>
      <c r="K263" s="83"/>
      <c r="L263" s="86"/>
    </row>
    <row r="264" spans="1:12" x14ac:dyDescent="0.25">
      <c r="A264" s="138">
        <f>A255+1</f>
        <v>28</v>
      </c>
      <c r="B264" s="139"/>
      <c r="F264" s="118"/>
      <c r="G264" s="119" t="s">
        <v>93</v>
      </c>
      <c r="H264" s="120"/>
      <c r="I264" s="120"/>
      <c r="J264" s="120"/>
      <c r="K264" s="120"/>
      <c r="L264" s="121"/>
    </row>
    <row r="265" spans="1:12" ht="18.5" thickBot="1" x14ac:dyDescent="0.45">
      <c r="A265" s="68" t="str">
        <f>IF($A264&lt;&gt;0,VLOOKUP($A264,Liste!$A$10:$W$459,3,FALSE),"")</f>
        <v>Monsieur</v>
      </c>
      <c r="B265" s="122" t="str">
        <f>IF($A264&lt;&gt;0,VLOOKUP($A264,Liste!$A$10:$W$459,4,FALSE),"")</f>
        <v>HENRI   Paul</v>
      </c>
      <c r="E265" s="75">
        <f>IF($A264&lt;&gt;0,VLOOKUP($A264,Liste!$A$10:$W$459,8,FALSE),"")</f>
        <v>210</v>
      </c>
      <c r="F265" s="123"/>
      <c r="G265" s="124" t="s">
        <v>94</v>
      </c>
      <c r="H265" s="73"/>
      <c r="I265" s="73"/>
      <c r="J265" s="73"/>
      <c r="K265" s="73"/>
      <c r="L265" s="25"/>
    </row>
    <row r="266" spans="1:12" ht="13" x14ac:dyDescent="0.3">
      <c r="A266" s="79" t="str">
        <f>IF($A264&lt;&gt;0,VLOOKUP($A264,Liste!$A$10:$W$459,5,FALSE),"")</f>
        <v>14 rue de l' espoir</v>
      </c>
      <c r="B266" s="68"/>
      <c r="F266" s="125"/>
      <c r="G266" s="126" t="s">
        <v>95</v>
      </c>
      <c r="H266" s="126"/>
      <c r="I266" s="126"/>
      <c r="J266" s="126"/>
      <c r="K266" s="126"/>
      <c r="L266" s="85"/>
    </row>
    <row r="267" spans="1:12" ht="13" x14ac:dyDescent="0.3">
      <c r="A267" s="79">
        <f>IF($A264&lt;&gt;0,VLOOKUP($A264,Liste!$A$10:$W$459,6,FALSE),"")</f>
        <v>75016</v>
      </c>
      <c r="B267" s="79" t="str">
        <f>IF($A264&lt;&gt;0,VLOOKUP($A264,Liste!$A$10:$W$459,7,FALSE),"")</f>
        <v xml:space="preserve">Paris </v>
      </c>
      <c r="F267" s="127"/>
      <c r="L267" s="71"/>
    </row>
    <row r="268" spans="1:12" x14ac:dyDescent="0.25">
      <c r="A268" s="80" t="str">
        <f xml:space="preserve"> IF($A264&lt;&gt;0, "Lot " &amp; VLOOKUP($A264,Liste!$A$10:$W$459,9,FALSE),"")</f>
        <v>Lot 58</v>
      </c>
      <c r="B268" s="128" t="str">
        <f>IF($A264&lt;&gt;0,VLOOKUP($A264,Liste!$A$10:$W$459,10,FALSE),"")</f>
        <v>Appart,</v>
      </c>
      <c r="C268" s="76">
        <f>IF($A264&lt;&gt;0,VLOOKUP($A264,Liste!$A$10:$W$459,11,FALSE),"")</f>
        <v>210</v>
      </c>
      <c r="F268" s="127"/>
      <c r="L268" s="71"/>
    </row>
    <row r="269" spans="1:12" ht="13" thickBot="1" x14ac:dyDescent="0.3">
      <c r="A269" s="80" t="str">
        <f>IF($A264&lt;&gt;0,"Lot " &amp; VLOOKUP($A264,Liste!$A$10:$W$459,12,FALSE),"")</f>
        <v xml:space="preserve">Lot </v>
      </c>
      <c r="B269" s="128">
        <f>IF($A264&lt;&gt;0,VLOOKUP($A264,Liste!$A$10:$W$459,13,FALSE),"")</f>
        <v>0</v>
      </c>
      <c r="C269" s="76">
        <f>IF($A264&lt;&gt;0,VLOOKUP($A264,Liste!$A$10:$W$459,14,FALSE),"")</f>
        <v>0</v>
      </c>
      <c r="D269" s="77"/>
      <c r="E269" s="81"/>
      <c r="F269" s="129"/>
      <c r="G269" s="83"/>
      <c r="H269" s="83"/>
      <c r="I269" s="83"/>
      <c r="J269" s="83"/>
      <c r="K269" s="83"/>
      <c r="L269" s="86"/>
    </row>
    <row r="270" spans="1:12" x14ac:dyDescent="0.25">
      <c r="A270" s="130" t="str">
        <f>IF($A264&lt;&gt;0,"Lot " &amp; VLOOKUP($A264,Liste!$A$10:$W$459,15,FALSE),"")</f>
        <v xml:space="preserve">Lot </v>
      </c>
      <c r="B270" s="128">
        <f>IF($A264&lt;&gt;0,VLOOKUP($A264,Liste!$A$10:$W$459,16,FALSE),"")</f>
        <v>0</v>
      </c>
      <c r="C270" s="77">
        <f>IF($A264&lt;&gt;0,VLOOKUP($A264,Liste!$A$10:$W$459,17,FALSE),"")</f>
        <v>0</v>
      </c>
      <c r="D270" s="77"/>
      <c r="E270" s="81"/>
      <c r="F270" s="127"/>
      <c r="G270" s="131" t="s">
        <v>96</v>
      </c>
      <c r="H270" s="132" t="s">
        <v>97</v>
      </c>
      <c r="I270" s="69"/>
      <c r="J270" s="69"/>
      <c r="K270" s="69"/>
      <c r="L270" s="71"/>
    </row>
    <row r="271" spans="1:12" x14ac:dyDescent="0.25">
      <c r="A271" s="130" t="str">
        <f>IF($A264&lt;&gt;0,"Lot " &amp; VLOOKUP($A264,Liste!$A$10:$W$459,18,FALSE),"")</f>
        <v xml:space="preserve">Lot </v>
      </c>
      <c r="B271" s="128">
        <v>0</v>
      </c>
      <c r="C271" s="77">
        <f>IF($A264&lt;&gt;0,VLOOKUP($A264,Liste!$A$10:$W$459,19,FALSE),"")</f>
        <v>0</v>
      </c>
      <c r="E271" s="81"/>
      <c r="F271" s="127"/>
      <c r="G271" s="133" t="s">
        <v>98</v>
      </c>
      <c r="H271" s="132" t="s">
        <v>97</v>
      </c>
      <c r="I271" s="134"/>
      <c r="J271" s="134"/>
      <c r="K271" s="134"/>
      <c r="L271" s="135"/>
    </row>
    <row r="272" spans="1:12" ht="18.5" thickBot="1" x14ac:dyDescent="0.3">
      <c r="A272" s="110" t="str">
        <f>IF($A264&lt;&gt;0,"Lot " &amp; VLOOKUP($A264,Liste!$A$10:$W$459,21,FALSE),"")</f>
        <v xml:space="preserve">Lot </v>
      </c>
      <c r="B272" s="136">
        <f>IF($A264&lt;&gt;0,VLOOKUP($A264,Liste!$A$10:$W$459,22,FALSE),"")</f>
        <v>0</v>
      </c>
      <c r="C272" s="84">
        <f>IF($A264&lt;&gt;0,VLOOKUP($A264,Liste!$A$10:$W$459,23,FALSE),"")</f>
        <v>0</v>
      </c>
      <c r="D272" s="83"/>
      <c r="E272" s="83"/>
      <c r="F272" s="137"/>
      <c r="G272" s="240" t="str">
        <f>IF(OR(B265=0,VLOOKUP(A264,Liste!$A$10:'Liste'!$Z$459,26)&lt;&gt;""),"", "Voir autorisation messages électroniques")</f>
        <v>Voir autorisation messages électroniques</v>
      </c>
      <c r="H272" s="240"/>
      <c r="I272" s="240"/>
      <c r="J272" s="83"/>
      <c r="K272" s="83"/>
      <c r="L272" s="86"/>
    </row>
    <row r="273" spans="1:12" x14ac:dyDescent="0.25">
      <c r="A273" s="138">
        <f>A264+1</f>
        <v>29</v>
      </c>
      <c r="B273" s="139"/>
      <c r="F273" s="118"/>
      <c r="G273" s="119" t="s">
        <v>93</v>
      </c>
      <c r="H273" s="120"/>
      <c r="I273" s="120"/>
      <c r="J273" s="120"/>
      <c r="K273" s="120"/>
      <c r="L273" s="121"/>
    </row>
    <row r="274" spans="1:12" ht="18.5" thickBot="1" x14ac:dyDescent="0.45">
      <c r="A274" s="68" t="str">
        <f>IF($A273&lt;&gt;0,VLOOKUP($A273,Liste!$A$10:$W$459,3,FALSE),"")</f>
        <v>Madame</v>
      </c>
      <c r="B274" s="122" t="str">
        <f>IF($A273&lt;&gt;0,VLOOKUP($A273,Liste!$A$10:$W$459,4,FALSE),"")</f>
        <v>ISIDORE Lucienne</v>
      </c>
      <c r="E274" s="75">
        <f>IF($A273&lt;&gt;0,VLOOKUP($A273,Liste!$A$10:$W$459,8,FALSE),"")</f>
        <v>110</v>
      </c>
      <c r="F274" s="123"/>
      <c r="G274" s="124" t="s">
        <v>94</v>
      </c>
      <c r="H274" s="73"/>
      <c r="I274" s="73"/>
      <c r="J274" s="73"/>
      <c r="K274" s="73"/>
      <c r="L274" s="25"/>
    </row>
    <row r="275" spans="1:12" ht="13" x14ac:dyDescent="0.3">
      <c r="A275" s="79" t="str">
        <f>IF($A273&lt;&gt;0,VLOOKUP($A273,Liste!$A$10:$W$459,5,FALSE),"")</f>
        <v>15 rue de l' espoir</v>
      </c>
      <c r="B275" s="68"/>
      <c r="F275" s="125"/>
      <c r="G275" s="126" t="s">
        <v>95</v>
      </c>
      <c r="H275" s="126"/>
      <c r="I275" s="126"/>
      <c r="J275" s="126"/>
      <c r="K275" s="126"/>
      <c r="L275" s="85"/>
    </row>
    <row r="276" spans="1:12" ht="13" x14ac:dyDescent="0.3">
      <c r="A276" s="79">
        <f>IF($A273&lt;&gt;0,VLOOKUP($A273,Liste!$A$10:$W$459,6,FALSE),"")</f>
        <v>75016</v>
      </c>
      <c r="B276" s="79" t="str">
        <f>IF($A273&lt;&gt;0,VLOOKUP($A273,Liste!$A$10:$W$459,7,FALSE),"")</f>
        <v xml:space="preserve">Paris </v>
      </c>
      <c r="F276" s="127"/>
      <c r="L276" s="71"/>
    </row>
    <row r="277" spans="1:12" x14ac:dyDescent="0.25">
      <c r="A277" s="80" t="str">
        <f xml:space="preserve"> IF($A273&lt;&gt;0, "Lot " &amp; VLOOKUP($A273,Liste!$A$10:$W$459,9,FALSE),"")</f>
        <v>Lot 59</v>
      </c>
      <c r="B277" s="128" t="str">
        <f>IF($A273&lt;&gt;0,VLOOKUP($A273,Liste!$A$10:$W$459,10,FALSE),"")</f>
        <v>Appart,</v>
      </c>
      <c r="C277" s="76">
        <f>IF($A273&lt;&gt;0,VLOOKUP($A273,Liste!$A$10:$W$459,11,FALSE),"")</f>
        <v>110</v>
      </c>
      <c r="F277" s="127"/>
      <c r="L277" s="71"/>
    </row>
    <row r="278" spans="1:12" ht="13" thickBot="1" x14ac:dyDescent="0.3">
      <c r="A278" s="80" t="str">
        <f>IF($A273&lt;&gt;0,"Lot " &amp; VLOOKUP($A273,Liste!$A$10:$W$459,12,FALSE),"")</f>
        <v xml:space="preserve">Lot </v>
      </c>
      <c r="B278" s="128">
        <f>IF($A273&lt;&gt;0,VLOOKUP($A273,Liste!$A$10:$W$459,13,FALSE),"")</f>
        <v>0</v>
      </c>
      <c r="C278" s="76">
        <f>IF($A273&lt;&gt;0,VLOOKUP($A273,Liste!$A$10:$W$459,14,FALSE),"")</f>
        <v>0</v>
      </c>
      <c r="D278" s="77"/>
      <c r="E278" s="81"/>
      <c r="F278" s="129"/>
      <c r="G278" s="83"/>
      <c r="H278" s="83"/>
      <c r="I278" s="83"/>
      <c r="J278" s="83"/>
      <c r="K278" s="83"/>
      <c r="L278" s="86"/>
    </row>
    <row r="279" spans="1:12" x14ac:dyDescent="0.25">
      <c r="A279" s="130" t="str">
        <f>IF($A273&lt;&gt;0,"Lot " &amp; VLOOKUP($A273,Liste!$A$10:$W$459,15,FALSE),"")</f>
        <v xml:space="preserve">Lot </v>
      </c>
      <c r="B279" s="128">
        <f>IF($A273&lt;&gt;0,VLOOKUP($A273,Liste!$A$10:$W$459,16,FALSE),"")</f>
        <v>0</v>
      </c>
      <c r="C279" s="77">
        <f>IF($A273&lt;&gt;0,VLOOKUP($A273,Liste!$A$10:$W$459,17,FALSE),"")</f>
        <v>0</v>
      </c>
      <c r="D279" s="77"/>
      <c r="E279" s="81"/>
      <c r="F279" s="127"/>
      <c r="G279" s="131" t="s">
        <v>96</v>
      </c>
      <c r="H279" s="132" t="s">
        <v>97</v>
      </c>
      <c r="I279" s="69"/>
      <c r="J279" s="69"/>
      <c r="K279" s="69"/>
      <c r="L279" s="71"/>
    </row>
    <row r="280" spans="1:12" x14ac:dyDescent="0.25">
      <c r="A280" s="130" t="str">
        <f>IF($A273&lt;&gt;0,"Lot " &amp; VLOOKUP($A273,Liste!$A$10:$W$459,18,FALSE),"")</f>
        <v xml:space="preserve">Lot </v>
      </c>
      <c r="B280" s="128">
        <v>0</v>
      </c>
      <c r="C280" s="77">
        <f>IF($A273&lt;&gt;0,VLOOKUP($A273,Liste!$A$10:$W$459,19,FALSE),"")</f>
        <v>0</v>
      </c>
      <c r="E280" s="81"/>
      <c r="F280" s="127"/>
      <c r="G280" s="133" t="s">
        <v>98</v>
      </c>
      <c r="H280" s="132" t="s">
        <v>97</v>
      </c>
      <c r="I280" s="134"/>
      <c r="J280" s="134"/>
      <c r="K280" s="134"/>
      <c r="L280" s="135"/>
    </row>
    <row r="281" spans="1:12" ht="18.5" thickBot="1" x14ac:dyDescent="0.3">
      <c r="A281" s="110" t="str">
        <f>IF($A273&lt;&gt;0,"Lot " &amp; VLOOKUP($A273,Liste!$A$10:$W$459,21,FALSE),"")</f>
        <v xml:space="preserve">Lot </v>
      </c>
      <c r="B281" s="136">
        <f>IF($A273&lt;&gt;0,VLOOKUP($A273,Liste!$A$10:$W$459,22,FALSE),"")</f>
        <v>0</v>
      </c>
      <c r="C281" s="84">
        <f>IF($A273&lt;&gt;0,VLOOKUP($A273,Liste!$A$10:$W$459,23,FALSE),"")</f>
        <v>0</v>
      </c>
      <c r="D281" s="83"/>
      <c r="E281" s="83"/>
      <c r="F281" s="137"/>
      <c r="G281" s="240" t="str">
        <f>IF(OR(B274=0,VLOOKUP(A273,Liste!$A$10:'Liste'!$Z$459,26)&lt;&gt;""),"", "Voir autorisation messages électroniques")</f>
        <v>Voir autorisation messages électroniques</v>
      </c>
      <c r="H281" s="240"/>
      <c r="I281" s="240"/>
      <c r="J281" s="83"/>
      <c r="K281" s="83"/>
      <c r="L281" s="86"/>
    </row>
    <row r="282" spans="1:12" x14ac:dyDescent="0.25">
      <c r="A282" s="138">
        <f>A273+1</f>
        <v>30</v>
      </c>
      <c r="B282" s="139"/>
      <c r="F282" s="118"/>
      <c r="G282" s="119" t="s">
        <v>93</v>
      </c>
      <c r="H282" s="120"/>
      <c r="I282" s="120"/>
      <c r="J282" s="120"/>
      <c r="K282" s="120"/>
      <c r="L282" s="121"/>
    </row>
    <row r="283" spans="1:12" ht="18.5" thickBot="1" x14ac:dyDescent="0.45">
      <c r="A283" s="68" t="str">
        <f>IF($A282&lt;&gt;0,VLOOKUP($A282,Liste!$A$10:$W$459,3,FALSE),"")</f>
        <v>Monsieur</v>
      </c>
      <c r="B283" s="122" t="str">
        <f>IF($A282&lt;&gt;0,VLOOKUP($A282,Liste!$A$10:$W$459,4,FALSE),"")</f>
        <v>JARGON Emile</v>
      </c>
      <c r="E283" s="75">
        <f>IF($A282&lt;&gt;0,VLOOKUP($A282,Liste!$A$10:$W$459,8,FALSE),"")</f>
        <v>130</v>
      </c>
      <c r="F283" s="123"/>
      <c r="G283" s="124" t="s">
        <v>94</v>
      </c>
      <c r="H283" s="73"/>
      <c r="I283" s="73"/>
      <c r="J283" s="73"/>
      <c r="K283" s="73"/>
      <c r="L283" s="25"/>
    </row>
    <row r="284" spans="1:12" ht="13" x14ac:dyDescent="0.3">
      <c r="A284" s="79" t="str">
        <f>IF($A282&lt;&gt;0,VLOOKUP($A282,Liste!$A$10:$W$459,5,FALSE),"")</f>
        <v>16 rue de l' espoir</v>
      </c>
      <c r="B284" s="68"/>
      <c r="F284" s="125"/>
      <c r="G284" s="126" t="s">
        <v>95</v>
      </c>
      <c r="H284" s="126"/>
      <c r="I284" s="126"/>
      <c r="J284" s="126"/>
      <c r="K284" s="126"/>
      <c r="L284" s="85"/>
    </row>
    <row r="285" spans="1:12" ht="13" x14ac:dyDescent="0.3">
      <c r="A285" s="79">
        <f>IF($A282&lt;&gt;0,VLOOKUP($A282,Liste!$A$10:$W$459,6,FALSE),"")</f>
        <v>75016</v>
      </c>
      <c r="B285" s="79" t="str">
        <f>IF($A282&lt;&gt;0,VLOOKUP($A282,Liste!$A$10:$W$459,7,FALSE),"")</f>
        <v xml:space="preserve">Paris </v>
      </c>
      <c r="F285" s="127"/>
      <c r="L285" s="71"/>
    </row>
    <row r="286" spans="1:12" x14ac:dyDescent="0.25">
      <c r="A286" s="80" t="str">
        <f xml:space="preserve"> IF($A282&lt;&gt;0, "Lot " &amp; VLOOKUP($A282,Liste!$A$10:$W$459,9,FALSE),"")</f>
        <v>Lot 60</v>
      </c>
      <c r="B286" s="128" t="str">
        <f>IF($A282&lt;&gt;0,VLOOKUP($A282,Liste!$A$10:$W$459,10,FALSE),"")</f>
        <v>Appart,</v>
      </c>
      <c r="C286" s="76">
        <f>IF($A282&lt;&gt;0,VLOOKUP($A282,Liste!$A$10:$W$459,11,FALSE),"")</f>
        <v>130</v>
      </c>
      <c r="F286" s="127"/>
      <c r="L286" s="71"/>
    </row>
    <row r="287" spans="1:12" ht="13" thickBot="1" x14ac:dyDescent="0.3">
      <c r="A287" s="80" t="str">
        <f>IF($A282&lt;&gt;0,"Lot " &amp; VLOOKUP($A282,Liste!$A$10:$W$459,12,FALSE),"")</f>
        <v xml:space="preserve">Lot </v>
      </c>
      <c r="B287" s="128">
        <f>IF($A282&lt;&gt;0,VLOOKUP($A282,Liste!$A$10:$W$459,13,FALSE),"")</f>
        <v>0</v>
      </c>
      <c r="C287" s="76">
        <f>IF($A282&lt;&gt;0,VLOOKUP($A282,Liste!$A$10:$W$459,14,FALSE),"")</f>
        <v>0</v>
      </c>
      <c r="D287" s="77"/>
      <c r="E287" s="81"/>
      <c r="F287" s="129"/>
      <c r="G287" s="83"/>
      <c r="H287" s="83"/>
      <c r="I287" s="83"/>
      <c r="J287" s="83"/>
      <c r="K287" s="83"/>
      <c r="L287" s="86"/>
    </row>
    <row r="288" spans="1:12" x14ac:dyDescent="0.25">
      <c r="A288" s="130" t="str">
        <f>IF($A282&lt;&gt;0,"Lot " &amp; VLOOKUP($A282,Liste!$A$10:$W$459,15,FALSE),"")</f>
        <v xml:space="preserve">Lot </v>
      </c>
      <c r="B288" s="128">
        <f>IF($A282&lt;&gt;0,VLOOKUP($A282,Liste!$A$10:$W$459,16,FALSE),"")</f>
        <v>0</v>
      </c>
      <c r="C288" s="77">
        <f>IF($A282&lt;&gt;0,VLOOKUP($A282,Liste!$A$10:$W$459,17,FALSE),"")</f>
        <v>0</v>
      </c>
      <c r="D288" s="77"/>
      <c r="E288" s="81"/>
      <c r="F288" s="127"/>
      <c r="G288" s="131" t="s">
        <v>96</v>
      </c>
      <c r="H288" s="132" t="s">
        <v>97</v>
      </c>
      <c r="I288" s="69"/>
      <c r="J288" s="69"/>
      <c r="K288" s="69"/>
      <c r="L288" s="71"/>
    </row>
    <row r="289" spans="1:12" x14ac:dyDescent="0.25">
      <c r="A289" s="130" t="str">
        <f>IF($A282&lt;&gt;0,"Lot " &amp; VLOOKUP($A282,Liste!$A$10:$W$459,18,FALSE),"")</f>
        <v xml:space="preserve">Lot </v>
      </c>
      <c r="B289" s="128">
        <v>0</v>
      </c>
      <c r="C289" s="77">
        <f>IF($A282&lt;&gt;0,VLOOKUP($A282,Liste!$A$10:$W$459,19,FALSE),"")</f>
        <v>0</v>
      </c>
      <c r="E289" s="81"/>
      <c r="F289" s="127"/>
      <c r="G289" s="133" t="s">
        <v>98</v>
      </c>
      <c r="H289" s="132" t="s">
        <v>97</v>
      </c>
      <c r="I289" s="134"/>
      <c r="J289" s="134"/>
      <c r="K289" s="134"/>
      <c r="L289" s="135"/>
    </row>
    <row r="290" spans="1:12" ht="18.5" thickBot="1" x14ac:dyDescent="0.3">
      <c r="A290" s="110" t="str">
        <f>IF($A282&lt;&gt;0,"Lot " &amp; VLOOKUP($A282,Liste!$A$10:$W$459,21,FALSE),"")</f>
        <v xml:space="preserve">Lot </v>
      </c>
      <c r="B290" s="136">
        <f>IF($A282&lt;&gt;0,VLOOKUP($A282,Liste!$A$10:$W$459,22,FALSE),"")</f>
        <v>0</v>
      </c>
      <c r="C290" s="84">
        <f>IF($A282&lt;&gt;0,VLOOKUP($A282,Liste!$A$10:$W$459,23,FALSE),"")</f>
        <v>0</v>
      </c>
      <c r="D290" s="83"/>
      <c r="E290" s="83"/>
      <c r="F290" s="137"/>
      <c r="G290" s="240" t="str">
        <f>IF(OR(B283=0,VLOOKUP(A282,Liste!$A$10:'Liste'!$Z$459,26)&lt;&gt;""),"", "Voir autorisation messages électroniques")</f>
        <v>Voir autorisation messages électroniques</v>
      </c>
      <c r="H290" s="240"/>
      <c r="I290" s="240"/>
      <c r="J290" s="83"/>
      <c r="K290" s="83"/>
      <c r="L290" s="86"/>
    </row>
    <row r="291" spans="1:12" x14ac:dyDescent="0.25">
      <c r="A291" s="138">
        <f>A282+1</f>
        <v>31</v>
      </c>
      <c r="B291" s="139"/>
      <c r="F291" s="118"/>
      <c r="G291" s="119" t="s">
        <v>93</v>
      </c>
      <c r="H291" s="120"/>
      <c r="I291" s="120"/>
      <c r="J291" s="120"/>
      <c r="K291" s="120"/>
      <c r="L291" s="121"/>
    </row>
    <row r="292" spans="1:12" ht="18.5" thickBot="1" x14ac:dyDescent="0.45">
      <c r="A292" s="68" t="str">
        <f>IF($A291&lt;&gt;0,VLOOKUP($A291,Liste!$A$10:$W$459,3,FALSE),"")</f>
        <v>Monsieur</v>
      </c>
      <c r="B292" s="122" t="str">
        <f>IF($A291&lt;&gt;0,VLOOKUP($A291,Liste!$A$10:$W$459,4,FALSE),"")</f>
        <v>LOUISON Albert</v>
      </c>
      <c r="E292" s="75">
        <f>IF($A291&lt;&gt;0,VLOOKUP($A291,Liste!$A$10:$W$459,8,FALSE),"")</f>
        <v>220</v>
      </c>
      <c r="F292" s="123"/>
      <c r="G292" s="124" t="s">
        <v>94</v>
      </c>
      <c r="H292" s="73"/>
      <c r="I292" s="73"/>
      <c r="J292" s="73"/>
      <c r="K292" s="73"/>
      <c r="L292" s="25"/>
    </row>
    <row r="293" spans="1:12" ht="13" x14ac:dyDescent="0.3">
      <c r="A293" s="79" t="str">
        <f>IF($A291&lt;&gt;0,VLOOKUP($A291,Liste!$A$10:$W$459,5,FALSE),"")</f>
        <v>17 rue de l' espoir</v>
      </c>
      <c r="B293" s="68"/>
      <c r="F293" s="125"/>
      <c r="G293" s="126" t="s">
        <v>95</v>
      </c>
      <c r="H293" s="126"/>
      <c r="I293" s="126"/>
      <c r="J293" s="126"/>
      <c r="K293" s="126"/>
      <c r="L293" s="85"/>
    </row>
    <row r="294" spans="1:12" ht="13" x14ac:dyDescent="0.3">
      <c r="A294" s="79">
        <f>IF($A291&lt;&gt;0,VLOOKUP($A291,Liste!$A$10:$W$459,6,FALSE),"")</f>
        <v>75016</v>
      </c>
      <c r="B294" s="79" t="str">
        <f>IF($A291&lt;&gt;0,VLOOKUP($A291,Liste!$A$10:$W$459,7,FALSE),"")</f>
        <v xml:space="preserve">Paris </v>
      </c>
      <c r="F294" s="127"/>
      <c r="L294" s="71"/>
    </row>
    <row r="295" spans="1:12" x14ac:dyDescent="0.25">
      <c r="A295" s="80" t="str">
        <f xml:space="preserve"> IF($A291&lt;&gt;0, "Lot " &amp; VLOOKUP($A291,Liste!$A$10:$W$459,9,FALSE),"")</f>
        <v>Lot 70</v>
      </c>
      <c r="B295" s="128" t="str">
        <f>IF($A291&lt;&gt;0,VLOOKUP($A291,Liste!$A$10:$W$459,10,FALSE),"")</f>
        <v>Apart,</v>
      </c>
      <c r="C295" s="76">
        <f>IF($A291&lt;&gt;0,VLOOKUP($A291,Liste!$A$10:$W$459,11,FALSE),"")</f>
        <v>220</v>
      </c>
      <c r="F295" s="127"/>
      <c r="L295" s="71"/>
    </row>
    <row r="296" spans="1:12" ht="13" thickBot="1" x14ac:dyDescent="0.3">
      <c r="A296" s="80" t="str">
        <f>IF($A291&lt;&gt;0,"Lot " &amp; VLOOKUP($A291,Liste!$A$10:$W$459,12,FALSE),"")</f>
        <v xml:space="preserve">Lot </v>
      </c>
      <c r="B296" s="128">
        <f>IF($A291&lt;&gt;0,VLOOKUP($A291,Liste!$A$10:$W$459,13,FALSE),"")</f>
        <v>0</v>
      </c>
      <c r="C296" s="76">
        <f>IF($A291&lt;&gt;0,VLOOKUP($A291,Liste!$A$10:$W$459,14,FALSE),"")</f>
        <v>0</v>
      </c>
      <c r="D296" s="77"/>
      <c r="E296" s="81"/>
      <c r="F296" s="129"/>
      <c r="G296" s="83"/>
      <c r="H296" s="83"/>
      <c r="I296" s="83"/>
      <c r="J296" s="83"/>
      <c r="K296" s="83"/>
      <c r="L296" s="86"/>
    </row>
    <row r="297" spans="1:12" x14ac:dyDescent="0.25">
      <c r="A297" s="130" t="str">
        <f>IF($A291&lt;&gt;0,"Lot " &amp; VLOOKUP($A291,Liste!$A$10:$W$459,15,FALSE),"")</f>
        <v xml:space="preserve">Lot </v>
      </c>
      <c r="B297" s="128">
        <f>IF($A291&lt;&gt;0,VLOOKUP($A291,Liste!$A$10:$W$459,16,FALSE),"")</f>
        <v>0</v>
      </c>
      <c r="C297" s="77">
        <f>IF($A291&lt;&gt;0,VLOOKUP($A291,Liste!$A$10:$W$459,17,FALSE),"")</f>
        <v>0</v>
      </c>
      <c r="D297" s="77"/>
      <c r="E297" s="81"/>
      <c r="F297" s="127"/>
      <c r="G297" s="131" t="s">
        <v>96</v>
      </c>
      <c r="H297" s="132" t="s">
        <v>97</v>
      </c>
      <c r="I297" s="69"/>
      <c r="J297" s="69"/>
      <c r="K297" s="69"/>
      <c r="L297" s="71"/>
    </row>
    <row r="298" spans="1:12" x14ac:dyDescent="0.25">
      <c r="A298" s="130" t="str">
        <f>IF($A291&lt;&gt;0,"Lot " &amp; VLOOKUP($A291,Liste!$A$10:$W$459,18,FALSE),"")</f>
        <v xml:space="preserve">Lot </v>
      </c>
      <c r="B298" s="128">
        <v>0</v>
      </c>
      <c r="C298" s="77">
        <f>IF($A291&lt;&gt;0,VLOOKUP($A291,Liste!$A$10:$W$459,19,FALSE),"")</f>
        <v>0</v>
      </c>
      <c r="E298" s="81"/>
      <c r="F298" s="127"/>
      <c r="G298" s="133" t="s">
        <v>98</v>
      </c>
      <c r="H298" s="132" t="s">
        <v>97</v>
      </c>
      <c r="I298" s="134"/>
      <c r="J298" s="134"/>
      <c r="K298" s="134"/>
      <c r="L298" s="135"/>
    </row>
    <row r="299" spans="1:12" ht="18.5" thickBot="1" x14ac:dyDescent="0.3">
      <c r="A299" s="110" t="str">
        <f>IF($A291&lt;&gt;0,"Lot " &amp; VLOOKUP($A291,Liste!$A$10:$W$459,21,FALSE),"")</f>
        <v xml:space="preserve">Lot </v>
      </c>
      <c r="B299" s="136">
        <f>IF($A291&lt;&gt;0,VLOOKUP($A291,Liste!$A$10:$W$459,22,FALSE),"")</f>
        <v>0</v>
      </c>
      <c r="C299" s="84">
        <f>IF($A291&lt;&gt;0,VLOOKUP($A291,Liste!$A$10:$W$459,23,FALSE),"")</f>
        <v>0</v>
      </c>
      <c r="D299" s="83"/>
      <c r="E299" s="83"/>
      <c r="F299" s="137"/>
      <c r="G299" s="240" t="str">
        <f>IF(OR(B292=0,VLOOKUP(A291,Liste!$A$10:'Liste'!$Z$459,26)&lt;&gt;""),"", "Voir autorisation messages électroniques")</f>
        <v>Voir autorisation messages électroniques</v>
      </c>
      <c r="H299" s="240"/>
      <c r="I299" s="240"/>
      <c r="J299" s="83"/>
      <c r="K299" s="83"/>
      <c r="L299" s="86"/>
    </row>
    <row r="300" spans="1:12" x14ac:dyDescent="0.25">
      <c r="A300" s="138">
        <f>A291+1</f>
        <v>32</v>
      </c>
      <c r="B300" s="139"/>
      <c r="F300" s="118"/>
      <c r="G300" s="119" t="s">
        <v>93</v>
      </c>
      <c r="H300" s="120"/>
      <c r="I300" s="120"/>
      <c r="J300" s="120"/>
      <c r="K300" s="120"/>
      <c r="L300" s="121"/>
    </row>
    <row r="301" spans="1:12" ht="18.5" thickBot="1" x14ac:dyDescent="0.45">
      <c r="A301" s="68" t="str">
        <f>IF($A300&lt;&gt;0,VLOOKUP($A300,Liste!$A$10:$W$459,3,FALSE),"")</f>
        <v>Madame</v>
      </c>
      <c r="B301" s="122" t="str">
        <f>IF($A300&lt;&gt;0,VLOOKUP($A300,Liste!$A$10:$W$459,4,FALSE),"")</f>
        <v>MARTIN Nicole</v>
      </c>
      <c r="E301" s="75">
        <f>IF($A300&lt;&gt;0,VLOOKUP($A300,Liste!$A$10:$W$459,8,FALSE),"")</f>
        <v>100</v>
      </c>
      <c r="F301" s="123"/>
      <c r="G301" s="124" t="s">
        <v>94</v>
      </c>
      <c r="H301" s="73"/>
      <c r="I301" s="73"/>
      <c r="J301" s="73"/>
      <c r="K301" s="73"/>
      <c r="L301" s="25"/>
    </row>
    <row r="302" spans="1:12" ht="13" x14ac:dyDescent="0.3">
      <c r="A302" s="79" t="str">
        <f>IF($A300&lt;&gt;0,VLOOKUP($A300,Liste!$A$10:$W$459,5,FALSE),"")</f>
        <v>30 rue Pasteur</v>
      </c>
      <c r="B302" s="68"/>
      <c r="F302" s="125"/>
      <c r="G302" s="126" t="s">
        <v>95</v>
      </c>
      <c r="H302" s="126"/>
      <c r="I302" s="126"/>
      <c r="J302" s="126"/>
      <c r="K302" s="126"/>
      <c r="L302" s="85"/>
    </row>
    <row r="303" spans="1:12" ht="13" x14ac:dyDescent="0.3">
      <c r="A303" s="79">
        <f>IF($A300&lt;&gt;0,VLOOKUP($A300,Liste!$A$10:$W$459,6,FALSE),"")</f>
        <v>33200</v>
      </c>
      <c r="B303" s="79" t="str">
        <f>IF($A300&lt;&gt;0,VLOOKUP($A300,Liste!$A$10:$W$459,7,FALSE),"")</f>
        <v>Bordeaux</v>
      </c>
      <c r="F303" s="127"/>
      <c r="L303" s="71"/>
    </row>
    <row r="304" spans="1:12" x14ac:dyDescent="0.25">
      <c r="A304" s="80" t="str">
        <f xml:space="preserve"> IF($A300&lt;&gt;0, "Lot " &amp; VLOOKUP($A300,Liste!$A$10:$W$459,9,FALSE),"")</f>
        <v>Lot 71</v>
      </c>
      <c r="B304" s="128" t="str">
        <f>IF($A300&lt;&gt;0,VLOOKUP($A300,Liste!$A$10:$W$459,10,FALSE),"")</f>
        <v>Appart,</v>
      </c>
      <c r="C304" s="76">
        <f>IF($A300&lt;&gt;0,VLOOKUP($A300,Liste!$A$10:$W$459,11,FALSE),"")</f>
        <v>100</v>
      </c>
      <c r="F304" s="127"/>
      <c r="L304" s="71"/>
    </row>
    <row r="305" spans="1:12" ht="13" thickBot="1" x14ac:dyDescent="0.3">
      <c r="A305" s="80" t="str">
        <f>IF($A300&lt;&gt;0,"Lot " &amp; VLOOKUP($A300,Liste!$A$10:$W$459,12,FALSE),"")</f>
        <v xml:space="preserve">Lot </v>
      </c>
      <c r="B305" s="128">
        <f>IF($A300&lt;&gt;0,VLOOKUP($A300,Liste!$A$10:$W$459,13,FALSE),"")</f>
        <v>0</v>
      </c>
      <c r="C305" s="76">
        <f>IF($A300&lt;&gt;0,VLOOKUP($A300,Liste!$A$10:$W$459,14,FALSE),"")</f>
        <v>0</v>
      </c>
      <c r="D305" s="77"/>
      <c r="E305" s="81"/>
      <c r="F305" s="129"/>
      <c r="G305" s="83"/>
      <c r="H305" s="83"/>
      <c r="I305" s="83"/>
      <c r="J305" s="83"/>
      <c r="K305" s="83"/>
      <c r="L305" s="86"/>
    </row>
    <row r="306" spans="1:12" x14ac:dyDescent="0.25">
      <c r="A306" s="130" t="str">
        <f>IF($A300&lt;&gt;0,"Lot " &amp; VLOOKUP($A300,Liste!$A$10:$W$459,15,FALSE),"")</f>
        <v xml:space="preserve">Lot </v>
      </c>
      <c r="B306" s="128">
        <f>IF($A300&lt;&gt;0,VLOOKUP($A300,Liste!$A$10:$W$459,16,FALSE),"")</f>
        <v>0</v>
      </c>
      <c r="C306" s="77">
        <f>IF($A300&lt;&gt;0,VLOOKUP($A300,Liste!$A$10:$W$459,17,FALSE),"")</f>
        <v>0</v>
      </c>
      <c r="D306" s="77"/>
      <c r="E306" s="81"/>
      <c r="F306" s="127"/>
      <c r="G306" s="131" t="s">
        <v>96</v>
      </c>
      <c r="H306" s="132" t="s">
        <v>97</v>
      </c>
      <c r="I306" s="69"/>
      <c r="J306" s="69"/>
      <c r="K306" s="69"/>
      <c r="L306" s="71"/>
    </row>
    <row r="307" spans="1:12" x14ac:dyDescent="0.25">
      <c r="A307" s="130" t="str">
        <f>IF($A300&lt;&gt;0,"Lot " &amp; VLOOKUP($A300,Liste!$A$10:$W$459,18,FALSE),"")</f>
        <v xml:space="preserve">Lot </v>
      </c>
      <c r="B307" s="128">
        <v>0</v>
      </c>
      <c r="C307" s="77">
        <f>IF($A300&lt;&gt;0,VLOOKUP($A300,Liste!$A$10:$W$459,19,FALSE),"")</f>
        <v>0</v>
      </c>
      <c r="E307" s="81"/>
      <c r="F307" s="127"/>
      <c r="G307" s="133" t="s">
        <v>98</v>
      </c>
      <c r="H307" s="132" t="s">
        <v>97</v>
      </c>
      <c r="I307" s="134"/>
      <c r="J307" s="134"/>
      <c r="K307" s="134"/>
      <c r="L307" s="135"/>
    </row>
    <row r="308" spans="1:12" ht="18.5" thickBot="1" x14ac:dyDescent="0.3">
      <c r="A308" s="110" t="str">
        <f>IF($A300&lt;&gt;0,"Lot " &amp; VLOOKUP($A300,Liste!$A$10:$W$459,21,FALSE),"")</f>
        <v xml:space="preserve">Lot </v>
      </c>
      <c r="B308" s="136">
        <f>IF($A300&lt;&gt;0,VLOOKUP($A300,Liste!$A$10:$W$459,22,FALSE),"")</f>
        <v>0</v>
      </c>
      <c r="C308" s="84">
        <f>IF($A300&lt;&gt;0,VLOOKUP($A300,Liste!$A$10:$W$459,23,FALSE),"")</f>
        <v>0</v>
      </c>
      <c r="D308" s="83"/>
      <c r="E308" s="83"/>
      <c r="F308" s="137"/>
      <c r="G308" s="240" t="str">
        <f>IF(OR(B301=0,VLOOKUP(A300,Liste!$A$10:'Liste'!$Z$459,26)&lt;&gt;""),"", "Voir autorisation messages électroniques")</f>
        <v>Voir autorisation messages électroniques</v>
      </c>
      <c r="H308" s="240"/>
      <c r="I308" s="240"/>
      <c r="J308" s="83"/>
      <c r="K308" s="83"/>
      <c r="L308" s="86"/>
    </row>
    <row r="309" spans="1:12" x14ac:dyDescent="0.25">
      <c r="L309" s="71"/>
    </row>
    <row r="310" spans="1:12" ht="17.5" x14ac:dyDescent="0.35">
      <c r="D310" s="78" t="s">
        <v>64</v>
      </c>
      <c r="E310" s="78"/>
      <c r="F310" s="78"/>
      <c r="K310" s="89" t="s">
        <v>65</v>
      </c>
      <c r="L310" s="140">
        <f>L233+1</f>
        <v>5</v>
      </c>
    </row>
    <row r="311" spans="1:12" x14ac:dyDescent="0.25">
      <c r="E311" s="89"/>
      <c r="F311" s="111" t="s">
        <v>92</v>
      </c>
      <c r="G311" s="99">
        <v>43819</v>
      </c>
      <c r="L311" s="71"/>
    </row>
    <row r="312" spans="1:12" x14ac:dyDescent="0.25">
      <c r="D312" t="s">
        <v>333</v>
      </c>
      <c r="E312" s="99"/>
      <c r="F312" s="99"/>
      <c r="G312" s="99"/>
      <c r="L312" s="71"/>
    </row>
    <row r="313" spans="1:12" ht="13" thickBot="1" x14ac:dyDescent="0.3">
      <c r="A313" s="69"/>
      <c r="B313" s="69"/>
      <c r="C313" s="69"/>
      <c r="D313" s="69"/>
      <c r="E313" s="69"/>
      <c r="F313" s="69"/>
      <c r="G313" s="69"/>
      <c r="L313" s="71"/>
    </row>
    <row r="314" spans="1:12" x14ac:dyDescent="0.25">
      <c r="A314" s="126">
        <f>A300+1</f>
        <v>33</v>
      </c>
      <c r="B314" s="126"/>
      <c r="C314" s="126"/>
      <c r="D314" s="126"/>
      <c r="E314" s="126"/>
      <c r="F314" s="118"/>
      <c r="G314" s="119" t="s">
        <v>93</v>
      </c>
      <c r="H314" s="120"/>
      <c r="I314" s="120"/>
      <c r="J314" s="120"/>
      <c r="K314" s="120"/>
      <c r="L314" s="121"/>
    </row>
    <row r="315" spans="1:12" ht="18.5" thickBot="1" x14ac:dyDescent="0.45">
      <c r="A315" s="68" t="str">
        <f>IF($A314&lt;&gt;0,VLOOKUP($A314,Liste!$A$10:$W$459,3,FALSE),"")</f>
        <v>Monsieur</v>
      </c>
      <c r="B315" s="122" t="str">
        <f>IF($A314&lt;&gt;0,VLOOKUP($A314,Liste!$A$10:$W$459,4,FALSE),"")</f>
        <v>ANDUN</v>
      </c>
      <c r="E315" s="75">
        <f>IF($A314&lt;&gt;0,VLOOKUP($A314,Liste!$A$10:$W$459,8,FALSE),"")</f>
        <v>180</v>
      </c>
      <c r="F315" s="123"/>
      <c r="G315" s="124" t="s">
        <v>94</v>
      </c>
      <c r="H315" s="73"/>
      <c r="I315" s="73"/>
      <c r="J315" s="73"/>
      <c r="K315" s="73"/>
      <c r="L315" s="25"/>
    </row>
    <row r="316" spans="1:12" ht="13" x14ac:dyDescent="0.3">
      <c r="A316" s="79" t="str">
        <f>IF($A314&lt;&gt;0,VLOOKUP($A314,Liste!$A$10:$W$459,5,FALSE),"")</f>
        <v>30 rue Pasteur</v>
      </c>
      <c r="B316" s="68"/>
      <c r="F316" s="125"/>
      <c r="G316" s="126" t="s">
        <v>95</v>
      </c>
      <c r="H316" s="126"/>
      <c r="I316" s="126"/>
      <c r="J316" s="126"/>
      <c r="K316" s="126"/>
      <c r="L316" s="85"/>
    </row>
    <row r="317" spans="1:12" ht="13" x14ac:dyDescent="0.3">
      <c r="A317" s="79">
        <f>IF($A314&lt;&gt;0,VLOOKUP($A314,Liste!$A$10:$W$459,6,FALSE),"")</f>
        <v>33200</v>
      </c>
      <c r="B317" s="79" t="str">
        <f>IF($A314&lt;&gt;0,VLOOKUP($A314,Liste!$A$10:$W$459,7,FALSE),"")</f>
        <v>Bordeaux</v>
      </c>
      <c r="F317" s="127"/>
      <c r="L317" s="71"/>
    </row>
    <row r="318" spans="1:12" x14ac:dyDescent="0.25">
      <c r="A318" s="80" t="str">
        <f xml:space="preserve"> IF($A314&lt;&gt;0, "Lot " &amp; VLOOKUP($A314,Liste!$A$10:$W$459,9,FALSE),"")</f>
        <v>Lot 208</v>
      </c>
      <c r="B318" s="128" t="str">
        <f>IF($A314&lt;&gt;0,VLOOKUP($A314,Liste!$A$10:$W$459,10,FALSE),"")</f>
        <v>Appart,</v>
      </c>
      <c r="C318" s="76">
        <f>IF($A314&lt;&gt;0,VLOOKUP($A314,Liste!$A$10:$W$459,11,FALSE),"")</f>
        <v>150</v>
      </c>
      <c r="F318" s="127"/>
      <c r="L318" s="71"/>
    </row>
    <row r="319" spans="1:12" ht="13" thickBot="1" x14ac:dyDescent="0.3">
      <c r="A319" s="80" t="str">
        <f>IF($A314&lt;&gt;0,"Lot " &amp; VLOOKUP($A314,Liste!$A$10:$W$459,12,FALSE),"")</f>
        <v>Lot 209</v>
      </c>
      <c r="B319" s="128" t="str">
        <f>IF($A314&lt;&gt;0,VLOOKUP($A314,Liste!$A$10:$W$459,13,FALSE),"")</f>
        <v>Cave</v>
      </c>
      <c r="C319" s="76">
        <f>IF($A314&lt;&gt;0,VLOOKUP($A314,Liste!$A$10:$W$459,14,FALSE),"")</f>
        <v>30</v>
      </c>
      <c r="D319" s="77"/>
      <c r="E319" s="81"/>
      <c r="F319" s="129"/>
      <c r="G319" s="83"/>
      <c r="H319" s="83"/>
      <c r="I319" s="83"/>
      <c r="J319" s="83"/>
      <c r="K319" s="83"/>
      <c r="L319" s="86"/>
    </row>
    <row r="320" spans="1:12" x14ac:dyDescent="0.25">
      <c r="A320" s="130" t="str">
        <f>IF($A314&lt;&gt;0,"Lot " &amp; VLOOKUP($A314,Liste!$A$10:$W$459,15,FALSE),"")</f>
        <v xml:space="preserve">Lot </v>
      </c>
      <c r="B320" s="128">
        <f>IF($A314&lt;&gt;0,VLOOKUP($A314,Liste!$A$10:$W$459,16,FALSE),"")</f>
        <v>0</v>
      </c>
      <c r="C320" s="77">
        <f>IF($A314&lt;&gt;0,VLOOKUP($A314,Liste!$A$10:$W$459,17,FALSE),"")</f>
        <v>0</v>
      </c>
      <c r="D320" s="77"/>
      <c r="E320" s="81"/>
      <c r="F320" s="127"/>
      <c r="G320" s="131" t="s">
        <v>96</v>
      </c>
      <c r="H320" s="132" t="s">
        <v>97</v>
      </c>
      <c r="I320" s="69"/>
      <c r="J320" s="69"/>
      <c r="K320" s="69"/>
      <c r="L320" s="71"/>
    </row>
    <row r="321" spans="1:12" x14ac:dyDescent="0.25">
      <c r="A321" s="130" t="str">
        <f>IF($A314&lt;&gt;0,"Lot " &amp; VLOOKUP($A314,Liste!$A$10:$W$459,18,FALSE),"")</f>
        <v xml:space="preserve">Lot </v>
      </c>
      <c r="B321" s="128">
        <v>0</v>
      </c>
      <c r="C321" s="77">
        <f>IF($A314&lt;&gt;0,VLOOKUP($A314,Liste!$A$10:$W$459,19,FALSE),"")</f>
        <v>0</v>
      </c>
      <c r="E321" s="81"/>
      <c r="F321" s="127"/>
      <c r="G321" s="133" t="s">
        <v>98</v>
      </c>
      <c r="H321" s="132" t="s">
        <v>97</v>
      </c>
      <c r="I321" s="134"/>
      <c r="J321" s="134"/>
      <c r="K321" s="134"/>
      <c r="L321" s="135"/>
    </row>
    <row r="322" spans="1:12" ht="18.5" thickBot="1" x14ac:dyDescent="0.3">
      <c r="A322" s="110" t="str">
        <f>IF($A314&lt;&gt;0,"Lot " &amp; VLOOKUP($A314,Liste!$A$10:$W$459,21,FALSE),"")</f>
        <v xml:space="preserve">Lot </v>
      </c>
      <c r="B322" s="136">
        <f>IF($A314&lt;&gt;0,VLOOKUP($A314,Liste!$A$10:$W$459,22,FALSE),"")</f>
        <v>0</v>
      </c>
      <c r="C322" s="84">
        <f>IF($A314&lt;&gt;0,VLOOKUP($A314,Liste!$A$10:$W$459,23,FALSE),"")</f>
        <v>0</v>
      </c>
      <c r="D322" s="83"/>
      <c r="E322" s="83"/>
      <c r="F322" s="137"/>
      <c r="G322" s="240" t="str">
        <f>IF(OR(B315=0,VLOOKUP(A314,Liste!$A$10:'Liste'!$Z$459,26)&lt;&gt;""),"", "Voir autorisation messages électroniques")</f>
        <v>Voir autorisation messages électroniques</v>
      </c>
      <c r="H322" s="240"/>
      <c r="I322" s="240"/>
      <c r="J322" s="83"/>
      <c r="K322" s="83"/>
      <c r="L322" s="86"/>
    </row>
    <row r="323" spans="1:12" x14ac:dyDescent="0.25">
      <c r="A323" s="138">
        <f>A314+1</f>
        <v>34</v>
      </c>
      <c r="B323" s="139"/>
      <c r="F323" s="118"/>
      <c r="G323" s="119" t="s">
        <v>93</v>
      </c>
      <c r="H323" s="120"/>
      <c r="I323" s="120"/>
      <c r="J323" s="120"/>
      <c r="K323" s="120"/>
      <c r="L323" s="121"/>
    </row>
    <row r="324" spans="1:12" ht="18.5" thickBot="1" x14ac:dyDescent="0.45">
      <c r="A324" s="68" t="str">
        <f>IF($A323&lt;&gt;0,VLOOKUP($A323,Liste!$A$10:$W$459,3,FALSE),"")</f>
        <v>Madame</v>
      </c>
      <c r="B324" s="122" t="str">
        <f>IF($A323&lt;&gt;0,VLOOKUP($A323,Liste!$A$10:$W$459,4,FALSE),"")</f>
        <v>AUDIARD</v>
      </c>
      <c r="E324" s="75">
        <f>IF($A323&lt;&gt;0,VLOOKUP($A323,Liste!$A$10:$W$459,8,FALSE),"")</f>
        <v>210</v>
      </c>
      <c r="F324" s="123"/>
      <c r="G324" s="124" t="s">
        <v>94</v>
      </c>
      <c r="H324" s="73"/>
      <c r="I324" s="73"/>
      <c r="J324" s="73"/>
      <c r="K324" s="73"/>
      <c r="L324" s="25"/>
    </row>
    <row r="325" spans="1:12" ht="13" x14ac:dyDescent="0.3">
      <c r="A325" s="79" t="str">
        <f>IF($A323&lt;&gt;0,VLOOKUP($A323,Liste!$A$10:$W$459,5,FALSE),"")</f>
        <v>30 rue Pasteur</v>
      </c>
      <c r="B325" s="68"/>
      <c r="F325" s="125"/>
      <c r="G325" s="126" t="s">
        <v>95</v>
      </c>
      <c r="H325" s="126"/>
      <c r="I325" s="126"/>
      <c r="J325" s="126"/>
      <c r="K325" s="126"/>
      <c r="L325" s="85"/>
    </row>
    <row r="326" spans="1:12" ht="13" x14ac:dyDescent="0.3">
      <c r="A326" s="79">
        <f>IF($A323&lt;&gt;0,VLOOKUP($A323,Liste!$A$10:$W$459,6,FALSE),"")</f>
        <v>33200</v>
      </c>
      <c r="B326" s="79" t="str">
        <f>IF($A323&lt;&gt;0,VLOOKUP($A323,Liste!$A$10:$W$459,7,FALSE),"")</f>
        <v>Bordeaux</v>
      </c>
      <c r="F326" s="127"/>
      <c r="L326" s="71"/>
    </row>
    <row r="327" spans="1:12" x14ac:dyDescent="0.25">
      <c r="A327" s="80" t="str">
        <f xml:space="preserve"> IF($A323&lt;&gt;0, "Lot " &amp; VLOOKUP($A323,Liste!$A$10:$W$459,9,FALSE),"")</f>
        <v>Lot 210</v>
      </c>
      <c r="B327" s="128" t="str">
        <f>IF($A323&lt;&gt;0,VLOOKUP($A323,Liste!$A$10:$W$459,10,FALSE),"")</f>
        <v>Appart,</v>
      </c>
      <c r="C327" s="76">
        <f>IF($A323&lt;&gt;0,VLOOKUP($A323,Liste!$A$10:$W$459,11,FALSE),"")</f>
        <v>180</v>
      </c>
      <c r="F327" s="127"/>
      <c r="L327" s="71"/>
    </row>
    <row r="328" spans="1:12" ht="13" thickBot="1" x14ac:dyDescent="0.3">
      <c r="A328" s="80" t="str">
        <f>IF($A323&lt;&gt;0,"Lot " &amp; VLOOKUP($A323,Liste!$A$10:$W$459,12,FALSE),"")</f>
        <v>Lot 211</v>
      </c>
      <c r="B328" s="128" t="str">
        <f>IF($A323&lt;&gt;0,VLOOKUP($A323,Liste!$A$10:$W$459,13,FALSE),"")</f>
        <v>Cave</v>
      </c>
      <c r="C328" s="76">
        <f>IF($A323&lt;&gt;0,VLOOKUP($A323,Liste!$A$10:$W$459,14,FALSE),"")</f>
        <v>30</v>
      </c>
      <c r="D328" s="77"/>
      <c r="E328" s="81"/>
      <c r="F328" s="129"/>
      <c r="G328" s="83"/>
      <c r="H328" s="83"/>
      <c r="I328" s="83"/>
      <c r="J328" s="83"/>
      <c r="K328" s="83"/>
      <c r="L328" s="86"/>
    </row>
    <row r="329" spans="1:12" x14ac:dyDescent="0.25">
      <c r="A329" s="130" t="str">
        <f>IF($A323&lt;&gt;0,"Lot " &amp; VLOOKUP($A323,Liste!$A$10:$W$459,15,FALSE),"")</f>
        <v xml:space="preserve">Lot </v>
      </c>
      <c r="B329" s="128">
        <f>IF($A323&lt;&gt;0,VLOOKUP($A323,Liste!$A$10:$W$459,16,FALSE),"")</f>
        <v>0</v>
      </c>
      <c r="C329" s="77">
        <f>IF($A323&lt;&gt;0,VLOOKUP($A323,Liste!$A$10:$W$459,17,FALSE),"")</f>
        <v>0</v>
      </c>
      <c r="D329" s="77"/>
      <c r="E329" s="81"/>
      <c r="F329" s="127"/>
      <c r="G329" s="131" t="s">
        <v>96</v>
      </c>
      <c r="H329" s="132" t="s">
        <v>97</v>
      </c>
      <c r="I329" s="69"/>
      <c r="J329" s="69"/>
      <c r="K329" s="69"/>
      <c r="L329" s="71"/>
    </row>
    <row r="330" spans="1:12" x14ac:dyDescent="0.25">
      <c r="A330" s="130" t="str">
        <f>IF($A323&lt;&gt;0,"Lot " &amp; VLOOKUP($A323,Liste!$A$10:$W$459,18,FALSE),"")</f>
        <v xml:space="preserve">Lot </v>
      </c>
      <c r="B330" s="128">
        <v>0</v>
      </c>
      <c r="C330" s="77">
        <f>IF($A323&lt;&gt;0,VLOOKUP($A323,Liste!$A$10:$W$459,19,FALSE),"")</f>
        <v>0</v>
      </c>
      <c r="E330" s="81"/>
      <c r="F330" s="127"/>
      <c r="G330" s="133" t="s">
        <v>98</v>
      </c>
      <c r="H330" s="132" t="s">
        <v>97</v>
      </c>
      <c r="I330" s="134"/>
      <c r="J330" s="134"/>
      <c r="K330" s="134"/>
      <c r="L330" s="135"/>
    </row>
    <row r="331" spans="1:12" ht="18.5" thickBot="1" x14ac:dyDescent="0.3">
      <c r="A331" s="110" t="str">
        <f>IF($A323&lt;&gt;0,"Lot " &amp; VLOOKUP($A323,Liste!$A$10:$W$459,21,FALSE),"")</f>
        <v xml:space="preserve">Lot </v>
      </c>
      <c r="B331" s="136">
        <f>IF($A323&lt;&gt;0,VLOOKUP($A323,Liste!$A$10:$W$459,22,FALSE),"")</f>
        <v>0</v>
      </c>
      <c r="C331" s="84">
        <f>IF($A323&lt;&gt;0,VLOOKUP($A323,Liste!$A$10:$W$459,23,FALSE),"")</f>
        <v>0</v>
      </c>
      <c r="D331" s="83"/>
      <c r="E331" s="83"/>
      <c r="F331" s="137"/>
      <c r="G331" s="240" t="str">
        <f>IF(OR(B324=0,VLOOKUP(A323,Liste!$A$10:'Liste'!$Z$459,26)&lt;&gt;""),"", "Voir autorisation messages électroniques")</f>
        <v>Voir autorisation messages électroniques</v>
      </c>
      <c r="H331" s="240"/>
      <c r="I331" s="240"/>
      <c r="J331" s="83"/>
      <c r="K331" s="83"/>
      <c r="L331" s="86"/>
    </row>
    <row r="332" spans="1:12" x14ac:dyDescent="0.25">
      <c r="A332" s="138">
        <f>A323+1</f>
        <v>35</v>
      </c>
      <c r="B332" s="139"/>
      <c r="F332" s="118"/>
      <c r="G332" s="119" t="s">
        <v>93</v>
      </c>
      <c r="H332" s="120"/>
      <c r="I332" s="120"/>
      <c r="J332" s="120"/>
      <c r="K332" s="120"/>
      <c r="L332" s="121"/>
    </row>
    <row r="333" spans="1:12" ht="18.5" thickBot="1" x14ac:dyDescent="0.45">
      <c r="A333" s="68" t="str">
        <f>IF($A332&lt;&gt;0,VLOOKUP($A332,Liste!$A$10:$W$459,3,FALSE),"")</f>
        <v>Monsieur</v>
      </c>
      <c r="B333" s="122" t="str">
        <f>IF($A332&lt;&gt;0,VLOOKUP($A332,Liste!$A$10:$W$459,4,FALSE),"")</f>
        <v>AVATARD</v>
      </c>
      <c r="E333" s="75">
        <f>IF($A332&lt;&gt;0,VLOOKUP($A332,Liste!$A$10:$W$459,8,FALSE),"")</f>
        <v>110</v>
      </c>
      <c r="F333" s="123"/>
      <c r="G333" s="124" t="s">
        <v>94</v>
      </c>
      <c r="H333" s="73"/>
      <c r="I333" s="73"/>
      <c r="J333" s="73"/>
      <c r="K333" s="73"/>
      <c r="L333" s="25"/>
    </row>
    <row r="334" spans="1:12" ht="13" x14ac:dyDescent="0.3">
      <c r="A334" s="79" t="str">
        <f>IF($A332&lt;&gt;0,VLOOKUP($A332,Liste!$A$10:$W$459,5,FALSE),"")</f>
        <v>3 rue Pasteur</v>
      </c>
      <c r="B334" s="68"/>
      <c r="F334" s="125"/>
      <c r="G334" s="126" t="s">
        <v>95</v>
      </c>
      <c r="H334" s="126"/>
      <c r="I334" s="126"/>
      <c r="J334" s="126"/>
      <c r="K334" s="126"/>
      <c r="L334" s="85"/>
    </row>
    <row r="335" spans="1:12" ht="13" x14ac:dyDescent="0.3">
      <c r="A335" s="79">
        <f>IF($A332&lt;&gt;0,VLOOKUP($A332,Liste!$A$10:$W$459,6,FALSE),"")</f>
        <v>75016</v>
      </c>
      <c r="B335" s="79" t="str">
        <f>IF($A332&lt;&gt;0,VLOOKUP($A332,Liste!$A$10:$W$459,7,FALSE),"")</f>
        <v>Paris</v>
      </c>
      <c r="F335" s="127"/>
      <c r="L335" s="71"/>
    </row>
    <row r="336" spans="1:12" x14ac:dyDescent="0.25">
      <c r="A336" s="80" t="str">
        <f xml:space="preserve"> IF($A332&lt;&gt;0, "Lot " &amp; VLOOKUP($A332,Liste!$A$10:$W$459,9,FALSE),"")</f>
        <v>Lot 212</v>
      </c>
      <c r="B336" s="128" t="str">
        <f>IF($A332&lt;&gt;0,VLOOKUP($A332,Liste!$A$10:$W$459,10,FALSE),"")</f>
        <v>Appart,</v>
      </c>
      <c r="C336" s="76">
        <f>IF($A332&lt;&gt;0,VLOOKUP($A332,Liste!$A$10:$W$459,11,FALSE),"")</f>
        <v>80</v>
      </c>
      <c r="F336" s="127"/>
      <c r="L336" s="71"/>
    </row>
    <row r="337" spans="1:12" ht="13" thickBot="1" x14ac:dyDescent="0.3">
      <c r="A337" s="80" t="str">
        <f>IF($A332&lt;&gt;0,"Lot " &amp; VLOOKUP($A332,Liste!$A$10:$W$459,12,FALSE),"")</f>
        <v>Lot 213</v>
      </c>
      <c r="B337" s="128" t="str">
        <f>IF($A332&lt;&gt;0,VLOOKUP($A332,Liste!$A$10:$W$459,13,FALSE),"")</f>
        <v>Cave</v>
      </c>
      <c r="C337" s="76">
        <f>IF($A332&lt;&gt;0,VLOOKUP($A332,Liste!$A$10:$W$459,14,FALSE),"")</f>
        <v>30</v>
      </c>
      <c r="D337" s="77"/>
      <c r="E337" s="81"/>
      <c r="F337" s="129"/>
      <c r="G337" s="83"/>
      <c r="H337" s="83"/>
      <c r="I337" s="83"/>
      <c r="J337" s="83"/>
      <c r="K337" s="83"/>
      <c r="L337" s="86"/>
    </row>
    <row r="338" spans="1:12" x14ac:dyDescent="0.25">
      <c r="A338" s="130" t="str">
        <f>IF($A332&lt;&gt;0,"Lot " &amp; VLOOKUP($A332,Liste!$A$10:$W$459,15,FALSE),"")</f>
        <v xml:space="preserve">Lot </v>
      </c>
      <c r="B338" s="128">
        <f>IF($A332&lt;&gt;0,VLOOKUP($A332,Liste!$A$10:$W$459,16,FALSE),"")</f>
        <v>0</v>
      </c>
      <c r="C338" s="77">
        <f>IF($A332&lt;&gt;0,VLOOKUP($A332,Liste!$A$10:$W$459,17,FALSE),"")</f>
        <v>0</v>
      </c>
      <c r="D338" s="77"/>
      <c r="E338" s="81"/>
      <c r="F338" s="127"/>
      <c r="G338" s="131" t="s">
        <v>96</v>
      </c>
      <c r="H338" s="132" t="s">
        <v>97</v>
      </c>
      <c r="I338" s="69"/>
      <c r="J338" s="69"/>
      <c r="K338" s="69"/>
      <c r="L338" s="71"/>
    </row>
    <row r="339" spans="1:12" x14ac:dyDescent="0.25">
      <c r="A339" s="130" t="str">
        <f>IF($A332&lt;&gt;0,"Lot " &amp; VLOOKUP($A332,Liste!$A$10:$W$459,18,FALSE),"")</f>
        <v xml:space="preserve">Lot </v>
      </c>
      <c r="B339" s="128">
        <v>0</v>
      </c>
      <c r="C339" s="77">
        <f>IF($A332&lt;&gt;0,VLOOKUP($A332,Liste!$A$10:$W$459,19,FALSE),"")</f>
        <v>0</v>
      </c>
      <c r="E339" s="81"/>
      <c r="F339" s="127"/>
      <c r="G339" s="133" t="s">
        <v>98</v>
      </c>
      <c r="H339" s="132" t="s">
        <v>97</v>
      </c>
      <c r="I339" s="134"/>
      <c r="J339" s="134"/>
      <c r="K339" s="134"/>
      <c r="L339" s="135"/>
    </row>
    <row r="340" spans="1:12" ht="18.5" thickBot="1" x14ac:dyDescent="0.3">
      <c r="A340" s="110" t="str">
        <f>IF($A332&lt;&gt;0,"Lot " &amp; VLOOKUP($A332,Liste!$A$10:$W$459,21,FALSE),"")</f>
        <v xml:space="preserve">Lot </v>
      </c>
      <c r="B340" s="136">
        <f>IF($A332&lt;&gt;0,VLOOKUP($A332,Liste!$A$10:$W$459,22,FALSE),"")</f>
        <v>0</v>
      </c>
      <c r="C340" s="84">
        <f>IF($A332&lt;&gt;0,VLOOKUP($A332,Liste!$A$10:$W$459,23,FALSE),"")</f>
        <v>0</v>
      </c>
      <c r="D340" s="83"/>
      <c r="E340" s="83"/>
      <c r="F340" s="137"/>
      <c r="G340" s="240" t="str">
        <f>IF(OR(B333=0,VLOOKUP(A332,Liste!$A$10:'Liste'!$Z$459,26)&lt;&gt;""),"", "Voir autorisation messages électroniques")</f>
        <v>Voir autorisation messages électroniques</v>
      </c>
      <c r="H340" s="240"/>
      <c r="I340" s="240"/>
      <c r="J340" s="83"/>
      <c r="K340" s="83"/>
      <c r="L340" s="86"/>
    </row>
    <row r="341" spans="1:12" x14ac:dyDescent="0.25">
      <c r="A341" s="138">
        <v>36</v>
      </c>
      <c r="B341" s="139"/>
      <c r="F341" s="118"/>
      <c r="G341" s="119" t="s">
        <v>93</v>
      </c>
      <c r="H341" s="120"/>
      <c r="I341" s="120"/>
      <c r="J341" s="120"/>
      <c r="K341" s="120"/>
      <c r="L341" s="121"/>
    </row>
    <row r="342" spans="1:12" ht="18.5" thickBot="1" x14ac:dyDescent="0.45">
      <c r="A342" s="68" t="e">
        <f>IF($A341&lt;&gt;0,VLOOKUP($A341,Liste!$A$10:$W$459,3,FALSE),"")</f>
        <v>#N/A</v>
      </c>
      <c r="B342" s="122" t="e">
        <f>IF($A341&lt;&gt;0,VLOOKUP($A341,Liste!$A$10:$W$459,4,FALSE),"")</f>
        <v>#N/A</v>
      </c>
      <c r="E342" s="75" t="e">
        <f>IF($A341&lt;&gt;0,VLOOKUP($A341,Liste!$A$10:$W$459,8,FALSE),"")</f>
        <v>#N/A</v>
      </c>
      <c r="F342" s="123"/>
      <c r="G342" s="124" t="s">
        <v>94</v>
      </c>
      <c r="H342" s="73"/>
      <c r="I342" s="73"/>
      <c r="J342" s="73"/>
      <c r="K342" s="73"/>
      <c r="L342" s="25"/>
    </row>
    <row r="343" spans="1:12" ht="13" x14ac:dyDescent="0.3">
      <c r="A343" s="79" t="e">
        <f>IF($A341&lt;&gt;0,VLOOKUP($A341,Liste!$A$10:$W$459,5,FALSE),"")</f>
        <v>#N/A</v>
      </c>
      <c r="B343" s="68"/>
      <c r="F343" s="125"/>
      <c r="G343" s="126" t="s">
        <v>95</v>
      </c>
      <c r="H343" s="126"/>
      <c r="I343" s="126"/>
      <c r="J343" s="126"/>
      <c r="K343" s="126"/>
      <c r="L343" s="85"/>
    </row>
    <row r="344" spans="1:12" ht="13" x14ac:dyDescent="0.3">
      <c r="A344" s="79" t="e">
        <f>IF($A341&lt;&gt;0,VLOOKUP($A341,Liste!$A$10:$W$459,6,FALSE),"")</f>
        <v>#N/A</v>
      </c>
      <c r="B344" s="79" t="e">
        <f>IF($A341&lt;&gt;0,VLOOKUP($A341,Liste!$A$10:$W$459,7,FALSE),"")</f>
        <v>#N/A</v>
      </c>
      <c r="F344" s="127"/>
      <c r="L344" s="71"/>
    </row>
    <row r="345" spans="1:12" x14ac:dyDescent="0.25">
      <c r="A345" s="80" t="e">
        <f xml:space="preserve"> IF($A341&lt;&gt;0, "Lot " &amp; VLOOKUP($A341,Liste!$A$10:$W$459,9,FALSE),"")</f>
        <v>#N/A</v>
      </c>
      <c r="B345" s="128" t="e">
        <f>IF($A341&lt;&gt;0,VLOOKUP($A341,Liste!$A$10:$W$459,10,FALSE),"")</f>
        <v>#N/A</v>
      </c>
      <c r="C345" s="76" t="e">
        <f>IF($A341&lt;&gt;0,VLOOKUP($A341,Liste!$A$10:$W$459,11,FALSE),"")</f>
        <v>#N/A</v>
      </c>
      <c r="F345" s="127"/>
      <c r="L345" s="71"/>
    </row>
    <row r="346" spans="1:12" ht="13" thickBot="1" x14ac:dyDescent="0.3">
      <c r="A346" s="80" t="e">
        <f>IF($A341&lt;&gt;0,"Lot " &amp; VLOOKUP($A341,Liste!$A$10:$W$459,12,FALSE),"")</f>
        <v>#N/A</v>
      </c>
      <c r="B346" s="128" t="e">
        <f>IF($A341&lt;&gt;0,VLOOKUP($A341,Liste!$A$10:$W$459,13,FALSE),"")</f>
        <v>#N/A</v>
      </c>
      <c r="C346" s="76" t="e">
        <f>IF($A341&lt;&gt;0,VLOOKUP($A341,Liste!$A$10:$W$459,14,FALSE),"")</f>
        <v>#N/A</v>
      </c>
      <c r="D346" s="77"/>
      <c r="E346" s="81"/>
      <c r="F346" s="129"/>
      <c r="G346" s="83"/>
      <c r="H346" s="83"/>
      <c r="I346" s="83"/>
      <c r="J346" s="83"/>
      <c r="K346" s="83"/>
      <c r="L346" s="86"/>
    </row>
    <row r="347" spans="1:12" x14ac:dyDescent="0.25">
      <c r="A347" s="130" t="e">
        <f>IF($A341&lt;&gt;0,"Lot " &amp; VLOOKUP($A341,Liste!$A$10:$W$459,15,FALSE),"")</f>
        <v>#N/A</v>
      </c>
      <c r="B347" s="128" t="e">
        <f>IF($A341&lt;&gt;0,VLOOKUP($A341,Liste!$A$10:$W$459,16,FALSE),"")</f>
        <v>#N/A</v>
      </c>
      <c r="C347" s="77" t="e">
        <f>IF($A341&lt;&gt;0,VLOOKUP($A341,Liste!$A$10:$W$459,17,FALSE),"")</f>
        <v>#N/A</v>
      </c>
      <c r="D347" s="77"/>
      <c r="E347" s="81"/>
      <c r="F347" s="127"/>
      <c r="G347" s="131" t="s">
        <v>96</v>
      </c>
      <c r="H347" s="132" t="s">
        <v>97</v>
      </c>
      <c r="I347" s="69"/>
      <c r="J347" s="69"/>
      <c r="K347" s="69"/>
      <c r="L347" s="71"/>
    </row>
    <row r="348" spans="1:12" x14ac:dyDescent="0.25">
      <c r="A348" s="130" t="e">
        <f>IF($A341&lt;&gt;0,"Lot " &amp; VLOOKUP($A341,Liste!$A$10:$W$459,18,FALSE),"")</f>
        <v>#N/A</v>
      </c>
      <c r="B348" s="128">
        <v>0</v>
      </c>
      <c r="C348" s="77" t="e">
        <f>IF($A341&lt;&gt;0,VLOOKUP($A341,Liste!$A$10:$W$459,19,FALSE),"")</f>
        <v>#N/A</v>
      </c>
      <c r="E348" s="81"/>
      <c r="F348" s="127"/>
      <c r="G348" s="133" t="s">
        <v>98</v>
      </c>
      <c r="H348" s="132" t="s">
        <v>97</v>
      </c>
      <c r="I348" s="134"/>
      <c r="J348" s="134"/>
      <c r="K348" s="134"/>
      <c r="L348" s="135"/>
    </row>
    <row r="349" spans="1:12" ht="18.5" thickBot="1" x14ac:dyDescent="0.3">
      <c r="A349" s="110" t="e">
        <f>IF($A341&lt;&gt;0,"Lot " &amp; VLOOKUP($A341,Liste!$A$10:$W$459,21,FALSE),"")</f>
        <v>#N/A</v>
      </c>
      <c r="B349" s="136" t="e">
        <f>IF($A341&lt;&gt;0,VLOOKUP($A341,Liste!$A$10:$W$459,22,FALSE),"")</f>
        <v>#N/A</v>
      </c>
      <c r="C349" s="84" t="e">
        <f>IF($A341&lt;&gt;0,VLOOKUP($A341,Liste!$A$10:$W$459,23,FALSE),"")</f>
        <v>#N/A</v>
      </c>
      <c r="D349" s="83"/>
      <c r="E349" s="83"/>
      <c r="F349" s="137"/>
      <c r="G349" s="240" t="e">
        <f>IF(OR(B342=0,VLOOKUP(A341,Liste!$A$10:'Liste'!$Z$459,26)&lt;&gt;""),"", "Voir autorisation messages électroniques")</f>
        <v>#N/A</v>
      </c>
      <c r="H349" s="240"/>
      <c r="I349" s="240"/>
      <c r="J349" s="83"/>
      <c r="K349" s="83"/>
      <c r="L349" s="86"/>
    </row>
    <row r="350" spans="1:12" x14ac:dyDescent="0.25">
      <c r="A350" s="138">
        <f>A341+1</f>
        <v>37</v>
      </c>
      <c r="B350" s="139"/>
      <c r="F350" s="118"/>
      <c r="G350" s="119" t="s">
        <v>93</v>
      </c>
      <c r="H350" s="120"/>
      <c r="I350" s="120"/>
      <c r="J350" s="120"/>
      <c r="K350" s="120"/>
      <c r="L350" s="121"/>
    </row>
    <row r="351" spans="1:12" ht="18.5" thickBot="1" x14ac:dyDescent="0.45">
      <c r="A351" s="68" t="e">
        <f>IF($A350&lt;&gt;0,VLOOKUP($A350,Liste!$A$10:$W$459,3,FALSE),"")</f>
        <v>#N/A</v>
      </c>
      <c r="B351" s="122" t="e">
        <f>IF($A350&lt;&gt;0,VLOOKUP($A350,Liste!$A$10:$W$459,4,FALSE),"")</f>
        <v>#N/A</v>
      </c>
      <c r="E351" s="75" t="e">
        <f>IF($A350&lt;&gt;0,VLOOKUP($A350,Liste!$A$10:$W$459,8,FALSE),"")</f>
        <v>#N/A</v>
      </c>
      <c r="F351" s="123"/>
      <c r="G351" s="124" t="s">
        <v>94</v>
      </c>
      <c r="H351" s="73"/>
      <c r="I351" s="73"/>
      <c r="J351" s="73"/>
      <c r="K351" s="73"/>
      <c r="L351" s="25"/>
    </row>
    <row r="352" spans="1:12" ht="13" x14ac:dyDescent="0.3">
      <c r="A352" s="79" t="e">
        <f>IF($A350&lt;&gt;0,VLOOKUP($A350,Liste!$A$10:$W$459,5,FALSE),"")</f>
        <v>#N/A</v>
      </c>
      <c r="B352" s="68"/>
      <c r="F352" s="125"/>
      <c r="G352" s="126" t="s">
        <v>95</v>
      </c>
      <c r="H352" s="126"/>
      <c r="I352" s="126"/>
      <c r="J352" s="126"/>
      <c r="K352" s="126"/>
      <c r="L352" s="85"/>
    </row>
    <row r="353" spans="1:12" ht="13" x14ac:dyDescent="0.3">
      <c r="A353" s="79" t="e">
        <f>IF($A350&lt;&gt;0,VLOOKUP($A350,Liste!$A$10:$W$459,6,FALSE),"")</f>
        <v>#N/A</v>
      </c>
      <c r="B353" s="79" t="e">
        <f>IF($A350&lt;&gt;0,VLOOKUP($A350,Liste!$A$10:$W$459,7,FALSE),"")</f>
        <v>#N/A</v>
      </c>
      <c r="F353" s="127"/>
      <c r="L353" s="71"/>
    </row>
    <row r="354" spans="1:12" x14ac:dyDescent="0.25">
      <c r="A354" s="80" t="e">
        <f xml:space="preserve"> IF($A350&lt;&gt;0, "Lot " &amp; VLOOKUP($A350,Liste!$A$10:$W$459,9,FALSE),"")</f>
        <v>#N/A</v>
      </c>
      <c r="B354" s="128" t="e">
        <f>IF($A350&lt;&gt;0,VLOOKUP($A350,Liste!$A$10:$W$459,10,FALSE),"")</f>
        <v>#N/A</v>
      </c>
      <c r="C354" s="76" t="e">
        <f>IF($A350&lt;&gt;0,VLOOKUP($A350,Liste!$A$10:$W$459,11,FALSE),"")</f>
        <v>#N/A</v>
      </c>
      <c r="F354" s="127"/>
      <c r="L354" s="71"/>
    </row>
    <row r="355" spans="1:12" ht="13" thickBot="1" x14ac:dyDescent="0.3">
      <c r="A355" s="80" t="e">
        <f>IF($A350&lt;&gt;0,"Lot " &amp; VLOOKUP($A350,Liste!$A$10:$W$459,12,FALSE),"")</f>
        <v>#N/A</v>
      </c>
      <c r="B355" s="128" t="e">
        <f>IF($A350&lt;&gt;0,VLOOKUP($A350,Liste!$A$10:$W$459,13,FALSE),"")</f>
        <v>#N/A</v>
      </c>
      <c r="C355" s="76" t="e">
        <f>IF($A350&lt;&gt;0,VLOOKUP($A350,Liste!$A$10:$W$459,14,FALSE),"")</f>
        <v>#N/A</v>
      </c>
      <c r="D355" s="77"/>
      <c r="E355" s="81"/>
      <c r="F355" s="129"/>
      <c r="G355" s="83"/>
      <c r="H355" s="83"/>
      <c r="I355" s="83"/>
      <c r="J355" s="83"/>
      <c r="K355" s="83"/>
      <c r="L355" s="86"/>
    </row>
    <row r="356" spans="1:12" x14ac:dyDescent="0.25">
      <c r="A356" s="130" t="e">
        <f>IF($A350&lt;&gt;0,"Lot " &amp; VLOOKUP($A350,Liste!$A$10:$W$459,15,FALSE),"")</f>
        <v>#N/A</v>
      </c>
      <c r="B356" s="128" t="e">
        <f>IF($A350&lt;&gt;0,VLOOKUP($A350,Liste!$A$10:$W$459,16,FALSE),"")</f>
        <v>#N/A</v>
      </c>
      <c r="C356" s="77" t="e">
        <f>IF($A350&lt;&gt;0,VLOOKUP($A350,Liste!$A$10:$W$459,17,FALSE),"")</f>
        <v>#N/A</v>
      </c>
      <c r="D356" s="77"/>
      <c r="E356" s="81"/>
      <c r="F356" s="127"/>
      <c r="G356" s="131" t="s">
        <v>96</v>
      </c>
      <c r="H356" s="132" t="s">
        <v>97</v>
      </c>
      <c r="I356" s="69"/>
      <c r="J356" s="69"/>
      <c r="K356" s="69"/>
      <c r="L356" s="71"/>
    </row>
    <row r="357" spans="1:12" x14ac:dyDescent="0.25">
      <c r="A357" s="130" t="e">
        <f>IF($A350&lt;&gt;0,"Lot " &amp; VLOOKUP($A350,Liste!$A$10:$W$459,18,FALSE),"")</f>
        <v>#N/A</v>
      </c>
      <c r="B357" s="128">
        <v>0</v>
      </c>
      <c r="C357" s="77" t="e">
        <f>IF($A350&lt;&gt;0,VLOOKUP($A350,Liste!$A$10:$W$459,19,FALSE),"")</f>
        <v>#N/A</v>
      </c>
      <c r="E357" s="81"/>
      <c r="F357" s="127"/>
      <c r="G357" s="133" t="s">
        <v>98</v>
      </c>
      <c r="H357" s="132" t="s">
        <v>97</v>
      </c>
      <c r="I357" s="134"/>
      <c r="J357" s="134"/>
      <c r="K357" s="134"/>
      <c r="L357" s="135"/>
    </row>
    <row r="358" spans="1:12" ht="18.5" thickBot="1" x14ac:dyDescent="0.3">
      <c r="A358" s="110" t="e">
        <f>IF($A350&lt;&gt;0,"Lot " &amp; VLOOKUP($A350,Liste!$A$10:$W$459,21,FALSE),"")</f>
        <v>#N/A</v>
      </c>
      <c r="B358" s="136" t="e">
        <f>IF($A350&lt;&gt;0,VLOOKUP($A350,Liste!$A$10:$W$459,22,FALSE),"")</f>
        <v>#N/A</v>
      </c>
      <c r="C358" s="84" t="e">
        <f>IF($A350&lt;&gt;0,VLOOKUP($A350,Liste!$A$10:$W$459,23,FALSE),"")</f>
        <v>#N/A</v>
      </c>
      <c r="D358" s="83"/>
      <c r="E358" s="83"/>
      <c r="F358" s="137"/>
      <c r="G358" s="240" t="e">
        <f>IF(OR(B351=0,VLOOKUP(A350,Liste!$A$10:'Liste'!$Z$459,26)&lt;&gt;""),"", "Voir autorisation messages électroniques")</f>
        <v>#N/A</v>
      </c>
      <c r="H358" s="240"/>
      <c r="I358" s="240"/>
      <c r="J358" s="83"/>
      <c r="K358" s="83"/>
      <c r="L358" s="86"/>
    </row>
    <row r="359" spans="1:12" x14ac:dyDescent="0.25">
      <c r="A359" s="138">
        <f>A350+1</f>
        <v>38</v>
      </c>
      <c r="B359" s="139"/>
      <c r="F359" s="118"/>
      <c r="G359" s="119" t="s">
        <v>93</v>
      </c>
      <c r="H359" s="120"/>
      <c r="I359" s="120"/>
      <c r="J359" s="120"/>
      <c r="K359" s="120"/>
      <c r="L359" s="121"/>
    </row>
    <row r="360" spans="1:12" ht="18.5" thickBot="1" x14ac:dyDescent="0.45">
      <c r="A360" s="68" t="e">
        <f>IF($A359&lt;&gt;0,VLOOKUP($A359,Liste!$A$10:$W$459,3,FALSE),"")</f>
        <v>#N/A</v>
      </c>
      <c r="B360" s="122" t="e">
        <f>IF($A359&lt;&gt;0,VLOOKUP($A359,Liste!$A$10:$W$459,4,FALSE),"")</f>
        <v>#N/A</v>
      </c>
      <c r="E360" s="75" t="e">
        <f>IF($A359&lt;&gt;0,VLOOKUP($A359,Liste!$A$10:$W$459,8,FALSE),"")</f>
        <v>#N/A</v>
      </c>
      <c r="F360" s="123"/>
      <c r="G360" s="124" t="s">
        <v>94</v>
      </c>
      <c r="H360" s="73"/>
      <c r="I360" s="73"/>
      <c r="J360" s="73"/>
      <c r="K360" s="73"/>
      <c r="L360" s="25"/>
    </row>
    <row r="361" spans="1:12" ht="13" x14ac:dyDescent="0.3">
      <c r="A361" s="79" t="e">
        <f>IF($A359&lt;&gt;0,VLOOKUP($A359,Liste!$A$10:$W$459,5,FALSE),"")</f>
        <v>#N/A</v>
      </c>
      <c r="B361" s="68"/>
      <c r="F361" s="125"/>
      <c r="G361" s="126" t="s">
        <v>95</v>
      </c>
      <c r="H361" s="126"/>
      <c r="I361" s="126"/>
      <c r="J361" s="126"/>
      <c r="K361" s="126"/>
      <c r="L361" s="85"/>
    </row>
    <row r="362" spans="1:12" ht="13" x14ac:dyDescent="0.3">
      <c r="A362" s="79" t="e">
        <f>IF($A359&lt;&gt;0,VLOOKUP($A359,Liste!$A$10:$W$459,6,FALSE),"")</f>
        <v>#N/A</v>
      </c>
      <c r="B362" s="79" t="e">
        <f>IF($A359&lt;&gt;0,VLOOKUP($A359,Liste!$A$10:$W$459,7,FALSE),"")</f>
        <v>#N/A</v>
      </c>
      <c r="F362" s="127"/>
      <c r="L362" s="71"/>
    </row>
    <row r="363" spans="1:12" x14ac:dyDescent="0.25">
      <c r="A363" s="80" t="e">
        <f xml:space="preserve"> IF($A359&lt;&gt;0, "Lot " &amp; VLOOKUP($A359,Liste!$A$10:$W$459,9,FALSE),"")</f>
        <v>#N/A</v>
      </c>
      <c r="B363" s="128" t="e">
        <f>IF($A359&lt;&gt;0,VLOOKUP($A359,Liste!$A$10:$W$459,10,FALSE),"")</f>
        <v>#N/A</v>
      </c>
      <c r="C363" s="76" t="e">
        <f>IF($A359&lt;&gt;0,VLOOKUP($A359,Liste!$A$10:$W$459,11,FALSE),"")</f>
        <v>#N/A</v>
      </c>
      <c r="F363" s="127"/>
      <c r="L363" s="71"/>
    </row>
    <row r="364" spans="1:12" ht="13" thickBot="1" x14ac:dyDescent="0.3">
      <c r="A364" s="80" t="e">
        <f>IF($A359&lt;&gt;0,"Lot " &amp; VLOOKUP($A359,Liste!$A$10:$W$459,12,FALSE),"")</f>
        <v>#N/A</v>
      </c>
      <c r="B364" s="128" t="e">
        <f>IF($A359&lt;&gt;0,VLOOKUP($A359,Liste!$A$10:$W$459,13,FALSE),"")</f>
        <v>#N/A</v>
      </c>
      <c r="C364" s="76" t="e">
        <f>IF($A359&lt;&gt;0,VLOOKUP($A359,Liste!$A$10:$W$459,14,FALSE),"")</f>
        <v>#N/A</v>
      </c>
      <c r="D364" s="77"/>
      <c r="E364" s="81"/>
      <c r="F364" s="129"/>
      <c r="G364" s="83"/>
      <c r="H364" s="83"/>
      <c r="I364" s="83"/>
      <c r="J364" s="83"/>
      <c r="K364" s="83"/>
      <c r="L364" s="86"/>
    </row>
    <row r="365" spans="1:12" x14ac:dyDescent="0.25">
      <c r="A365" s="130" t="e">
        <f>IF($A359&lt;&gt;0,"Lot " &amp; VLOOKUP($A359,Liste!$A$10:$W$459,15,FALSE),"")</f>
        <v>#N/A</v>
      </c>
      <c r="B365" s="128" t="e">
        <f>IF($A359&lt;&gt;0,VLOOKUP($A359,Liste!$A$10:$W$459,16,FALSE),"")</f>
        <v>#N/A</v>
      </c>
      <c r="C365" s="77" t="e">
        <f>IF($A359&lt;&gt;0,VLOOKUP($A359,Liste!$A$10:$W$459,17,FALSE),"")</f>
        <v>#N/A</v>
      </c>
      <c r="D365" s="77"/>
      <c r="E365" s="81"/>
      <c r="F365" s="127"/>
      <c r="G365" s="131" t="s">
        <v>96</v>
      </c>
      <c r="H365" s="132" t="s">
        <v>97</v>
      </c>
      <c r="I365" s="69"/>
      <c r="J365" s="69"/>
      <c r="K365" s="69"/>
      <c r="L365" s="71"/>
    </row>
    <row r="366" spans="1:12" x14ac:dyDescent="0.25">
      <c r="A366" s="130" t="e">
        <f>IF($A359&lt;&gt;0,"Lot " &amp; VLOOKUP($A359,Liste!$A$10:$W$459,18,FALSE),"")</f>
        <v>#N/A</v>
      </c>
      <c r="B366" s="128">
        <v>0</v>
      </c>
      <c r="C366" s="77" t="e">
        <f>IF($A359&lt;&gt;0,VLOOKUP($A359,Liste!$A$10:$W$459,19,FALSE),"")</f>
        <v>#N/A</v>
      </c>
      <c r="E366" s="81"/>
      <c r="F366" s="127"/>
      <c r="G366" s="133" t="s">
        <v>98</v>
      </c>
      <c r="H366" s="132" t="s">
        <v>97</v>
      </c>
      <c r="I366" s="134"/>
      <c r="J366" s="134"/>
      <c r="K366" s="134"/>
      <c r="L366" s="135"/>
    </row>
    <row r="367" spans="1:12" ht="18.5" thickBot="1" x14ac:dyDescent="0.3">
      <c r="A367" s="110" t="e">
        <f>IF($A359&lt;&gt;0,"Lot " &amp; VLOOKUP($A359,Liste!$A$10:$W$459,21,FALSE),"")</f>
        <v>#N/A</v>
      </c>
      <c r="B367" s="136" t="e">
        <f>IF($A359&lt;&gt;0,VLOOKUP($A359,Liste!$A$10:$W$459,22,FALSE),"")</f>
        <v>#N/A</v>
      </c>
      <c r="C367" s="84" t="e">
        <f>IF($A359&lt;&gt;0,VLOOKUP($A359,Liste!$A$10:$W$459,23,FALSE),"")</f>
        <v>#N/A</v>
      </c>
      <c r="D367" s="83"/>
      <c r="E367" s="83"/>
      <c r="F367" s="137"/>
      <c r="G367" s="240" t="e">
        <f>IF(OR(B360=0,VLOOKUP(A359,Liste!$A$10:'Liste'!$Z$459,26)&lt;&gt;""),"", "Voir autorisation messages électroniques")</f>
        <v>#N/A</v>
      </c>
      <c r="H367" s="240"/>
      <c r="I367" s="240"/>
      <c r="J367" s="83"/>
      <c r="K367" s="83"/>
      <c r="L367" s="86"/>
    </row>
    <row r="368" spans="1:12" x14ac:dyDescent="0.25">
      <c r="A368" s="138">
        <f>A359+1</f>
        <v>39</v>
      </c>
      <c r="B368" s="139"/>
      <c r="F368" s="118"/>
      <c r="G368" s="119" t="s">
        <v>93</v>
      </c>
      <c r="H368" s="120"/>
      <c r="I368" s="120"/>
      <c r="J368" s="120"/>
      <c r="K368" s="120"/>
      <c r="L368" s="121"/>
    </row>
    <row r="369" spans="1:12" ht="18.5" thickBot="1" x14ac:dyDescent="0.45">
      <c r="A369" s="68" t="e">
        <f>IF($A368&lt;&gt;0,VLOOKUP($A368,Liste!$A$10:$W$459,3,FALSE),"")</f>
        <v>#N/A</v>
      </c>
      <c r="B369" s="122" t="e">
        <f>IF($A368&lt;&gt;0,VLOOKUP($A368,Liste!$A$10:$W$459,4,FALSE),"")</f>
        <v>#N/A</v>
      </c>
      <c r="E369" s="75" t="e">
        <f>IF($A368&lt;&gt;0,VLOOKUP($A368,Liste!$A$10:$W$459,8,FALSE),"")</f>
        <v>#N/A</v>
      </c>
      <c r="F369" s="123"/>
      <c r="G369" s="124" t="s">
        <v>94</v>
      </c>
      <c r="H369" s="73"/>
      <c r="I369" s="73"/>
      <c r="J369" s="73"/>
      <c r="K369" s="73"/>
      <c r="L369" s="25"/>
    </row>
    <row r="370" spans="1:12" ht="13" x14ac:dyDescent="0.3">
      <c r="A370" s="79" t="e">
        <f>IF($A368&lt;&gt;0,VLOOKUP($A368,Liste!$A$10:$W$459,5,FALSE),"")</f>
        <v>#N/A</v>
      </c>
      <c r="B370" s="68"/>
      <c r="F370" s="125"/>
      <c r="G370" s="126" t="s">
        <v>95</v>
      </c>
      <c r="H370" s="126"/>
      <c r="I370" s="126"/>
      <c r="J370" s="126"/>
      <c r="K370" s="126"/>
      <c r="L370" s="85"/>
    </row>
    <row r="371" spans="1:12" ht="13" x14ac:dyDescent="0.3">
      <c r="A371" s="79" t="e">
        <f>IF($A368&lt;&gt;0,VLOOKUP($A368,Liste!$A$10:$W$459,6,FALSE),"")</f>
        <v>#N/A</v>
      </c>
      <c r="B371" s="79" t="e">
        <f>IF($A368&lt;&gt;0,VLOOKUP($A368,Liste!$A$10:$W$459,7,FALSE),"")</f>
        <v>#N/A</v>
      </c>
      <c r="F371" s="127"/>
      <c r="L371" s="71"/>
    </row>
    <row r="372" spans="1:12" x14ac:dyDescent="0.25">
      <c r="A372" s="80" t="e">
        <f xml:space="preserve"> IF($A368&lt;&gt;0, "Lot " &amp; VLOOKUP($A368,Liste!$A$10:$W$459,9,FALSE),"")</f>
        <v>#N/A</v>
      </c>
      <c r="B372" s="128" t="e">
        <f>IF($A368&lt;&gt;0,VLOOKUP($A368,Liste!$A$10:$W$459,10,FALSE),"")</f>
        <v>#N/A</v>
      </c>
      <c r="C372" s="76" t="e">
        <f>IF($A368&lt;&gt;0,VLOOKUP($A368,Liste!$A$10:$W$459,11,FALSE),"")</f>
        <v>#N/A</v>
      </c>
      <c r="F372" s="127"/>
      <c r="L372" s="71"/>
    </row>
    <row r="373" spans="1:12" ht="13" thickBot="1" x14ac:dyDescent="0.3">
      <c r="A373" s="80" t="e">
        <f>IF($A368&lt;&gt;0,"Lot " &amp; VLOOKUP($A368,Liste!$A$10:$W$459,12,FALSE),"")</f>
        <v>#N/A</v>
      </c>
      <c r="B373" s="128" t="e">
        <f>IF($A368&lt;&gt;0,VLOOKUP($A368,Liste!$A$10:$W$459,13,FALSE),"")</f>
        <v>#N/A</v>
      </c>
      <c r="C373" s="76" t="e">
        <f>IF($A368&lt;&gt;0,VLOOKUP($A368,Liste!$A$10:$W$459,14,FALSE),"")</f>
        <v>#N/A</v>
      </c>
      <c r="D373" s="77"/>
      <c r="E373" s="81"/>
      <c r="F373" s="129"/>
      <c r="G373" s="83"/>
      <c r="H373" s="83"/>
      <c r="I373" s="83"/>
      <c r="J373" s="83"/>
      <c r="K373" s="83"/>
      <c r="L373" s="86"/>
    </row>
    <row r="374" spans="1:12" x14ac:dyDescent="0.25">
      <c r="A374" s="130" t="e">
        <f>IF($A368&lt;&gt;0,"Lot " &amp; VLOOKUP($A368,Liste!$A$10:$W$459,15,FALSE),"")</f>
        <v>#N/A</v>
      </c>
      <c r="B374" s="128" t="e">
        <f>IF($A368&lt;&gt;0,VLOOKUP($A368,Liste!$A$10:$W$459,16,FALSE),"")</f>
        <v>#N/A</v>
      </c>
      <c r="C374" s="77" t="e">
        <f>IF($A368&lt;&gt;0,VLOOKUP($A368,Liste!$A$10:$W$459,17,FALSE),"")</f>
        <v>#N/A</v>
      </c>
      <c r="D374" s="77"/>
      <c r="E374" s="81"/>
      <c r="F374" s="127"/>
      <c r="G374" s="131" t="s">
        <v>96</v>
      </c>
      <c r="H374" s="132" t="s">
        <v>97</v>
      </c>
      <c r="I374" s="69"/>
      <c r="J374" s="69"/>
      <c r="K374" s="69"/>
      <c r="L374" s="71"/>
    </row>
    <row r="375" spans="1:12" x14ac:dyDescent="0.25">
      <c r="A375" s="130" t="e">
        <f>IF($A368&lt;&gt;0,"Lot " &amp; VLOOKUP($A368,Liste!$A$10:$W$459,18,FALSE),"")</f>
        <v>#N/A</v>
      </c>
      <c r="B375" s="128">
        <v>0</v>
      </c>
      <c r="C375" s="77" t="e">
        <f>IF($A368&lt;&gt;0,VLOOKUP($A368,Liste!$A$10:$W$459,19,FALSE),"")</f>
        <v>#N/A</v>
      </c>
      <c r="E375" s="81"/>
      <c r="F375" s="127"/>
      <c r="G375" s="133" t="s">
        <v>98</v>
      </c>
      <c r="H375" s="132" t="s">
        <v>97</v>
      </c>
      <c r="I375" s="134"/>
      <c r="J375" s="134"/>
      <c r="K375" s="134"/>
      <c r="L375" s="135"/>
    </row>
    <row r="376" spans="1:12" ht="18.5" thickBot="1" x14ac:dyDescent="0.3">
      <c r="A376" s="110" t="e">
        <f>IF($A368&lt;&gt;0,"Lot " &amp; VLOOKUP($A368,Liste!$A$10:$W$459,21,FALSE),"")</f>
        <v>#N/A</v>
      </c>
      <c r="B376" s="136" t="e">
        <f>IF($A368&lt;&gt;0,VLOOKUP($A368,Liste!$A$10:$W$459,22,FALSE),"")</f>
        <v>#N/A</v>
      </c>
      <c r="C376" s="84" t="e">
        <f>IF($A368&lt;&gt;0,VLOOKUP($A368,Liste!$A$10:$W$459,23,FALSE),"")</f>
        <v>#N/A</v>
      </c>
      <c r="D376" s="83"/>
      <c r="E376" s="83"/>
      <c r="F376" s="137"/>
      <c r="G376" s="240" t="e">
        <f>IF(OR(B369=0,VLOOKUP(A368,Liste!$A$10:'Liste'!$Z$459,26)&lt;&gt;""),"", "Voir autorisation messages électroniques")</f>
        <v>#N/A</v>
      </c>
      <c r="H376" s="240"/>
      <c r="I376" s="240"/>
      <c r="J376" s="83"/>
      <c r="K376" s="83"/>
      <c r="L376" s="86"/>
    </row>
    <row r="377" spans="1:12" x14ac:dyDescent="0.25">
      <c r="A377" s="138">
        <f>A368+1</f>
        <v>40</v>
      </c>
      <c r="B377" s="139"/>
      <c r="F377" s="118"/>
      <c r="G377" s="119" t="s">
        <v>93</v>
      </c>
      <c r="H377" s="120"/>
      <c r="I377" s="120"/>
      <c r="J377" s="120"/>
      <c r="K377" s="120"/>
      <c r="L377" s="121"/>
    </row>
    <row r="378" spans="1:12" ht="18.5" thickBot="1" x14ac:dyDescent="0.45">
      <c r="A378" s="68" t="e">
        <f>IF($A377&lt;&gt;0,VLOOKUP($A377,Liste!$A$10:$W$459,3,FALSE),"")</f>
        <v>#N/A</v>
      </c>
      <c r="B378" s="122" t="e">
        <f>IF($A377&lt;&gt;0,VLOOKUP($A377,Liste!$A$10:$W$459,4,FALSE),"")</f>
        <v>#N/A</v>
      </c>
      <c r="E378" s="75" t="e">
        <f>IF($A377&lt;&gt;0,VLOOKUP($A377,Liste!$A$10:$W$459,8,FALSE),"")</f>
        <v>#N/A</v>
      </c>
      <c r="F378" s="123"/>
      <c r="G378" s="124" t="s">
        <v>94</v>
      </c>
      <c r="H378" s="73"/>
      <c r="I378" s="73"/>
      <c r="J378" s="73"/>
      <c r="K378" s="73"/>
      <c r="L378" s="25"/>
    </row>
    <row r="379" spans="1:12" ht="13" x14ac:dyDescent="0.3">
      <c r="A379" s="79" t="e">
        <f>IF($A377&lt;&gt;0,VLOOKUP($A377,Liste!$A$10:$W$459,5,FALSE),"")</f>
        <v>#N/A</v>
      </c>
      <c r="B379" s="68"/>
      <c r="F379" s="125"/>
      <c r="G379" s="126" t="s">
        <v>95</v>
      </c>
      <c r="H379" s="126"/>
      <c r="I379" s="126"/>
      <c r="J379" s="126"/>
      <c r="K379" s="126"/>
      <c r="L379" s="85"/>
    </row>
    <row r="380" spans="1:12" ht="13" x14ac:dyDescent="0.3">
      <c r="A380" s="79" t="e">
        <f>IF($A377&lt;&gt;0,VLOOKUP($A377,Liste!$A$10:$W$459,6,FALSE),"")</f>
        <v>#N/A</v>
      </c>
      <c r="B380" s="79" t="e">
        <f>IF($A377&lt;&gt;0,VLOOKUP($A377,Liste!$A$10:$W$459,7,FALSE),"")</f>
        <v>#N/A</v>
      </c>
      <c r="F380" s="127"/>
      <c r="L380" s="71"/>
    </row>
    <row r="381" spans="1:12" x14ac:dyDescent="0.25">
      <c r="A381" s="80" t="e">
        <f xml:space="preserve"> IF($A377&lt;&gt;0, "Lot " &amp; VLOOKUP($A377,Liste!$A$10:$W$459,9,FALSE),"")</f>
        <v>#N/A</v>
      </c>
      <c r="B381" s="128" t="e">
        <f>IF($A377&lt;&gt;0,VLOOKUP($A377,Liste!$A$10:$W$459,10,FALSE),"")</f>
        <v>#N/A</v>
      </c>
      <c r="C381" s="76" t="e">
        <f>IF($A377&lt;&gt;0,VLOOKUP($A377,Liste!$A$10:$W$459,11,FALSE),"")</f>
        <v>#N/A</v>
      </c>
      <c r="F381" s="127"/>
      <c r="L381" s="71"/>
    </row>
    <row r="382" spans="1:12" ht="13" thickBot="1" x14ac:dyDescent="0.3">
      <c r="A382" s="80" t="e">
        <f>IF($A377&lt;&gt;0,"Lot " &amp; VLOOKUP($A377,Liste!$A$10:$W$459,12,FALSE),"")</f>
        <v>#N/A</v>
      </c>
      <c r="B382" s="128" t="e">
        <f>IF($A377&lt;&gt;0,VLOOKUP($A377,Liste!$A$10:$W$459,13,FALSE),"")</f>
        <v>#N/A</v>
      </c>
      <c r="C382" s="76" t="e">
        <f>IF($A377&lt;&gt;0,VLOOKUP($A377,Liste!$A$10:$W$459,14,FALSE),"")</f>
        <v>#N/A</v>
      </c>
      <c r="D382" s="77"/>
      <c r="E382" s="81"/>
      <c r="F382" s="129"/>
      <c r="G382" s="83"/>
      <c r="H382" s="83"/>
      <c r="I382" s="83"/>
      <c r="J382" s="83"/>
      <c r="K382" s="83"/>
      <c r="L382" s="86"/>
    </row>
    <row r="383" spans="1:12" x14ac:dyDescent="0.25">
      <c r="A383" s="130" t="e">
        <f>IF($A377&lt;&gt;0,"Lot " &amp; VLOOKUP($A377,Liste!$A$10:$W$459,15,FALSE),"")</f>
        <v>#N/A</v>
      </c>
      <c r="B383" s="128" t="e">
        <f>IF($A377&lt;&gt;0,VLOOKUP($A377,Liste!$A$10:$W$459,16,FALSE),"")</f>
        <v>#N/A</v>
      </c>
      <c r="C383" s="77" t="e">
        <f>IF($A377&lt;&gt;0,VLOOKUP($A377,Liste!$A$10:$W$459,17,FALSE),"")</f>
        <v>#N/A</v>
      </c>
      <c r="D383" s="77"/>
      <c r="E383" s="81"/>
      <c r="F383" s="127"/>
      <c r="G383" s="131" t="s">
        <v>96</v>
      </c>
      <c r="H383" s="132" t="s">
        <v>97</v>
      </c>
      <c r="I383" s="69"/>
      <c r="J383" s="69"/>
      <c r="K383" s="69"/>
      <c r="L383" s="71"/>
    </row>
    <row r="384" spans="1:12" x14ac:dyDescent="0.25">
      <c r="A384" s="130" t="e">
        <f>IF($A377&lt;&gt;0,"Lot " &amp; VLOOKUP($A377,Liste!$A$10:$W$459,18,FALSE),"")</f>
        <v>#N/A</v>
      </c>
      <c r="B384" s="128">
        <v>0</v>
      </c>
      <c r="C384" s="77" t="e">
        <f>IF($A377&lt;&gt;0,VLOOKUP($A377,Liste!$A$10:$W$459,19,FALSE),"")</f>
        <v>#N/A</v>
      </c>
      <c r="E384" s="81"/>
      <c r="F384" s="127"/>
      <c r="G384" s="133" t="s">
        <v>98</v>
      </c>
      <c r="H384" s="132" t="s">
        <v>97</v>
      </c>
      <c r="I384" s="134"/>
      <c r="J384" s="134"/>
      <c r="K384" s="134"/>
      <c r="L384" s="135"/>
    </row>
    <row r="385" spans="1:12" ht="18.5" thickBot="1" x14ac:dyDescent="0.3">
      <c r="A385" s="110" t="e">
        <f>IF($A377&lt;&gt;0,"Lot " &amp; VLOOKUP($A377,Liste!$A$10:$W$459,21,FALSE),"")</f>
        <v>#N/A</v>
      </c>
      <c r="B385" s="136" t="e">
        <f>IF($A377&lt;&gt;0,VLOOKUP($A377,Liste!$A$10:$W$459,22,FALSE),"")</f>
        <v>#N/A</v>
      </c>
      <c r="C385" s="84" t="e">
        <f>IF($A377&lt;&gt;0,VLOOKUP($A377,Liste!$A$10:$W$459,23,FALSE),"")</f>
        <v>#N/A</v>
      </c>
      <c r="D385" s="83"/>
      <c r="E385" s="83"/>
      <c r="F385" s="137"/>
      <c r="G385" s="240" t="e">
        <f>IF(OR(B378=0,VLOOKUP(A377,Liste!$A$10:'Liste'!$Z$459,26)&lt;&gt;""),"", "Voir autorisation messages électroniques")</f>
        <v>#N/A</v>
      </c>
      <c r="H385" s="240"/>
      <c r="I385" s="240"/>
      <c r="J385" s="83"/>
      <c r="K385" s="83"/>
      <c r="L385" s="86"/>
    </row>
    <row r="386" spans="1:12" x14ac:dyDescent="0.25">
      <c r="L386" s="71"/>
    </row>
    <row r="387" spans="1:12" ht="17.5" x14ac:dyDescent="0.35">
      <c r="D387" s="78" t="s">
        <v>64</v>
      </c>
      <c r="E387" s="78"/>
      <c r="F387" s="78"/>
      <c r="K387" s="89" t="s">
        <v>65</v>
      </c>
      <c r="L387" s="140">
        <f>L310+1</f>
        <v>6</v>
      </c>
    </row>
    <row r="388" spans="1:12" x14ac:dyDescent="0.25">
      <c r="E388" s="89"/>
      <c r="F388" s="111" t="s">
        <v>92</v>
      </c>
      <c r="G388" s="99">
        <v>43819</v>
      </c>
      <c r="L388" s="71"/>
    </row>
    <row r="389" spans="1:12" x14ac:dyDescent="0.25">
      <c r="D389" t="s">
        <v>333</v>
      </c>
      <c r="E389" s="99"/>
      <c r="F389" s="99"/>
      <c r="G389" s="99"/>
      <c r="L389" s="71"/>
    </row>
    <row r="390" spans="1:12" ht="13" thickBot="1" x14ac:dyDescent="0.3">
      <c r="A390" s="69"/>
      <c r="B390" s="69"/>
      <c r="C390" s="69"/>
      <c r="D390" s="69"/>
      <c r="E390" s="69"/>
      <c r="F390" s="69"/>
      <c r="G390" s="69"/>
      <c r="L390" s="71"/>
    </row>
    <row r="391" spans="1:12" x14ac:dyDescent="0.25">
      <c r="A391" s="126">
        <f>A377+1</f>
        <v>41</v>
      </c>
      <c r="B391" s="126"/>
      <c r="C391" s="126"/>
      <c r="D391" s="126"/>
      <c r="E391" s="126"/>
      <c r="F391" s="118"/>
      <c r="G391" s="119" t="s">
        <v>93</v>
      </c>
      <c r="H391" s="120"/>
      <c r="I391" s="120"/>
      <c r="J391" s="120"/>
      <c r="K391" s="120"/>
      <c r="L391" s="121"/>
    </row>
    <row r="392" spans="1:12" ht="18.5" thickBot="1" x14ac:dyDescent="0.45">
      <c r="A392" s="68" t="e">
        <f>IF($A391&lt;&gt;0,VLOOKUP($A391,Liste!$A$10:$W$459,3,FALSE),"")</f>
        <v>#N/A</v>
      </c>
      <c r="B392" s="122" t="e">
        <f>IF($A391&lt;&gt;0,VLOOKUP($A391,Liste!$A$10:$W$459,4,FALSE),"")</f>
        <v>#N/A</v>
      </c>
      <c r="E392" s="75" t="e">
        <f>IF($A391&lt;&gt;0,VLOOKUP($A391,Liste!$A$10:$W$459,8,FALSE),"")</f>
        <v>#N/A</v>
      </c>
      <c r="F392" s="123"/>
      <c r="G392" s="124" t="s">
        <v>94</v>
      </c>
      <c r="H392" s="73"/>
      <c r="I392" s="73"/>
      <c r="J392" s="73"/>
      <c r="K392" s="73"/>
      <c r="L392" s="25"/>
    </row>
    <row r="393" spans="1:12" ht="13" x14ac:dyDescent="0.3">
      <c r="A393" s="79" t="e">
        <f>IF($A391&lt;&gt;0,VLOOKUP($A391,Liste!$A$10:$W$459,5,FALSE),"")</f>
        <v>#N/A</v>
      </c>
      <c r="B393" s="68"/>
      <c r="F393" s="125"/>
      <c r="G393" s="126" t="s">
        <v>95</v>
      </c>
      <c r="H393" s="126"/>
      <c r="I393" s="126"/>
      <c r="J393" s="126"/>
      <c r="K393" s="126"/>
      <c r="L393" s="85"/>
    </row>
    <row r="394" spans="1:12" ht="13" x14ac:dyDescent="0.3">
      <c r="A394" s="79" t="e">
        <f>IF($A391&lt;&gt;0,VLOOKUP($A391,Liste!$A$10:$W$459,6,FALSE),"")</f>
        <v>#N/A</v>
      </c>
      <c r="B394" s="79" t="e">
        <f>IF($A391&lt;&gt;0,VLOOKUP($A391,Liste!$A$10:$W$459,7,FALSE),"")</f>
        <v>#N/A</v>
      </c>
      <c r="F394" s="127"/>
      <c r="L394" s="71"/>
    </row>
    <row r="395" spans="1:12" x14ac:dyDescent="0.25">
      <c r="A395" s="80" t="e">
        <f xml:space="preserve"> IF($A391&lt;&gt;0, "Lot " &amp; VLOOKUP($A391,Liste!$A$10:$W$459,9,FALSE),"")</f>
        <v>#N/A</v>
      </c>
      <c r="B395" s="128" t="e">
        <f>IF($A391&lt;&gt;0,VLOOKUP($A391,Liste!$A$10:$W$459,10,FALSE),"")</f>
        <v>#N/A</v>
      </c>
      <c r="C395" s="76" t="e">
        <f>IF($A391&lt;&gt;0,VLOOKUP($A391,Liste!$A$10:$W$459,11,FALSE),"")</f>
        <v>#N/A</v>
      </c>
      <c r="F395" s="127"/>
      <c r="L395" s="71"/>
    </row>
    <row r="396" spans="1:12" ht="13" thickBot="1" x14ac:dyDescent="0.3">
      <c r="A396" s="80" t="e">
        <f>IF($A391&lt;&gt;0,"Lot " &amp; VLOOKUP($A391,Liste!$A$10:$W$459,12,FALSE),"")</f>
        <v>#N/A</v>
      </c>
      <c r="B396" s="128" t="e">
        <f>IF($A391&lt;&gt;0,VLOOKUP($A391,Liste!$A$10:$W$459,13,FALSE),"")</f>
        <v>#N/A</v>
      </c>
      <c r="C396" s="76" t="e">
        <f>IF($A391&lt;&gt;0,VLOOKUP($A391,Liste!$A$10:$W$459,14,FALSE),"")</f>
        <v>#N/A</v>
      </c>
      <c r="D396" s="77"/>
      <c r="E396" s="81"/>
      <c r="F396" s="129"/>
      <c r="G396" s="83"/>
      <c r="H396" s="83"/>
      <c r="I396" s="83"/>
      <c r="J396" s="83"/>
      <c r="K396" s="83"/>
      <c r="L396" s="86"/>
    </row>
    <row r="397" spans="1:12" x14ac:dyDescent="0.25">
      <c r="A397" s="130" t="e">
        <f>IF($A391&lt;&gt;0,"Lot " &amp; VLOOKUP($A391,Liste!$A$10:$W$459,15,FALSE),"")</f>
        <v>#N/A</v>
      </c>
      <c r="B397" s="128" t="e">
        <f>IF($A391&lt;&gt;0,VLOOKUP($A391,Liste!$A$10:$W$459,16,FALSE),"")</f>
        <v>#N/A</v>
      </c>
      <c r="C397" s="77" t="e">
        <f>IF($A391&lt;&gt;0,VLOOKUP($A391,Liste!$A$10:$W$459,17,FALSE),"")</f>
        <v>#N/A</v>
      </c>
      <c r="D397" s="77"/>
      <c r="E397" s="81"/>
      <c r="F397" s="127"/>
      <c r="G397" s="131" t="s">
        <v>96</v>
      </c>
      <c r="H397" s="132" t="s">
        <v>97</v>
      </c>
      <c r="I397" s="69"/>
      <c r="J397" s="69"/>
      <c r="K397" s="69"/>
      <c r="L397" s="71"/>
    </row>
    <row r="398" spans="1:12" x14ac:dyDescent="0.25">
      <c r="A398" s="130" t="e">
        <f>IF($A391&lt;&gt;0,"Lot " &amp; VLOOKUP($A391,Liste!$A$10:$W$459,18,FALSE),"")</f>
        <v>#N/A</v>
      </c>
      <c r="B398" s="128">
        <v>0</v>
      </c>
      <c r="C398" s="77" t="e">
        <f>IF($A391&lt;&gt;0,VLOOKUP($A391,Liste!$A$10:$W$459,19,FALSE),"")</f>
        <v>#N/A</v>
      </c>
      <c r="E398" s="81"/>
      <c r="F398" s="127"/>
      <c r="G398" s="133" t="s">
        <v>98</v>
      </c>
      <c r="H398" s="132" t="s">
        <v>97</v>
      </c>
      <c r="I398" s="134"/>
      <c r="J398" s="134"/>
      <c r="K398" s="134"/>
      <c r="L398" s="135"/>
    </row>
    <row r="399" spans="1:12" ht="18.5" thickBot="1" x14ac:dyDescent="0.3">
      <c r="A399" s="110" t="e">
        <f>IF($A391&lt;&gt;0,"Lot " &amp; VLOOKUP($A391,Liste!$A$10:$W$459,21,FALSE),"")</f>
        <v>#N/A</v>
      </c>
      <c r="B399" s="136" t="e">
        <f>IF($A391&lt;&gt;0,VLOOKUP($A391,Liste!$A$10:$W$459,22,FALSE),"")</f>
        <v>#N/A</v>
      </c>
      <c r="C399" s="84" t="e">
        <f>IF($A391&lt;&gt;0,VLOOKUP($A391,Liste!$A$10:$W$459,23,FALSE),"")</f>
        <v>#N/A</v>
      </c>
      <c r="D399" s="83"/>
      <c r="E399" s="83"/>
      <c r="F399" s="137"/>
      <c r="G399" s="240" t="e">
        <f>IF(OR(B392=0,VLOOKUP(A391,Liste!$A$10:'Liste'!$Z$459,26)&lt;&gt;""),"", "Voir autorisation messages électroniques")</f>
        <v>#N/A</v>
      </c>
      <c r="H399" s="240"/>
      <c r="I399" s="240"/>
      <c r="J399" s="83"/>
      <c r="K399" s="83"/>
      <c r="L399" s="86"/>
    </row>
    <row r="400" spans="1:12" x14ac:dyDescent="0.25">
      <c r="A400" s="138">
        <f>A391+1</f>
        <v>42</v>
      </c>
      <c r="B400" s="139"/>
      <c r="F400" s="118"/>
      <c r="G400" s="119" t="s">
        <v>93</v>
      </c>
      <c r="H400" s="120"/>
      <c r="I400" s="120"/>
      <c r="J400" s="120"/>
      <c r="K400" s="120"/>
      <c r="L400" s="121"/>
    </row>
    <row r="401" spans="1:12" ht="18.5" thickBot="1" x14ac:dyDescent="0.45">
      <c r="A401" s="68" t="e">
        <f>IF($A400&lt;&gt;0,VLOOKUP($A400,Liste!$A$10:$W$459,3,FALSE),"")</f>
        <v>#N/A</v>
      </c>
      <c r="B401" s="122" t="e">
        <f>IF($A400&lt;&gt;0,VLOOKUP($A400,Liste!$A$10:$W$459,4,FALSE),"")</f>
        <v>#N/A</v>
      </c>
      <c r="E401" s="75" t="e">
        <f>IF($A400&lt;&gt;0,VLOOKUP($A400,Liste!$A$10:$W$459,8,FALSE),"")</f>
        <v>#N/A</v>
      </c>
      <c r="F401" s="123"/>
      <c r="G401" s="124" t="s">
        <v>94</v>
      </c>
      <c r="H401" s="73"/>
      <c r="I401" s="73"/>
      <c r="J401" s="73"/>
      <c r="K401" s="73"/>
      <c r="L401" s="25"/>
    </row>
    <row r="402" spans="1:12" ht="13" x14ac:dyDescent="0.3">
      <c r="A402" s="79" t="e">
        <f>IF($A400&lt;&gt;0,VLOOKUP($A400,Liste!$A$10:$W$459,5,FALSE),"")</f>
        <v>#N/A</v>
      </c>
      <c r="B402" s="68"/>
      <c r="F402" s="125"/>
      <c r="G402" s="126" t="s">
        <v>95</v>
      </c>
      <c r="H402" s="126"/>
      <c r="I402" s="126"/>
      <c r="J402" s="126"/>
      <c r="K402" s="126"/>
      <c r="L402" s="85"/>
    </row>
    <row r="403" spans="1:12" ht="13" x14ac:dyDescent="0.3">
      <c r="A403" s="79" t="e">
        <f>IF($A400&lt;&gt;0,VLOOKUP($A400,Liste!$A$10:$W$459,6,FALSE),"")</f>
        <v>#N/A</v>
      </c>
      <c r="B403" s="79" t="e">
        <f>IF($A400&lt;&gt;0,VLOOKUP($A400,Liste!$A$10:$W$459,7,FALSE),"")</f>
        <v>#N/A</v>
      </c>
      <c r="F403" s="127"/>
      <c r="L403" s="71"/>
    </row>
    <row r="404" spans="1:12" x14ac:dyDescent="0.25">
      <c r="A404" s="80" t="e">
        <f xml:space="preserve"> IF($A400&lt;&gt;0, "Lot " &amp; VLOOKUP($A400,Liste!$A$10:$W$459,9,FALSE),"")</f>
        <v>#N/A</v>
      </c>
      <c r="B404" s="128" t="e">
        <f>IF($A400&lt;&gt;0,VLOOKUP($A400,Liste!$A$10:$W$459,10,FALSE),"")</f>
        <v>#N/A</v>
      </c>
      <c r="C404" s="76" t="e">
        <f>IF($A400&lt;&gt;0,VLOOKUP($A400,Liste!$A$10:$W$459,11,FALSE),"")</f>
        <v>#N/A</v>
      </c>
      <c r="F404" s="127"/>
      <c r="L404" s="71"/>
    </row>
    <row r="405" spans="1:12" ht="13" thickBot="1" x14ac:dyDescent="0.3">
      <c r="A405" s="80" t="e">
        <f>IF($A400&lt;&gt;0,"Lot " &amp; VLOOKUP($A400,Liste!$A$10:$W$459,12,FALSE),"")</f>
        <v>#N/A</v>
      </c>
      <c r="B405" s="128" t="e">
        <f>IF($A400&lt;&gt;0,VLOOKUP($A400,Liste!$A$10:$W$459,13,FALSE),"")</f>
        <v>#N/A</v>
      </c>
      <c r="C405" s="76" t="e">
        <f>IF($A400&lt;&gt;0,VLOOKUP($A400,Liste!$A$10:$W$459,14,FALSE),"")</f>
        <v>#N/A</v>
      </c>
      <c r="D405" s="77"/>
      <c r="E405" s="81"/>
      <c r="F405" s="129"/>
      <c r="G405" s="83"/>
      <c r="H405" s="83"/>
      <c r="I405" s="83"/>
      <c r="J405" s="83"/>
      <c r="K405" s="83"/>
      <c r="L405" s="86"/>
    </row>
    <row r="406" spans="1:12" x14ac:dyDescent="0.25">
      <c r="A406" s="130" t="e">
        <f>IF($A400&lt;&gt;0,"Lot " &amp; VLOOKUP($A400,Liste!$A$10:$W$459,15,FALSE),"")</f>
        <v>#N/A</v>
      </c>
      <c r="B406" s="128" t="e">
        <f>IF($A400&lt;&gt;0,VLOOKUP($A400,Liste!$A$10:$W$459,16,FALSE),"")</f>
        <v>#N/A</v>
      </c>
      <c r="C406" s="77" t="e">
        <f>IF($A400&lt;&gt;0,VLOOKUP($A400,Liste!$A$10:$W$459,17,FALSE),"")</f>
        <v>#N/A</v>
      </c>
      <c r="D406" s="77"/>
      <c r="E406" s="81"/>
      <c r="F406" s="127"/>
      <c r="G406" s="131" t="s">
        <v>96</v>
      </c>
      <c r="H406" s="132" t="s">
        <v>97</v>
      </c>
      <c r="I406" s="69"/>
      <c r="J406" s="69"/>
      <c r="K406" s="69"/>
      <c r="L406" s="71"/>
    </row>
    <row r="407" spans="1:12" x14ac:dyDescent="0.25">
      <c r="A407" s="130" t="e">
        <f>IF($A400&lt;&gt;0,"Lot " &amp; VLOOKUP($A400,Liste!$A$10:$W$459,18,FALSE),"")</f>
        <v>#N/A</v>
      </c>
      <c r="B407" s="128">
        <v>0</v>
      </c>
      <c r="C407" s="77" t="e">
        <f>IF($A400&lt;&gt;0,VLOOKUP($A400,Liste!$A$10:$W$459,19,FALSE),"")</f>
        <v>#N/A</v>
      </c>
      <c r="E407" s="81"/>
      <c r="F407" s="127"/>
      <c r="G407" s="133" t="s">
        <v>98</v>
      </c>
      <c r="H407" s="132" t="s">
        <v>97</v>
      </c>
      <c r="I407" s="134"/>
      <c r="J407" s="134"/>
      <c r="K407" s="134"/>
      <c r="L407" s="135"/>
    </row>
    <row r="408" spans="1:12" ht="18.5" thickBot="1" x14ac:dyDescent="0.3">
      <c r="A408" s="110" t="e">
        <f>IF($A400&lt;&gt;0,"Lot " &amp; VLOOKUP($A400,Liste!$A$10:$W$459,21,FALSE),"")</f>
        <v>#N/A</v>
      </c>
      <c r="B408" s="136" t="e">
        <f>IF($A400&lt;&gt;0,VLOOKUP($A400,Liste!$A$10:$W$459,22,FALSE),"")</f>
        <v>#N/A</v>
      </c>
      <c r="C408" s="84" t="e">
        <f>IF($A400&lt;&gt;0,VLOOKUP($A400,Liste!$A$10:$W$459,23,FALSE),"")</f>
        <v>#N/A</v>
      </c>
      <c r="D408" s="83"/>
      <c r="E408" s="83"/>
      <c r="F408" s="137"/>
      <c r="G408" s="240" t="e">
        <f>IF(OR(B401=0,VLOOKUP(A400,Liste!$A$10:'Liste'!$Z$459,26)&lt;&gt;""),"", "Voir autorisation messages électroniques")</f>
        <v>#N/A</v>
      </c>
      <c r="H408" s="240"/>
      <c r="I408" s="240"/>
      <c r="J408" s="83"/>
      <c r="K408" s="83"/>
      <c r="L408" s="86"/>
    </row>
    <row r="409" spans="1:12" x14ac:dyDescent="0.25">
      <c r="A409" s="138">
        <f>A400+1</f>
        <v>43</v>
      </c>
      <c r="B409" s="139"/>
      <c r="F409" s="118"/>
      <c r="G409" s="119" t="s">
        <v>93</v>
      </c>
      <c r="H409" s="120"/>
      <c r="I409" s="120"/>
      <c r="J409" s="120"/>
      <c r="K409" s="120"/>
      <c r="L409" s="121"/>
    </row>
    <row r="410" spans="1:12" ht="18.5" thickBot="1" x14ac:dyDescent="0.45">
      <c r="A410" s="68" t="e">
        <f>IF($A409&lt;&gt;0,VLOOKUP($A409,Liste!$A$10:$W$459,3,FALSE),"")</f>
        <v>#N/A</v>
      </c>
      <c r="B410" s="122" t="e">
        <f>IF($A409&lt;&gt;0,VLOOKUP($A409,Liste!$A$10:$W$459,4,FALSE),"")</f>
        <v>#N/A</v>
      </c>
      <c r="E410" s="75" t="e">
        <f>IF($A409&lt;&gt;0,VLOOKUP($A409,Liste!$A$10:$W$459,8,FALSE),"")</f>
        <v>#N/A</v>
      </c>
      <c r="F410" s="123"/>
      <c r="G410" s="124" t="s">
        <v>94</v>
      </c>
      <c r="H410" s="73"/>
      <c r="I410" s="73"/>
      <c r="J410" s="73"/>
      <c r="K410" s="73"/>
      <c r="L410" s="25"/>
    </row>
    <row r="411" spans="1:12" ht="13" x14ac:dyDescent="0.3">
      <c r="A411" s="79" t="e">
        <f>IF($A409&lt;&gt;0,VLOOKUP($A409,Liste!$A$10:$W$459,5,FALSE),"")</f>
        <v>#N/A</v>
      </c>
      <c r="B411" s="68"/>
      <c r="F411" s="125"/>
      <c r="G411" s="126" t="s">
        <v>95</v>
      </c>
      <c r="H411" s="126"/>
      <c r="I411" s="126"/>
      <c r="J411" s="126"/>
      <c r="K411" s="126"/>
      <c r="L411" s="85"/>
    </row>
    <row r="412" spans="1:12" ht="13" x14ac:dyDescent="0.3">
      <c r="A412" s="79" t="e">
        <f>IF($A409&lt;&gt;0,VLOOKUP($A409,Liste!$A$10:$W$459,6,FALSE),"")</f>
        <v>#N/A</v>
      </c>
      <c r="B412" s="79" t="e">
        <f>IF($A409&lt;&gt;0,VLOOKUP($A409,Liste!$A$10:$W$459,7,FALSE),"")</f>
        <v>#N/A</v>
      </c>
      <c r="F412" s="127"/>
      <c r="L412" s="71"/>
    </row>
    <row r="413" spans="1:12" x14ac:dyDescent="0.25">
      <c r="A413" s="80" t="e">
        <f xml:space="preserve"> IF($A409&lt;&gt;0, "Lot " &amp; VLOOKUP($A409,Liste!$A$10:$W$459,9,FALSE),"")</f>
        <v>#N/A</v>
      </c>
      <c r="B413" s="128" t="e">
        <f>IF($A409&lt;&gt;0,VLOOKUP($A409,Liste!$A$10:$W$459,10,FALSE),"")</f>
        <v>#N/A</v>
      </c>
      <c r="C413" s="76" t="e">
        <f>IF($A409&lt;&gt;0,VLOOKUP($A409,Liste!$A$10:$W$459,11,FALSE),"")</f>
        <v>#N/A</v>
      </c>
      <c r="F413" s="127"/>
      <c r="L413" s="71"/>
    </row>
    <row r="414" spans="1:12" ht="13" thickBot="1" x14ac:dyDescent="0.3">
      <c r="A414" s="80" t="e">
        <f>IF($A409&lt;&gt;0,"Lot " &amp; VLOOKUP($A409,Liste!$A$10:$W$459,12,FALSE),"")</f>
        <v>#N/A</v>
      </c>
      <c r="B414" s="128" t="e">
        <f>IF($A409&lt;&gt;0,VLOOKUP($A409,Liste!$A$10:$W$459,13,FALSE),"")</f>
        <v>#N/A</v>
      </c>
      <c r="C414" s="76" t="e">
        <f>IF($A409&lt;&gt;0,VLOOKUP($A409,Liste!$A$10:$W$459,14,FALSE),"")</f>
        <v>#N/A</v>
      </c>
      <c r="D414" s="77"/>
      <c r="E414" s="81"/>
      <c r="F414" s="129"/>
      <c r="G414" s="83"/>
      <c r="H414" s="83"/>
      <c r="I414" s="83"/>
      <c r="J414" s="83"/>
      <c r="K414" s="83"/>
      <c r="L414" s="86"/>
    </row>
    <row r="415" spans="1:12" x14ac:dyDescent="0.25">
      <c r="A415" s="130" t="e">
        <f>IF($A409&lt;&gt;0,"Lot " &amp; VLOOKUP($A409,Liste!$A$10:$W$459,15,FALSE),"")</f>
        <v>#N/A</v>
      </c>
      <c r="B415" s="128" t="e">
        <f>IF($A409&lt;&gt;0,VLOOKUP($A409,Liste!$A$10:$W$459,16,FALSE),"")</f>
        <v>#N/A</v>
      </c>
      <c r="C415" s="77" t="e">
        <f>IF($A409&lt;&gt;0,VLOOKUP($A409,Liste!$A$10:$W$459,17,FALSE),"")</f>
        <v>#N/A</v>
      </c>
      <c r="D415" s="77"/>
      <c r="E415" s="81"/>
      <c r="F415" s="127"/>
      <c r="G415" s="131" t="s">
        <v>96</v>
      </c>
      <c r="H415" s="132" t="s">
        <v>97</v>
      </c>
      <c r="I415" s="69"/>
      <c r="J415" s="69"/>
      <c r="K415" s="69"/>
      <c r="L415" s="71"/>
    </row>
    <row r="416" spans="1:12" x14ac:dyDescent="0.25">
      <c r="A416" s="130" t="e">
        <f>IF($A409&lt;&gt;0,"Lot " &amp; VLOOKUP($A409,Liste!$A$10:$W$459,18,FALSE),"")</f>
        <v>#N/A</v>
      </c>
      <c r="B416" s="128">
        <v>0</v>
      </c>
      <c r="C416" s="77" t="e">
        <f>IF($A409&lt;&gt;0,VLOOKUP($A409,Liste!$A$10:$W$459,19,FALSE),"")</f>
        <v>#N/A</v>
      </c>
      <c r="E416" s="81"/>
      <c r="F416" s="127"/>
      <c r="G416" s="133" t="s">
        <v>98</v>
      </c>
      <c r="H416" s="132" t="s">
        <v>97</v>
      </c>
      <c r="I416" s="134"/>
      <c r="J416" s="134"/>
      <c r="K416" s="134"/>
      <c r="L416" s="135"/>
    </row>
    <row r="417" spans="1:12" ht="18.5" thickBot="1" x14ac:dyDescent="0.3">
      <c r="A417" s="110" t="e">
        <f>IF($A409&lt;&gt;0,"Lot " &amp; VLOOKUP($A409,Liste!$A$10:$W$459,21,FALSE),"")</f>
        <v>#N/A</v>
      </c>
      <c r="B417" s="136" t="e">
        <f>IF($A409&lt;&gt;0,VLOOKUP($A409,Liste!$A$10:$W$459,22,FALSE),"")</f>
        <v>#N/A</v>
      </c>
      <c r="C417" s="84" t="e">
        <f>IF($A409&lt;&gt;0,VLOOKUP($A409,Liste!$A$10:$W$459,23,FALSE),"")</f>
        <v>#N/A</v>
      </c>
      <c r="D417" s="83"/>
      <c r="E417" s="83"/>
      <c r="F417" s="137"/>
      <c r="G417" s="240" t="e">
        <f>IF(OR(B410=0,VLOOKUP(A409,Liste!$A$10:'Liste'!$Z$459,26)&lt;&gt;""),"", "Voir autorisation messages électroniques")</f>
        <v>#N/A</v>
      </c>
      <c r="H417" s="240"/>
      <c r="I417" s="240"/>
      <c r="J417" s="83"/>
      <c r="K417" s="83"/>
      <c r="L417" s="86"/>
    </row>
    <row r="418" spans="1:12" x14ac:dyDescent="0.25">
      <c r="A418" s="138">
        <f>A409+1</f>
        <v>44</v>
      </c>
      <c r="B418" s="139"/>
      <c r="F418" s="118"/>
      <c r="G418" s="119" t="s">
        <v>93</v>
      </c>
      <c r="H418" s="120"/>
      <c r="I418" s="120"/>
      <c r="J418" s="120"/>
      <c r="K418" s="120"/>
      <c r="L418" s="121"/>
    </row>
    <row r="419" spans="1:12" ht="18.5" thickBot="1" x14ac:dyDescent="0.45">
      <c r="A419" s="68" t="e">
        <f>IF($A418&lt;&gt;0,VLOOKUP($A418,Liste!$A$10:$W$459,3,FALSE),"")</f>
        <v>#N/A</v>
      </c>
      <c r="B419" s="122" t="e">
        <f>IF($A418&lt;&gt;0,VLOOKUP($A418,Liste!$A$10:$W$459,4,FALSE),"")</f>
        <v>#N/A</v>
      </c>
      <c r="E419" s="75" t="e">
        <f>IF($A418&lt;&gt;0,VLOOKUP($A418,Liste!$A$10:$W$459,8,FALSE),"")</f>
        <v>#N/A</v>
      </c>
      <c r="F419" s="123"/>
      <c r="G419" s="124" t="s">
        <v>94</v>
      </c>
      <c r="H419" s="73"/>
      <c r="I419" s="73"/>
      <c r="J419" s="73"/>
      <c r="K419" s="73"/>
      <c r="L419" s="25"/>
    </row>
    <row r="420" spans="1:12" ht="13" x14ac:dyDescent="0.3">
      <c r="A420" s="79" t="e">
        <f>IF($A418&lt;&gt;0,VLOOKUP($A418,Liste!$A$10:$W$459,5,FALSE),"")</f>
        <v>#N/A</v>
      </c>
      <c r="B420" s="68"/>
      <c r="F420" s="125"/>
      <c r="G420" s="126" t="s">
        <v>95</v>
      </c>
      <c r="H420" s="126"/>
      <c r="I420" s="126"/>
      <c r="J420" s="126"/>
      <c r="K420" s="126"/>
      <c r="L420" s="85"/>
    </row>
    <row r="421" spans="1:12" ht="13" x14ac:dyDescent="0.3">
      <c r="A421" s="79" t="e">
        <f>IF($A418&lt;&gt;0,VLOOKUP($A418,Liste!$A$10:$W$459,6,FALSE),"")</f>
        <v>#N/A</v>
      </c>
      <c r="B421" s="79" t="e">
        <f>IF($A418&lt;&gt;0,VLOOKUP($A418,Liste!$A$10:$W$459,7,FALSE),"")</f>
        <v>#N/A</v>
      </c>
      <c r="F421" s="127"/>
      <c r="L421" s="71"/>
    </row>
    <row r="422" spans="1:12" x14ac:dyDescent="0.25">
      <c r="A422" s="80" t="e">
        <f xml:space="preserve"> IF($A418&lt;&gt;0, "Lot " &amp; VLOOKUP($A418,Liste!$A$10:$W$459,9,FALSE),"")</f>
        <v>#N/A</v>
      </c>
      <c r="B422" s="128" t="e">
        <f>IF($A418&lt;&gt;0,VLOOKUP($A418,Liste!$A$10:$W$459,10,FALSE),"")</f>
        <v>#N/A</v>
      </c>
      <c r="C422" s="76" t="e">
        <f>IF($A418&lt;&gt;0,VLOOKUP($A418,Liste!$A$10:$W$459,11,FALSE),"")</f>
        <v>#N/A</v>
      </c>
      <c r="F422" s="127"/>
      <c r="L422" s="71"/>
    </row>
    <row r="423" spans="1:12" ht="13" thickBot="1" x14ac:dyDescent="0.3">
      <c r="A423" s="80" t="e">
        <f>IF($A418&lt;&gt;0,"Lot " &amp; VLOOKUP($A418,Liste!$A$10:$W$459,12,FALSE),"")</f>
        <v>#N/A</v>
      </c>
      <c r="B423" s="128" t="e">
        <f>IF($A418&lt;&gt;0,VLOOKUP($A418,Liste!$A$10:$W$459,13,FALSE),"")</f>
        <v>#N/A</v>
      </c>
      <c r="C423" s="76" t="e">
        <f>IF($A418&lt;&gt;0,VLOOKUP($A418,Liste!$A$10:$W$459,14,FALSE),"")</f>
        <v>#N/A</v>
      </c>
      <c r="D423" s="77"/>
      <c r="E423" s="81"/>
      <c r="F423" s="129"/>
      <c r="G423" s="83"/>
      <c r="H423" s="83"/>
      <c r="I423" s="83"/>
      <c r="J423" s="83"/>
      <c r="K423" s="83"/>
      <c r="L423" s="86"/>
    </row>
    <row r="424" spans="1:12" x14ac:dyDescent="0.25">
      <c r="A424" s="130" t="e">
        <f>IF($A418&lt;&gt;0,"Lot " &amp; VLOOKUP($A418,Liste!$A$10:$W$459,15,FALSE),"")</f>
        <v>#N/A</v>
      </c>
      <c r="B424" s="128" t="e">
        <f>IF($A418&lt;&gt;0,VLOOKUP($A418,Liste!$A$10:$W$459,16,FALSE),"")</f>
        <v>#N/A</v>
      </c>
      <c r="C424" s="77" t="e">
        <f>IF($A418&lt;&gt;0,VLOOKUP($A418,Liste!$A$10:$W$459,17,FALSE),"")</f>
        <v>#N/A</v>
      </c>
      <c r="D424" s="77"/>
      <c r="E424" s="81"/>
      <c r="F424" s="127"/>
      <c r="G424" s="131" t="s">
        <v>96</v>
      </c>
      <c r="H424" s="132" t="s">
        <v>97</v>
      </c>
      <c r="I424" s="69"/>
      <c r="J424" s="69"/>
      <c r="K424" s="69"/>
      <c r="L424" s="71"/>
    </row>
    <row r="425" spans="1:12" x14ac:dyDescent="0.25">
      <c r="A425" s="130" t="e">
        <f>IF($A418&lt;&gt;0,"Lot " &amp; VLOOKUP($A418,Liste!$A$10:$W$459,18,FALSE),"")</f>
        <v>#N/A</v>
      </c>
      <c r="B425" s="128">
        <v>0</v>
      </c>
      <c r="C425" s="77" t="e">
        <f>IF($A418&lt;&gt;0,VLOOKUP($A418,Liste!$A$10:$W$459,19,FALSE),"")</f>
        <v>#N/A</v>
      </c>
      <c r="E425" s="81"/>
      <c r="F425" s="127"/>
      <c r="G425" s="133" t="s">
        <v>98</v>
      </c>
      <c r="H425" s="132" t="s">
        <v>97</v>
      </c>
      <c r="I425" s="134"/>
      <c r="J425" s="134"/>
      <c r="K425" s="134"/>
      <c r="L425" s="135"/>
    </row>
    <row r="426" spans="1:12" ht="18.5" thickBot="1" x14ac:dyDescent="0.3">
      <c r="A426" s="110" t="e">
        <f>IF($A418&lt;&gt;0,"Lot " &amp; VLOOKUP($A418,Liste!$A$10:$W$459,21,FALSE),"")</f>
        <v>#N/A</v>
      </c>
      <c r="B426" s="136" t="e">
        <f>IF($A418&lt;&gt;0,VLOOKUP($A418,Liste!$A$10:$W$459,22,FALSE),"")</f>
        <v>#N/A</v>
      </c>
      <c r="C426" s="84" t="e">
        <f>IF($A418&lt;&gt;0,VLOOKUP($A418,Liste!$A$10:$W$459,23,FALSE),"")</f>
        <v>#N/A</v>
      </c>
      <c r="D426" s="83"/>
      <c r="E426" s="83"/>
      <c r="F426" s="137"/>
      <c r="G426" s="240" t="e">
        <f>IF(OR(B419=0,VLOOKUP(A418,Liste!$A$10:'Liste'!$Z$459,26)&lt;&gt;""),"", "Voir autorisation messages électroniques")</f>
        <v>#N/A</v>
      </c>
      <c r="H426" s="240"/>
      <c r="I426" s="240"/>
      <c r="J426" s="83"/>
      <c r="K426" s="83"/>
      <c r="L426" s="86"/>
    </row>
    <row r="427" spans="1:12" x14ac:dyDescent="0.25">
      <c r="A427" s="138">
        <f>A418+1</f>
        <v>45</v>
      </c>
      <c r="B427" s="139"/>
      <c r="F427" s="118"/>
      <c r="G427" s="119" t="s">
        <v>93</v>
      </c>
      <c r="H427" s="120"/>
      <c r="I427" s="120"/>
      <c r="J427" s="120"/>
      <c r="K427" s="120"/>
      <c r="L427" s="121"/>
    </row>
    <row r="428" spans="1:12" ht="18.5" thickBot="1" x14ac:dyDescent="0.45">
      <c r="A428" s="68" t="e">
        <f>IF($A427&lt;&gt;0,VLOOKUP($A427,Liste!$A$10:$W$459,3,FALSE),"")</f>
        <v>#N/A</v>
      </c>
      <c r="B428" s="122" t="e">
        <f>IF($A427&lt;&gt;0,VLOOKUP($A427,Liste!$A$10:$W$459,4,FALSE),"")</f>
        <v>#N/A</v>
      </c>
      <c r="E428" s="75" t="e">
        <f>IF($A427&lt;&gt;0,VLOOKUP($A427,Liste!$A$10:$W$459,8,FALSE),"")</f>
        <v>#N/A</v>
      </c>
      <c r="F428" s="123"/>
      <c r="G428" s="124" t="s">
        <v>94</v>
      </c>
      <c r="H428" s="73"/>
      <c r="I428" s="73"/>
      <c r="J428" s="73"/>
      <c r="K428" s="73"/>
      <c r="L428" s="25"/>
    </row>
    <row r="429" spans="1:12" ht="13" x14ac:dyDescent="0.3">
      <c r="A429" s="79" t="e">
        <f>IF($A427&lt;&gt;0,VLOOKUP($A427,Liste!$A$10:$W$459,5,FALSE),"")</f>
        <v>#N/A</v>
      </c>
      <c r="B429" s="68"/>
      <c r="F429" s="125"/>
      <c r="G429" s="126" t="s">
        <v>95</v>
      </c>
      <c r="H429" s="126"/>
      <c r="I429" s="126"/>
      <c r="J429" s="126"/>
      <c r="K429" s="126"/>
      <c r="L429" s="85"/>
    </row>
    <row r="430" spans="1:12" ht="13" x14ac:dyDescent="0.3">
      <c r="A430" s="79" t="e">
        <f>IF($A427&lt;&gt;0,VLOOKUP($A427,Liste!$A$10:$W$459,6,FALSE),"")</f>
        <v>#N/A</v>
      </c>
      <c r="B430" s="79" t="e">
        <f>IF($A427&lt;&gt;0,VLOOKUP($A427,Liste!$A$10:$W$459,7,FALSE),"")</f>
        <v>#N/A</v>
      </c>
      <c r="F430" s="127"/>
      <c r="L430" s="71"/>
    </row>
    <row r="431" spans="1:12" x14ac:dyDescent="0.25">
      <c r="A431" s="80" t="e">
        <f xml:space="preserve"> IF($A427&lt;&gt;0, "Lot " &amp; VLOOKUP($A427,Liste!$A$10:$W$459,9,FALSE),"")</f>
        <v>#N/A</v>
      </c>
      <c r="B431" s="128" t="e">
        <f>IF($A427&lt;&gt;0,VLOOKUP($A427,Liste!$A$10:$W$459,10,FALSE),"")</f>
        <v>#N/A</v>
      </c>
      <c r="C431" s="76" t="e">
        <f>IF($A427&lt;&gt;0,VLOOKUP($A427,Liste!$A$10:$W$459,11,FALSE),"")</f>
        <v>#N/A</v>
      </c>
      <c r="F431" s="127"/>
      <c r="L431" s="71"/>
    </row>
    <row r="432" spans="1:12" ht="13" thickBot="1" x14ac:dyDescent="0.3">
      <c r="A432" s="80" t="e">
        <f>IF($A427&lt;&gt;0,"Lot " &amp; VLOOKUP($A427,Liste!$A$10:$W$459,12,FALSE),"")</f>
        <v>#N/A</v>
      </c>
      <c r="B432" s="128" t="e">
        <f>IF($A427&lt;&gt;0,VLOOKUP($A427,Liste!$A$10:$W$459,13,FALSE),"")</f>
        <v>#N/A</v>
      </c>
      <c r="C432" s="76" t="e">
        <f>IF($A427&lt;&gt;0,VLOOKUP($A427,Liste!$A$10:$W$459,14,FALSE),"")</f>
        <v>#N/A</v>
      </c>
      <c r="D432" s="77"/>
      <c r="E432" s="81"/>
      <c r="F432" s="129"/>
      <c r="G432" s="83"/>
      <c r="H432" s="83"/>
      <c r="I432" s="83"/>
      <c r="J432" s="83"/>
      <c r="K432" s="83"/>
      <c r="L432" s="86"/>
    </row>
    <row r="433" spans="1:12" x14ac:dyDescent="0.25">
      <c r="A433" s="130" t="e">
        <f>IF($A427&lt;&gt;0,"Lot " &amp; VLOOKUP($A427,Liste!$A$10:$W$459,15,FALSE),"")</f>
        <v>#N/A</v>
      </c>
      <c r="B433" s="128" t="e">
        <f>IF($A427&lt;&gt;0,VLOOKUP($A427,Liste!$A$10:$W$459,16,FALSE),"")</f>
        <v>#N/A</v>
      </c>
      <c r="C433" s="77" t="e">
        <f>IF($A427&lt;&gt;0,VLOOKUP($A427,Liste!$A$10:$W$459,17,FALSE),"")</f>
        <v>#N/A</v>
      </c>
      <c r="D433" s="77"/>
      <c r="E433" s="81"/>
      <c r="F433" s="127"/>
      <c r="G433" s="131" t="s">
        <v>96</v>
      </c>
      <c r="H433" s="132" t="s">
        <v>97</v>
      </c>
      <c r="I433" s="69"/>
      <c r="J433" s="69"/>
      <c r="K433" s="69"/>
      <c r="L433" s="71"/>
    </row>
    <row r="434" spans="1:12" x14ac:dyDescent="0.25">
      <c r="A434" s="130" t="e">
        <f>IF($A427&lt;&gt;0,"Lot " &amp; VLOOKUP($A427,Liste!$A$10:$W$459,18,FALSE),"")</f>
        <v>#N/A</v>
      </c>
      <c r="B434" s="128">
        <v>0</v>
      </c>
      <c r="C434" s="77" t="e">
        <f>IF($A427&lt;&gt;0,VLOOKUP($A427,Liste!$A$10:$W$459,19,FALSE),"")</f>
        <v>#N/A</v>
      </c>
      <c r="E434" s="81"/>
      <c r="F434" s="127"/>
      <c r="G434" s="133" t="s">
        <v>98</v>
      </c>
      <c r="H434" s="132" t="s">
        <v>97</v>
      </c>
      <c r="I434" s="134"/>
      <c r="J434" s="134"/>
      <c r="K434" s="134"/>
      <c r="L434" s="135"/>
    </row>
    <row r="435" spans="1:12" ht="18.5" thickBot="1" x14ac:dyDescent="0.3">
      <c r="A435" s="110" t="e">
        <f>IF($A427&lt;&gt;0,"Lot " &amp; VLOOKUP($A427,Liste!$A$10:$W$459,21,FALSE),"")</f>
        <v>#N/A</v>
      </c>
      <c r="B435" s="136" t="e">
        <f>IF($A427&lt;&gt;0,VLOOKUP($A427,Liste!$A$10:$W$459,22,FALSE),"")</f>
        <v>#N/A</v>
      </c>
      <c r="C435" s="84" t="e">
        <f>IF($A427&lt;&gt;0,VLOOKUP($A427,Liste!$A$10:$W$459,23,FALSE),"")</f>
        <v>#N/A</v>
      </c>
      <c r="D435" s="83"/>
      <c r="E435" s="83"/>
      <c r="F435" s="137"/>
      <c r="G435" s="240" t="e">
        <f>IF(OR(B428=0,VLOOKUP(A427,Liste!$A$10:'Liste'!$Z$459,26)&lt;&gt;""),"", "Voir autorisation messages électroniques")</f>
        <v>#N/A</v>
      </c>
      <c r="H435" s="240"/>
      <c r="I435" s="240"/>
      <c r="J435" s="83"/>
      <c r="K435" s="83"/>
      <c r="L435" s="86"/>
    </row>
    <row r="436" spans="1:12" x14ac:dyDescent="0.25">
      <c r="A436" s="138">
        <f>A427+1</f>
        <v>46</v>
      </c>
      <c r="B436" s="139"/>
      <c r="F436" s="118"/>
      <c r="G436" s="119" t="s">
        <v>93</v>
      </c>
      <c r="H436" s="120"/>
      <c r="I436" s="120"/>
      <c r="J436" s="120"/>
      <c r="K436" s="120"/>
      <c r="L436" s="121"/>
    </row>
    <row r="437" spans="1:12" ht="18.5" thickBot="1" x14ac:dyDescent="0.45">
      <c r="A437" s="68" t="e">
        <f>IF($A436&lt;&gt;0,VLOOKUP($A436,Liste!$A$10:$W$459,3,FALSE),"")</f>
        <v>#N/A</v>
      </c>
      <c r="B437" s="122" t="e">
        <f>IF($A436&lt;&gt;0,VLOOKUP($A436,Liste!$A$10:$W$459,4,FALSE),"")</f>
        <v>#N/A</v>
      </c>
      <c r="E437" s="75" t="e">
        <f>IF($A436&lt;&gt;0,VLOOKUP($A436,Liste!$A$10:$W$459,8,FALSE),"")</f>
        <v>#N/A</v>
      </c>
      <c r="F437" s="123"/>
      <c r="G437" s="124" t="s">
        <v>94</v>
      </c>
      <c r="H437" s="73"/>
      <c r="I437" s="73"/>
      <c r="J437" s="73"/>
      <c r="K437" s="73"/>
      <c r="L437" s="25"/>
    </row>
    <row r="438" spans="1:12" ht="13" x14ac:dyDescent="0.3">
      <c r="A438" s="79" t="e">
        <f>IF($A436&lt;&gt;0,VLOOKUP($A436,Liste!$A$10:$W$459,5,FALSE),"")</f>
        <v>#N/A</v>
      </c>
      <c r="B438" s="68"/>
      <c r="F438" s="125"/>
      <c r="G438" s="126" t="s">
        <v>95</v>
      </c>
      <c r="H438" s="126"/>
      <c r="I438" s="126"/>
      <c r="J438" s="126"/>
      <c r="K438" s="126"/>
      <c r="L438" s="85"/>
    </row>
    <row r="439" spans="1:12" ht="13" x14ac:dyDescent="0.3">
      <c r="A439" s="79" t="e">
        <f>IF($A436&lt;&gt;0,VLOOKUP($A436,Liste!$A$10:$W$459,6,FALSE),"")</f>
        <v>#N/A</v>
      </c>
      <c r="B439" s="79" t="e">
        <f>IF($A436&lt;&gt;0,VLOOKUP($A436,Liste!$A$10:$W$459,7,FALSE),"")</f>
        <v>#N/A</v>
      </c>
      <c r="F439" s="127"/>
      <c r="L439" s="71"/>
    </row>
    <row r="440" spans="1:12" x14ac:dyDescent="0.25">
      <c r="A440" s="80" t="e">
        <f xml:space="preserve"> IF($A436&lt;&gt;0, "Lot " &amp; VLOOKUP($A436,Liste!$A$10:$W$459,9,FALSE),"")</f>
        <v>#N/A</v>
      </c>
      <c r="B440" s="128" t="e">
        <f>IF($A436&lt;&gt;0,VLOOKUP($A436,Liste!$A$10:$W$459,10,FALSE),"")</f>
        <v>#N/A</v>
      </c>
      <c r="C440" s="76" t="e">
        <f>IF($A436&lt;&gt;0,VLOOKUP($A436,Liste!$A$10:$W$459,11,FALSE),"")</f>
        <v>#N/A</v>
      </c>
      <c r="F440" s="127"/>
      <c r="L440" s="71"/>
    </row>
    <row r="441" spans="1:12" ht="13" thickBot="1" x14ac:dyDescent="0.3">
      <c r="A441" s="80" t="e">
        <f>IF($A436&lt;&gt;0,"Lot " &amp; VLOOKUP($A436,Liste!$A$10:$W$459,12,FALSE),"")</f>
        <v>#N/A</v>
      </c>
      <c r="B441" s="128" t="e">
        <f>IF($A436&lt;&gt;0,VLOOKUP($A436,Liste!$A$10:$W$459,13,FALSE),"")</f>
        <v>#N/A</v>
      </c>
      <c r="C441" s="76" t="e">
        <f>IF($A436&lt;&gt;0,VLOOKUP($A436,Liste!$A$10:$W$459,14,FALSE),"")</f>
        <v>#N/A</v>
      </c>
      <c r="D441" s="77"/>
      <c r="E441" s="81"/>
      <c r="F441" s="129"/>
      <c r="G441" s="83"/>
      <c r="H441" s="83"/>
      <c r="I441" s="83"/>
      <c r="J441" s="83"/>
      <c r="K441" s="83"/>
      <c r="L441" s="86"/>
    </row>
    <row r="442" spans="1:12" x14ac:dyDescent="0.25">
      <c r="A442" s="130" t="e">
        <f>IF($A436&lt;&gt;0,"Lot " &amp; VLOOKUP($A436,Liste!$A$10:$W$459,15,FALSE),"")</f>
        <v>#N/A</v>
      </c>
      <c r="B442" s="128" t="e">
        <f>IF($A436&lt;&gt;0,VLOOKUP($A436,Liste!$A$10:$W$459,16,FALSE),"")</f>
        <v>#N/A</v>
      </c>
      <c r="C442" s="77" t="e">
        <f>IF($A436&lt;&gt;0,VLOOKUP($A436,Liste!$A$10:$W$459,17,FALSE),"")</f>
        <v>#N/A</v>
      </c>
      <c r="D442" s="77"/>
      <c r="E442" s="81"/>
      <c r="F442" s="127"/>
      <c r="G442" s="131" t="s">
        <v>96</v>
      </c>
      <c r="H442" s="132" t="s">
        <v>97</v>
      </c>
      <c r="I442" s="69"/>
      <c r="J442" s="69"/>
      <c r="K442" s="69"/>
      <c r="L442" s="71"/>
    </row>
    <row r="443" spans="1:12" x14ac:dyDescent="0.25">
      <c r="A443" s="130" t="e">
        <f>IF($A436&lt;&gt;0,"Lot " &amp; VLOOKUP($A436,Liste!$A$10:$W$459,18,FALSE),"")</f>
        <v>#N/A</v>
      </c>
      <c r="B443" s="128">
        <v>0</v>
      </c>
      <c r="C443" s="77" t="e">
        <f>IF($A436&lt;&gt;0,VLOOKUP($A436,Liste!$A$10:$W$459,19,FALSE),"")</f>
        <v>#N/A</v>
      </c>
      <c r="E443" s="81"/>
      <c r="F443" s="127"/>
      <c r="G443" s="133" t="s">
        <v>98</v>
      </c>
      <c r="H443" s="132" t="s">
        <v>97</v>
      </c>
      <c r="I443" s="134"/>
      <c r="J443" s="134"/>
      <c r="K443" s="134"/>
      <c r="L443" s="135"/>
    </row>
    <row r="444" spans="1:12" ht="18.5" thickBot="1" x14ac:dyDescent="0.3">
      <c r="A444" s="110" t="e">
        <f>IF($A436&lt;&gt;0,"Lot " &amp; VLOOKUP($A436,Liste!$A$10:$W$459,21,FALSE),"")</f>
        <v>#N/A</v>
      </c>
      <c r="B444" s="136" t="e">
        <f>IF($A436&lt;&gt;0,VLOOKUP($A436,Liste!$A$10:$W$459,22,FALSE),"")</f>
        <v>#N/A</v>
      </c>
      <c r="C444" s="84" t="e">
        <f>IF($A436&lt;&gt;0,VLOOKUP($A436,Liste!$A$10:$W$459,23,FALSE),"")</f>
        <v>#N/A</v>
      </c>
      <c r="D444" s="83"/>
      <c r="E444" s="83"/>
      <c r="F444" s="137"/>
      <c r="G444" s="240" t="e">
        <f>IF(OR(B437=0,VLOOKUP(A436,Liste!$A$10:'Liste'!$Z$459,26)&lt;&gt;""),"", "Voir autorisation messages électroniques")</f>
        <v>#N/A</v>
      </c>
      <c r="H444" s="240"/>
      <c r="I444" s="240"/>
      <c r="J444" s="83"/>
      <c r="K444" s="83"/>
      <c r="L444" s="86"/>
    </row>
    <row r="445" spans="1:12" x14ac:dyDescent="0.25">
      <c r="A445" s="138">
        <f>A436+1</f>
        <v>47</v>
      </c>
      <c r="B445" s="139"/>
      <c r="F445" s="118"/>
      <c r="G445" s="119" t="s">
        <v>93</v>
      </c>
      <c r="H445" s="120"/>
      <c r="I445" s="120"/>
      <c r="J445" s="120"/>
      <c r="K445" s="120"/>
      <c r="L445" s="121"/>
    </row>
    <row r="446" spans="1:12" ht="18.5" thickBot="1" x14ac:dyDescent="0.45">
      <c r="A446" s="68" t="e">
        <f>IF($A445&lt;&gt;0,VLOOKUP($A445,Liste!$A$10:$W$459,3,FALSE),"")</f>
        <v>#N/A</v>
      </c>
      <c r="B446" s="122" t="e">
        <f>IF($A445&lt;&gt;0,VLOOKUP($A445,Liste!$A$10:$W$459,4,FALSE),"")</f>
        <v>#N/A</v>
      </c>
      <c r="E446" s="75" t="e">
        <f>IF($A445&lt;&gt;0,VLOOKUP($A445,Liste!$A$10:$W$459,8,FALSE),"")</f>
        <v>#N/A</v>
      </c>
      <c r="F446" s="123"/>
      <c r="G446" s="124" t="s">
        <v>94</v>
      </c>
      <c r="H446" s="73"/>
      <c r="I446" s="73"/>
      <c r="J446" s="73"/>
      <c r="K446" s="73"/>
      <c r="L446" s="25"/>
    </row>
    <row r="447" spans="1:12" ht="13" x14ac:dyDescent="0.3">
      <c r="A447" s="79" t="e">
        <f>IF($A445&lt;&gt;0,VLOOKUP($A445,Liste!$A$10:$W$459,5,FALSE),"")</f>
        <v>#N/A</v>
      </c>
      <c r="B447" s="68"/>
      <c r="F447" s="125"/>
      <c r="G447" s="126" t="s">
        <v>95</v>
      </c>
      <c r="H447" s="126"/>
      <c r="I447" s="126"/>
      <c r="J447" s="126"/>
      <c r="K447" s="126"/>
      <c r="L447" s="85"/>
    </row>
    <row r="448" spans="1:12" ht="13" x14ac:dyDescent="0.3">
      <c r="A448" s="79" t="e">
        <f>IF($A445&lt;&gt;0,VLOOKUP($A445,Liste!$A$10:$W$459,6,FALSE),"")</f>
        <v>#N/A</v>
      </c>
      <c r="B448" s="79" t="e">
        <f>IF($A445&lt;&gt;0,VLOOKUP($A445,Liste!$A$10:$W$459,7,FALSE),"")</f>
        <v>#N/A</v>
      </c>
      <c r="F448" s="127"/>
      <c r="L448" s="71"/>
    </row>
    <row r="449" spans="1:12" x14ac:dyDescent="0.25">
      <c r="A449" s="80" t="e">
        <f xml:space="preserve"> IF($A445&lt;&gt;0, "Lot " &amp; VLOOKUP($A445,Liste!$A$10:$W$459,9,FALSE),"")</f>
        <v>#N/A</v>
      </c>
      <c r="B449" s="128" t="e">
        <f>IF($A445&lt;&gt;0,VLOOKUP($A445,Liste!$A$10:$W$459,10,FALSE),"")</f>
        <v>#N/A</v>
      </c>
      <c r="C449" s="76" t="e">
        <f>IF($A445&lt;&gt;0,VLOOKUP($A445,Liste!$A$10:$W$459,11,FALSE),"")</f>
        <v>#N/A</v>
      </c>
      <c r="F449" s="127"/>
      <c r="L449" s="71"/>
    </row>
    <row r="450" spans="1:12" ht="13" thickBot="1" x14ac:dyDescent="0.3">
      <c r="A450" s="80" t="e">
        <f>IF($A445&lt;&gt;0,"Lot " &amp; VLOOKUP($A445,Liste!$A$10:$W$459,12,FALSE),"")</f>
        <v>#N/A</v>
      </c>
      <c r="B450" s="128" t="e">
        <f>IF($A445&lt;&gt;0,VLOOKUP($A445,Liste!$A$10:$W$459,13,FALSE),"")</f>
        <v>#N/A</v>
      </c>
      <c r="C450" s="76" t="e">
        <f>IF($A445&lt;&gt;0,VLOOKUP($A445,Liste!$A$10:$W$459,14,FALSE),"")</f>
        <v>#N/A</v>
      </c>
      <c r="D450" s="77"/>
      <c r="E450" s="81"/>
      <c r="F450" s="129"/>
      <c r="G450" s="83"/>
      <c r="H450" s="83"/>
      <c r="I450" s="83"/>
      <c r="J450" s="83"/>
      <c r="K450" s="83"/>
      <c r="L450" s="86"/>
    </row>
    <row r="451" spans="1:12" x14ac:dyDescent="0.25">
      <c r="A451" s="130" t="e">
        <f>IF($A445&lt;&gt;0,"Lot " &amp; VLOOKUP($A445,Liste!$A$10:$W$459,15,FALSE),"")</f>
        <v>#N/A</v>
      </c>
      <c r="B451" s="128" t="e">
        <f>IF($A445&lt;&gt;0,VLOOKUP($A445,Liste!$A$10:$W$459,16,FALSE),"")</f>
        <v>#N/A</v>
      </c>
      <c r="C451" s="77" t="e">
        <f>IF($A445&lt;&gt;0,VLOOKUP($A445,Liste!$A$10:$W$459,17,FALSE),"")</f>
        <v>#N/A</v>
      </c>
      <c r="D451" s="77"/>
      <c r="E451" s="81"/>
      <c r="F451" s="127"/>
      <c r="G451" s="131" t="s">
        <v>96</v>
      </c>
      <c r="H451" s="132" t="s">
        <v>97</v>
      </c>
      <c r="I451" s="69"/>
      <c r="J451" s="69"/>
      <c r="K451" s="69"/>
      <c r="L451" s="71"/>
    </row>
    <row r="452" spans="1:12" x14ac:dyDescent="0.25">
      <c r="A452" s="130" t="e">
        <f>IF($A445&lt;&gt;0,"Lot " &amp; VLOOKUP($A445,Liste!$A$10:$W$459,18,FALSE),"")</f>
        <v>#N/A</v>
      </c>
      <c r="B452" s="128">
        <v>0</v>
      </c>
      <c r="C452" s="77" t="e">
        <f>IF($A445&lt;&gt;0,VLOOKUP($A445,Liste!$A$10:$W$459,19,FALSE),"")</f>
        <v>#N/A</v>
      </c>
      <c r="E452" s="81"/>
      <c r="F452" s="127"/>
      <c r="G452" s="133" t="s">
        <v>98</v>
      </c>
      <c r="H452" s="132" t="s">
        <v>97</v>
      </c>
      <c r="I452" s="134"/>
      <c r="J452" s="134"/>
      <c r="K452" s="134"/>
      <c r="L452" s="135"/>
    </row>
    <row r="453" spans="1:12" ht="18.5" thickBot="1" x14ac:dyDescent="0.3">
      <c r="A453" s="110" t="e">
        <f>IF($A445&lt;&gt;0,"Lot " &amp; VLOOKUP($A445,Liste!$A$10:$W$459,21,FALSE),"")</f>
        <v>#N/A</v>
      </c>
      <c r="B453" s="136" t="e">
        <f>IF($A445&lt;&gt;0,VLOOKUP($A445,Liste!$A$10:$W$459,22,FALSE),"")</f>
        <v>#N/A</v>
      </c>
      <c r="C453" s="84" t="e">
        <f>IF($A445&lt;&gt;0,VLOOKUP($A445,Liste!$A$10:$W$459,23,FALSE),"")</f>
        <v>#N/A</v>
      </c>
      <c r="D453" s="83"/>
      <c r="E453" s="83"/>
      <c r="F453" s="137"/>
      <c r="G453" s="240" t="e">
        <f>IF(OR(B446=0,VLOOKUP(A445,Liste!$A$10:'Liste'!$Z$459,26)&lt;&gt;""),"", "Voir autorisation messages électroniques")</f>
        <v>#N/A</v>
      </c>
      <c r="H453" s="240"/>
      <c r="I453" s="240"/>
      <c r="J453" s="83"/>
      <c r="K453" s="83"/>
      <c r="L453" s="86"/>
    </row>
    <row r="454" spans="1:12" x14ac:dyDescent="0.25">
      <c r="A454" s="138">
        <f>A445+1</f>
        <v>48</v>
      </c>
      <c r="B454" s="139"/>
      <c r="F454" s="118"/>
      <c r="G454" s="119" t="s">
        <v>93</v>
      </c>
      <c r="H454" s="120"/>
      <c r="I454" s="120"/>
      <c r="J454" s="120"/>
      <c r="K454" s="120"/>
      <c r="L454" s="121"/>
    </row>
    <row r="455" spans="1:12" ht="18.5" thickBot="1" x14ac:dyDescent="0.45">
      <c r="A455" s="68" t="e">
        <f>IF($A454&lt;&gt;0,VLOOKUP($A454,Liste!$A$10:$W$459,3,FALSE),"")</f>
        <v>#N/A</v>
      </c>
      <c r="B455" s="122" t="e">
        <f>IF($A454&lt;&gt;0,VLOOKUP($A454,Liste!$A$10:$W$459,4,FALSE),"")</f>
        <v>#N/A</v>
      </c>
      <c r="E455" s="75" t="e">
        <f>IF($A454&lt;&gt;0,VLOOKUP($A454,Liste!$A$10:$W$459,8,FALSE),"")</f>
        <v>#N/A</v>
      </c>
      <c r="F455" s="123"/>
      <c r="G455" s="124" t="s">
        <v>94</v>
      </c>
      <c r="H455" s="73"/>
      <c r="I455" s="73"/>
      <c r="J455" s="73"/>
      <c r="K455" s="73"/>
      <c r="L455" s="25"/>
    </row>
    <row r="456" spans="1:12" ht="13" x14ac:dyDescent="0.3">
      <c r="A456" s="79" t="e">
        <f>IF($A454&lt;&gt;0,VLOOKUP($A454,Liste!$A$10:$W$459,5,FALSE),"")</f>
        <v>#N/A</v>
      </c>
      <c r="B456" s="68"/>
      <c r="F456" s="125"/>
      <c r="G456" s="126" t="s">
        <v>95</v>
      </c>
      <c r="H456" s="126"/>
      <c r="I456" s="126"/>
      <c r="J456" s="126"/>
      <c r="K456" s="126"/>
      <c r="L456" s="85"/>
    </row>
    <row r="457" spans="1:12" ht="13" x14ac:dyDescent="0.3">
      <c r="A457" s="79" t="e">
        <f>IF($A454&lt;&gt;0,VLOOKUP($A454,Liste!$A$10:$W$459,6,FALSE),"")</f>
        <v>#N/A</v>
      </c>
      <c r="B457" s="79" t="e">
        <f>IF($A454&lt;&gt;0,VLOOKUP($A454,Liste!$A$10:$W$459,7,FALSE),"")</f>
        <v>#N/A</v>
      </c>
      <c r="F457" s="127"/>
      <c r="L457" s="71"/>
    </row>
    <row r="458" spans="1:12" x14ac:dyDescent="0.25">
      <c r="A458" s="80" t="e">
        <f xml:space="preserve"> IF($A454&lt;&gt;0, "Lot " &amp; VLOOKUP($A454,Liste!$A$10:$W$459,9,FALSE),"")</f>
        <v>#N/A</v>
      </c>
      <c r="B458" s="128" t="e">
        <f>IF($A454&lt;&gt;0,VLOOKUP($A454,Liste!$A$10:$W$459,10,FALSE),"")</f>
        <v>#N/A</v>
      </c>
      <c r="C458" s="76" t="e">
        <f>IF($A454&lt;&gt;0,VLOOKUP($A454,Liste!$A$10:$W$459,11,FALSE),"")</f>
        <v>#N/A</v>
      </c>
      <c r="F458" s="127"/>
      <c r="L458" s="71"/>
    </row>
    <row r="459" spans="1:12" ht="13" thickBot="1" x14ac:dyDescent="0.3">
      <c r="A459" s="80" t="e">
        <f>IF($A454&lt;&gt;0,"Lot " &amp; VLOOKUP($A454,Liste!$A$10:$W$459,12,FALSE),"")</f>
        <v>#N/A</v>
      </c>
      <c r="B459" s="128" t="e">
        <f>IF($A454&lt;&gt;0,VLOOKUP($A454,Liste!$A$10:$W$459,13,FALSE),"")</f>
        <v>#N/A</v>
      </c>
      <c r="C459" s="76" t="e">
        <f>IF($A454&lt;&gt;0,VLOOKUP($A454,Liste!$A$10:$W$459,14,FALSE),"")</f>
        <v>#N/A</v>
      </c>
      <c r="D459" s="77"/>
      <c r="E459" s="81"/>
      <c r="F459" s="129"/>
      <c r="G459" s="83"/>
      <c r="H459" s="83"/>
      <c r="I459" s="83"/>
      <c r="J459" s="83"/>
      <c r="K459" s="83"/>
      <c r="L459" s="86"/>
    </row>
    <row r="460" spans="1:12" x14ac:dyDescent="0.25">
      <c r="A460" s="130" t="e">
        <f>IF($A454&lt;&gt;0,"Lot " &amp; VLOOKUP($A454,Liste!$A$10:$W$459,15,FALSE),"")</f>
        <v>#N/A</v>
      </c>
      <c r="B460" s="128" t="e">
        <f>IF($A454&lt;&gt;0,VLOOKUP($A454,Liste!$A$10:$W$459,16,FALSE),"")</f>
        <v>#N/A</v>
      </c>
      <c r="C460" s="77" t="e">
        <f>IF($A454&lt;&gt;0,VLOOKUP($A454,Liste!$A$10:$W$459,17,FALSE),"")</f>
        <v>#N/A</v>
      </c>
      <c r="D460" s="77"/>
      <c r="E460" s="81"/>
      <c r="F460" s="127"/>
      <c r="G460" s="131" t="s">
        <v>96</v>
      </c>
      <c r="H460" s="132" t="s">
        <v>97</v>
      </c>
      <c r="I460" s="69"/>
      <c r="J460" s="69"/>
      <c r="K460" s="69"/>
      <c r="L460" s="71"/>
    </row>
    <row r="461" spans="1:12" x14ac:dyDescent="0.25">
      <c r="A461" s="130" t="e">
        <f>IF($A454&lt;&gt;0,"Lot " &amp; VLOOKUP($A454,Liste!$A$10:$W$459,18,FALSE),"")</f>
        <v>#N/A</v>
      </c>
      <c r="B461" s="128">
        <v>0</v>
      </c>
      <c r="C461" s="77" t="e">
        <f>IF($A454&lt;&gt;0,VLOOKUP($A454,Liste!$A$10:$W$459,19,FALSE),"")</f>
        <v>#N/A</v>
      </c>
      <c r="E461" s="81"/>
      <c r="F461" s="127"/>
      <c r="G461" s="133" t="s">
        <v>98</v>
      </c>
      <c r="H461" s="132" t="s">
        <v>97</v>
      </c>
      <c r="I461" s="134"/>
      <c r="J461" s="134"/>
      <c r="K461" s="134"/>
      <c r="L461" s="135"/>
    </row>
    <row r="462" spans="1:12" ht="18.5" thickBot="1" x14ac:dyDescent="0.3">
      <c r="A462" s="110" t="e">
        <f>IF($A454&lt;&gt;0,"Lot " &amp; VLOOKUP($A454,Liste!$A$10:$W$459,21,FALSE),"")</f>
        <v>#N/A</v>
      </c>
      <c r="B462" s="136" t="e">
        <f>IF($A454&lt;&gt;0,VLOOKUP($A454,Liste!$A$10:$W$459,22,FALSE),"")</f>
        <v>#N/A</v>
      </c>
      <c r="C462" s="84" t="e">
        <f>IF($A454&lt;&gt;0,VLOOKUP($A454,Liste!$A$10:$W$459,23,FALSE),"")</f>
        <v>#N/A</v>
      </c>
      <c r="D462" s="83"/>
      <c r="E462" s="83"/>
      <c r="F462" s="137"/>
      <c r="G462" s="240" t="e">
        <f>IF(OR(B455=0,VLOOKUP(A454,Liste!$A$10:'Liste'!$Z$459,26)&lt;&gt;""),"", "Voir autorisation messages électroniques")</f>
        <v>#N/A</v>
      </c>
      <c r="H462" s="240"/>
      <c r="I462" s="240"/>
      <c r="J462" s="83"/>
      <c r="K462" s="83"/>
      <c r="L462" s="86"/>
    </row>
    <row r="463" spans="1:12" x14ac:dyDescent="0.25">
      <c r="L463" s="71"/>
    </row>
    <row r="464" spans="1:12" ht="17.5" x14ac:dyDescent="0.35">
      <c r="D464" s="78" t="s">
        <v>64</v>
      </c>
      <c r="E464" s="78"/>
      <c r="F464" s="78"/>
      <c r="K464" s="89" t="s">
        <v>65</v>
      </c>
      <c r="L464" s="140">
        <f>L387+1</f>
        <v>7</v>
      </c>
    </row>
    <row r="465" spans="1:12" x14ac:dyDescent="0.25">
      <c r="E465" s="89"/>
      <c r="F465" s="111" t="s">
        <v>92</v>
      </c>
      <c r="G465" s="99">
        <v>43819</v>
      </c>
      <c r="L465" s="71"/>
    </row>
    <row r="466" spans="1:12" x14ac:dyDescent="0.25">
      <c r="D466" t="s">
        <v>333</v>
      </c>
      <c r="E466" s="99"/>
      <c r="F466" s="99"/>
      <c r="G466" s="99"/>
      <c r="L466" s="71"/>
    </row>
    <row r="467" spans="1:12" ht="13" thickBot="1" x14ac:dyDescent="0.3">
      <c r="A467" s="69"/>
      <c r="B467" s="69"/>
      <c r="C467" s="69"/>
      <c r="D467" s="69"/>
      <c r="E467" s="69"/>
      <c r="F467" s="69"/>
      <c r="G467" s="69"/>
      <c r="L467" s="71"/>
    </row>
    <row r="468" spans="1:12" x14ac:dyDescent="0.25">
      <c r="A468" s="126">
        <f>A454+1</f>
        <v>49</v>
      </c>
      <c r="B468" s="126"/>
      <c r="C468" s="126"/>
      <c r="D468" s="126"/>
      <c r="E468" s="126"/>
      <c r="F468" s="118"/>
      <c r="G468" s="119" t="s">
        <v>93</v>
      </c>
      <c r="H468" s="120"/>
      <c r="I468" s="120"/>
      <c r="J468" s="120"/>
      <c r="K468" s="120"/>
      <c r="L468" s="121"/>
    </row>
    <row r="469" spans="1:12" ht="18.5" thickBot="1" x14ac:dyDescent="0.45">
      <c r="A469" s="68" t="e">
        <f>IF($A468&lt;&gt;0,VLOOKUP($A468,Liste!$A$10:$W$459,3,FALSE),"")</f>
        <v>#N/A</v>
      </c>
      <c r="B469" s="122" t="e">
        <f>IF($A468&lt;&gt;0,VLOOKUP($A468,Liste!$A$10:$W$459,4,FALSE),"")</f>
        <v>#N/A</v>
      </c>
      <c r="E469" s="75" t="e">
        <f>IF($A468&lt;&gt;0,VLOOKUP($A468,Liste!$A$10:$W$459,8,FALSE),"")</f>
        <v>#N/A</v>
      </c>
      <c r="F469" s="123"/>
      <c r="G469" s="124" t="s">
        <v>94</v>
      </c>
      <c r="H469" s="73"/>
      <c r="I469" s="73"/>
      <c r="J469" s="73"/>
      <c r="K469" s="73"/>
      <c r="L469" s="25"/>
    </row>
    <row r="470" spans="1:12" ht="13" x14ac:dyDescent="0.3">
      <c r="A470" s="79" t="e">
        <f>IF($A468&lt;&gt;0,VLOOKUP($A468,Liste!$A$10:$W$459,5,FALSE),"")</f>
        <v>#N/A</v>
      </c>
      <c r="B470" s="68"/>
      <c r="F470" s="125"/>
      <c r="G470" s="126" t="s">
        <v>95</v>
      </c>
      <c r="H470" s="126"/>
      <c r="I470" s="126"/>
      <c r="J470" s="126"/>
      <c r="K470" s="126"/>
      <c r="L470" s="85"/>
    </row>
    <row r="471" spans="1:12" ht="13" x14ac:dyDescent="0.3">
      <c r="A471" s="79" t="e">
        <f>IF($A468&lt;&gt;0,VLOOKUP($A468,Liste!$A$10:$W$459,6,FALSE),"")</f>
        <v>#N/A</v>
      </c>
      <c r="B471" s="79" t="e">
        <f>IF($A468&lt;&gt;0,VLOOKUP($A468,Liste!$A$10:$W$459,7,FALSE),"")</f>
        <v>#N/A</v>
      </c>
      <c r="F471" s="127"/>
      <c r="L471" s="71"/>
    </row>
    <row r="472" spans="1:12" x14ac:dyDescent="0.25">
      <c r="A472" s="80" t="e">
        <f xml:space="preserve"> IF($A468&lt;&gt;0, "Lot " &amp; VLOOKUP($A468,Liste!$A$10:$W$459,9,FALSE),"")</f>
        <v>#N/A</v>
      </c>
      <c r="B472" s="128" t="e">
        <f>IF($A468&lt;&gt;0,VLOOKUP($A468,Liste!$A$10:$W$459,10,FALSE),"")</f>
        <v>#N/A</v>
      </c>
      <c r="C472" s="76" t="e">
        <f>IF($A468&lt;&gt;0,VLOOKUP($A468,Liste!$A$10:$W$459,11,FALSE),"")</f>
        <v>#N/A</v>
      </c>
      <c r="F472" s="127"/>
      <c r="L472" s="71"/>
    </row>
    <row r="473" spans="1:12" ht="13" thickBot="1" x14ac:dyDescent="0.3">
      <c r="A473" s="80" t="e">
        <f>IF($A468&lt;&gt;0,"Lot " &amp; VLOOKUP($A468,Liste!$A$10:$W$459,12,FALSE),"")</f>
        <v>#N/A</v>
      </c>
      <c r="B473" s="128" t="e">
        <f>IF($A468&lt;&gt;0,VLOOKUP($A468,Liste!$A$10:$W$459,13,FALSE),"")</f>
        <v>#N/A</v>
      </c>
      <c r="C473" s="76" t="e">
        <f>IF($A468&lt;&gt;0,VLOOKUP($A468,Liste!$A$10:$W$459,14,FALSE),"")</f>
        <v>#N/A</v>
      </c>
      <c r="D473" s="77"/>
      <c r="E473" s="81"/>
      <c r="F473" s="129"/>
      <c r="G473" s="83"/>
      <c r="H473" s="83"/>
      <c r="I473" s="83"/>
      <c r="J473" s="83"/>
      <c r="K473" s="83"/>
      <c r="L473" s="86"/>
    </row>
    <row r="474" spans="1:12" x14ac:dyDescent="0.25">
      <c r="A474" s="130" t="e">
        <f>IF($A468&lt;&gt;0,"Lot " &amp; VLOOKUP($A468,Liste!$A$10:$W$459,15,FALSE),"")</f>
        <v>#N/A</v>
      </c>
      <c r="B474" s="128" t="e">
        <f>IF($A468&lt;&gt;0,VLOOKUP($A468,Liste!$A$10:$W$459,16,FALSE),"")</f>
        <v>#N/A</v>
      </c>
      <c r="C474" s="77" t="e">
        <f>IF($A468&lt;&gt;0,VLOOKUP($A468,Liste!$A$10:$W$459,17,FALSE),"")</f>
        <v>#N/A</v>
      </c>
      <c r="D474" s="77"/>
      <c r="E474" s="81"/>
      <c r="F474" s="127"/>
      <c r="G474" s="131" t="s">
        <v>96</v>
      </c>
      <c r="H474" s="132" t="s">
        <v>97</v>
      </c>
      <c r="I474" s="69"/>
      <c r="J474" s="69"/>
      <c r="K474" s="69"/>
      <c r="L474" s="71"/>
    </row>
    <row r="475" spans="1:12" x14ac:dyDescent="0.25">
      <c r="A475" s="130" t="e">
        <f>IF($A468&lt;&gt;0,"Lot " &amp; VLOOKUP($A468,Liste!$A$10:$W$459,18,FALSE),"")</f>
        <v>#N/A</v>
      </c>
      <c r="B475" s="128">
        <v>0</v>
      </c>
      <c r="C475" s="77" t="e">
        <f>IF($A468&lt;&gt;0,VLOOKUP($A468,Liste!$A$10:$W$459,19,FALSE),"")</f>
        <v>#N/A</v>
      </c>
      <c r="E475" s="81"/>
      <c r="F475" s="127"/>
      <c r="G475" s="133" t="s">
        <v>98</v>
      </c>
      <c r="H475" s="132" t="s">
        <v>97</v>
      </c>
      <c r="I475" s="134"/>
      <c r="J475" s="134"/>
      <c r="K475" s="134"/>
      <c r="L475" s="135"/>
    </row>
    <row r="476" spans="1:12" ht="18.5" thickBot="1" x14ac:dyDescent="0.3">
      <c r="A476" s="110" t="e">
        <f>IF($A468&lt;&gt;0,"Lot " &amp; VLOOKUP($A468,Liste!$A$10:$W$459,21,FALSE),"")</f>
        <v>#N/A</v>
      </c>
      <c r="B476" s="136" t="e">
        <f>IF($A468&lt;&gt;0,VLOOKUP($A468,Liste!$A$10:$W$459,22,FALSE),"")</f>
        <v>#N/A</v>
      </c>
      <c r="C476" s="84" t="e">
        <f>IF($A468&lt;&gt;0,VLOOKUP($A468,Liste!$A$10:$W$459,23,FALSE),"")</f>
        <v>#N/A</v>
      </c>
      <c r="D476" s="83"/>
      <c r="E476" s="83"/>
      <c r="F476" s="137"/>
      <c r="G476" s="240" t="e">
        <f>IF(OR(B469=0,VLOOKUP(A468,Liste!$A$10:'Liste'!$Z$459,26)&lt;&gt;""),"", "Voir autorisation messages électroniques")</f>
        <v>#N/A</v>
      </c>
      <c r="H476" s="240"/>
      <c r="I476" s="240"/>
      <c r="J476" s="83"/>
      <c r="K476" s="83"/>
      <c r="L476" s="86"/>
    </row>
    <row r="477" spans="1:12" x14ac:dyDescent="0.25">
      <c r="A477" s="138">
        <f>A468+1</f>
        <v>50</v>
      </c>
      <c r="B477" s="139"/>
      <c r="F477" s="118"/>
      <c r="G477" s="119" t="s">
        <v>93</v>
      </c>
      <c r="H477" s="120"/>
      <c r="I477" s="120"/>
      <c r="J477" s="120"/>
      <c r="K477" s="120"/>
      <c r="L477" s="121"/>
    </row>
    <row r="478" spans="1:12" ht="18.5" thickBot="1" x14ac:dyDescent="0.45">
      <c r="A478" s="68" t="e">
        <f>IF($A477&lt;&gt;0,VLOOKUP($A477,Liste!$A$10:$W$459,3,FALSE),"")</f>
        <v>#N/A</v>
      </c>
      <c r="B478" s="122" t="e">
        <f>IF($A477&lt;&gt;0,VLOOKUP($A477,Liste!$A$10:$W$459,4,FALSE),"")</f>
        <v>#N/A</v>
      </c>
      <c r="E478" s="75" t="e">
        <f>IF($A477&lt;&gt;0,VLOOKUP($A477,Liste!$A$10:$W$459,8,FALSE),"")</f>
        <v>#N/A</v>
      </c>
      <c r="F478" s="123"/>
      <c r="G478" s="124" t="s">
        <v>94</v>
      </c>
      <c r="H478" s="73"/>
      <c r="I478" s="73"/>
      <c r="J478" s="73"/>
      <c r="K478" s="73"/>
      <c r="L478" s="25"/>
    </row>
    <row r="479" spans="1:12" ht="13" x14ac:dyDescent="0.3">
      <c r="A479" s="79" t="e">
        <f>IF($A477&lt;&gt;0,VLOOKUP($A477,Liste!$A$10:$W$459,5,FALSE),"")</f>
        <v>#N/A</v>
      </c>
      <c r="B479" s="68"/>
      <c r="F479" s="125"/>
      <c r="G479" s="126" t="s">
        <v>95</v>
      </c>
      <c r="H479" s="126"/>
      <c r="I479" s="126"/>
      <c r="J479" s="126"/>
      <c r="K479" s="126"/>
      <c r="L479" s="85"/>
    </row>
    <row r="480" spans="1:12" ht="13" x14ac:dyDescent="0.3">
      <c r="A480" s="79" t="e">
        <f>IF($A477&lt;&gt;0,VLOOKUP($A477,Liste!$A$10:$W$459,6,FALSE),"")</f>
        <v>#N/A</v>
      </c>
      <c r="B480" s="79" t="e">
        <f>IF($A477&lt;&gt;0,VLOOKUP($A477,Liste!$A$10:$W$459,7,FALSE),"")</f>
        <v>#N/A</v>
      </c>
      <c r="F480" s="127"/>
      <c r="L480" s="71"/>
    </row>
    <row r="481" spans="1:12" x14ac:dyDescent="0.25">
      <c r="A481" s="80" t="e">
        <f xml:space="preserve"> IF($A477&lt;&gt;0, "Lot " &amp; VLOOKUP($A477,Liste!$A$10:$W$459,9,FALSE),"")</f>
        <v>#N/A</v>
      </c>
      <c r="B481" s="128" t="e">
        <f>IF($A477&lt;&gt;0,VLOOKUP($A477,Liste!$A$10:$W$459,10,FALSE),"")</f>
        <v>#N/A</v>
      </c>
      <c r="C481" s="76" t="e">
        <f>IF($A477&lt;&gt;0,VLOOKUP($A477,Liste!$A$10:$W$459,11,FALSE),"")</f>
        <v>#N/A</v>
      </c>
      <c r="F481" s="127"/>
      <c r="L481" s="71"/>
    </row>
    <row r="482" spans="1:12" ht="13" thickBot="1" x14ac:dyDescent="0.3">
      <c r="A482" s="80" t="e">
        <f>IF($A477&lt;&gt;0,"Lot " &amp; VLOOKUP($A477,Liste!$A$10:$W$459,12,FALSE),"")</f>
        <v>#N/A</v>
      </c>
      <c r="B482" s="128" t="e">
        <f>IF($A477&lt;&gt;0,VLOOKUP($A477,Liste!$A$10:$W$459,13,FALSE),"")</f>
        <v>#N/A</v>
      </c>
      <c r="C482" s="76" t="e">
        <f>IF($A477&lt;&gt;0,VLOOKUP($A477,Liste!$A$10:$W$459,14,FALSE),"")</f>
        <v>#N/A</v>
      </c>
      <c r="D482" s="77"/>
      <c r="E482" s="81"/>
      <c r="F482" s="129"/>
      <c r="G482" s="83"/>
      <c r="H482" s="83"/>
      <c r="I482" s="83"/>
      <c r="J482" s="83"/>
      <c r="K482" s="83"/>
      <c r="L482" s="86"/>
    </row>
    <row r="483" spans="1:12" x14ac:dyDescent="0.25">
      <c r="A483" s="130" t="e">
        <f>IF($A477&lt;&gt;0,"Lot " &amp; VLOOKUP($A477,Liste!$A$10:$W$459,15,FALSE),"")</f>
        <v>#N/A</v>
      </c>
      <c r="B483" s="128" t="e">
        <f>IF($A477&lt;&gt;0,VLOOKUP($A477,Liste!$A$10:$W$459,16,FALSE),"")</f>
        <v>#N/A</v>
      </c>
      <c r="C483" s="77" t="e">
        <f>IF($A477&lt;&gt;0,VLOOKUP($A477,Liste!$A$10:$W$459,17,FALSE),"")</f>
        <v>#N/A</v>
      </c>
      <c r="D483" s="77"/>
      <c r="E483" s="81"/>
      <c r="F483" s="127"/>
      <c r="G483" s="131" t="s">
        <v>96</v>
      </c>
      <c r="H483" s="132" t="s">
        <v>97</v>
      </c>
      <c r="I483" s="69"/>
      <c r="J483" s="69"/>
      <c r="K483" s="69"/>
      <c r="L483" s="71"/>
    </row>
    <row r="484" spans="1:12" x14ac:dyDescent="0.25">
      <c r="A484" s="130" t="e">
        <f>IF($A477&lt;&gt;0,"Lot " &amp; VLOOKUP($A477,Liste!$A$10:$W$459,18,FALSE),"")</f>
        <v>#N/A</v>
      </c>
      <c r="B484" s="128">
        <v>0</v>
      </c>
      <c r="C484" s="77" t="e">
        <f>IF($A477&lt;&gt;0,VLOOKUP($A477,Liste!$A$10:$W$459,19,FALSE),"")</f>
        <v>#N/A</v>
      </c>
      <c r="E484" s="81"/>
      <c r="F484" s="127"/>
      <c r="G484" s="133" t="s">
        <v>98</v>
      </c>
      <c r="H484" s="132" t="s">
        <v>97</v>
      </c>
      <c r="I484" s="134"/>
      <c r="J484" s="134"/>
      <c r="K484" s="134"/>
      <c r="L484" s="135"/>
    </row>
    <row r="485" spans="1:12" ht="18.5" thickBot="1" x14ac:dyDescent="0.3">
      <c r="A485" s="110" t="e">
        <f>IF($A477&lt;&gt;0,"Lot " &amp; VLOOKUP($A477,Liste!$A$10:$W$459,21,FALSE),"")</f>
        <v>#N/A</v>
      </c>
      <c r="B485" s="136" t="e">
        <f>IF($A477&lt;&gt;0,VLOOKUP($A477,Liste!$A$10:$W$459,22,FALSE),"")</f>
        <v>#N/A</v>
      </c>
      <c r="C485" s="84" t="e">
        <f>IF($A477&lt;&gt;0,VLOOKUP($A477,Liste!$A$10:$W$459,23,FALSE),"")</f>
        <v>#N/A</v>
      </c>
      <c r="D485" s="83"/>
      <c r="E485" s="83"/>
      <c r="F485" s="137"/>
      <c r="G485" s="240" t="e">
        <f>IF(OR(B478=0,VLOOKUP(A477,Liste!$A$10:'Liste'!$Z$459,26)&lt;&gt;""),"", "Voir autorisation messages électroniques")</f>
        <v>#N/A</v>
      </c>
      <c r="H485" s="240"/>
      <c r="I485" s="240"/>
      <c r="J485" s="83"/>
      <c r="K485" s="83"/>
      <c r="L485" s="86"/>
    </row>
    <row r="486" spans="1:12" x14ac:dyDescent="0.25">
      <c r="A486" s="138">
        <f>A477+1</f>
        <v>51</v>
      </c>
      <c r="B486" s="139"/>
      <c r="F486" s="118"/>
      <c r="G486" s="119" t="s">
        <v>93</v>
      </c>
      <c r="H486" s="120"/>
      <c r="I486" s="120"/>
      <c r="J486" s="120"/>
      <c r="K486" s="120"/>
      <c r="L486" s="121"/>
    </row>
    <row r="487" spans="1:12" ht="18.5" thickBot="1" x14ac:dyDescent="0.45">
      <c r="A487" s="68" t="e">
        <f>IF($A486&lt;&gt;0,VLOOKUP($A486,Liste!$A$10:$W$459,3,FALSE),"")</f>
        <v>#N/A</v>
      </c>
      <c r="B487" s="122" t="e">
        <f>IF($A486&lt;&gt;0,VLOOKUP($A486,Liste!$A$10:$W$459,4,FALSE),"")</f>
        <v>#N/A</v>
      </c>
      <c r="E487" s="75" t="e">
        <f>IF($A486&lt;&gt;0,VLOOKUP($A486,Liste!$A$10:$W$459,8,FALSE),"")</f>
        <v>#N/A</v>
      </c>
      <c r="F487" s="123"/>
      <c r="G487" s="124" t="s">
        <v>94</v>
      </c>
      <c r="H487" s="73"/>
      <c r="I487" s="73"/>
      <c r="J487" s="73"/>
      <c r="K487" s="73"/>
      <c r="L487" s="25"/>
    </row>
    <row r="488" spans="1:12" ht="13" x14ac:dyDescent="0.3">
      <c r="A488" s="79" t="e">
        <f>IF($A486&lt;&gt;0,VLOOKUP($A486,Liste!$A$10:$W$459,5,FALSE),"")</f>
        <v>#N/A</v>
      </c>
      <c r="B488" s="68"/>
      <c r="F488" s="125"/>
      <c r="G488" s="126" t="s">
        <v>95</v>
      </c>
      <c r="H488" s="126"/>
      <c r="I488" s="126"/>
      <c r="J488" s="126"/>
      <c r="K488" s="126"/>
      <c r="L488" s="85"/>
    </row>
    <row r="489" spans="1:12" ht="13" x14ac:dyDescent="0.3">
      <c r="A489" s="79" t="e">
        <f>IF($A486&lt;&gt;0,VLOOKUP($A486,Liste!$A$10:$W$459,6,FALSE),"")</f>
        <v>#N/A</v>
      </c>
      <c r="B489" s="79" t="e">
        <f>IF($A486&lt;&gt;0,VLOOKUP($A486,Liste!$A$10:$W$459,7,FALSE),"")</f>
        <v>#N/A</v>
      </c>
      <c r="F489" s="127"/>
      <c r="L489" s="71"/>
    </row>
    <row r="490" spans="1:12" x14ac:dyDescent="0.25">
      <c r="A490" s="80" t="e">
        <f xml:space="preserve"> IF($A486&lt;&gt;0, "Lot " &amp; VLOOKUP($A486,Liste!$A$10:$W$459,9,FALSE),"")</f>
        <v>#N/A</v>
      </c>
      <c r="B490" s="128" t="e">
        <f>IF($A486&lt;&gt;0,VLOOKUP($A486,Liste!$A$10:$W$459,10,FALSE),"")</f>
        <v>#N/A</v>
      </c>
      <c r="C490" s="76" t="e">
        <f>IF($A486&lt;&gt;0,VLOOKUP($A486,Liste!$A$10:$W$459,11,FALSE),"")</f>
        <v>#N/A</v>
      </c>
      <c r="F490" s="127"/>
      <c r="L490" s="71"/>
    </row>
    <row r="491" spans="1:12" ht="13" thickBot="1" x14ac:dyDescent="0.3">
      <c r="A491" s="80" t="e">
        <f>IF($A486&lt;&gt;0,"Lot " &amp; VLOOKUP($A486,Liste!$A$10:$W$459,12,FALSE),"")</f>
        <v>#N/A</v>
      </c>
      <c r="B491" s="128" t="e">
        <f>IF($A486&lt;&gt;0,VLOOKUP($A486,Liste!$A$10:$W$459,13,FALSE),"")</f>
        <v>#N/A</v>
      </c>
      <c r="C491" s="76" t="e">
        <f>IF($A486&lt;&gt;0,VLOOKUP($A486,Liste!$A$10:$W$459,14,FALSE),"")</f>
        <v>#N/A</v>
      </c>
      <c r="D491" s="77"/>
      <c r="E491" s="81"/>
      <c r="F491" s="129"/>
      <c r="G491" s="83"/>
      <c r="H491" s="83"/>
      <c r="I491" s="83"/>
      <c r="J491" s="83"/>
      <c r="K491" s="83"/>
      <c r="L491" s="86"/>
    </row>
    <row r="492" spans="1:12" x14ac:dyDescent="0.25">
      <c r="A492" s="130" t="e">
        <f>IF($A486&lt;&gt;0,"Lot " &amp; VLOOKUP($A486,Liste!$A$10:$W$459,15,FALSE),"")</f>
        <v>#N/A</v>
      </c>
      <c r="B492" s="128" t="e">
        <f>IF($A486&lt;&gt;0,VLOOKUP($A486,Liste!$A$10:$W$459,16,FALSE),"")</f>
        <v>#N/A</v>
      </c>
      <c r="C492" s="77" t="e">
        <f>IF($A486&lt;&gt;0,VLOOKUP($A486,Liste!$A$10:$W$459,17,FALSE),"")</f>
        <v>#N/A</v>
      </c>
      <c r="D492" s="77"/>
      <c r="E492" s="81"/>
      <c r="F492" s="127"/>
      <c r="G492" s="131" t="s">
        <v>96</v>
      </c>
      <c r="H492" s="132" t="s">
        <v>97</v>
      </c>
      <c r="I492" s="69"/>
      <c r="J492" s="69"/>
      <c r="K492" s="69"/>
      <c r="L492" s="71"/>
    </row>
    <row r="493" spans="1:12" x14ac:dyDescent="0.25">
      <c r="A493" s="130" t="e">
        <f>IF($A486&lt;&gt;0,"Lot " &amp; VLOOKUP($A486,Liste!$A$10:$W$459,18,FALSE),"")</f>
        <v>#N/A</v>
      </c>
      <c r="B493" s="128">
        <v>0</v>
      </c>
      <c r="C493" s="77" t="e">
        <f>IF($A486&lt;&gt;0,VLOOKUP($A486,Liste!$A$10:$W$459,19,FALSE),"")</f>
        <v>#N/A</v>
      </c>
      <c r="E493" s="81"/>
      <c r="F493" s="127"/>
      <c r="G493" s="133" t="s">
        <v>98</v>
      </c>
      <c r="H493" s="132" t="s">
        <v>97</v>
      </c>
      <c r="I493" s="134"/>
      <c r="J493" s="134"/>
      <c r="K493" s="134"/>
      <c r="L493" s="135"/>
    </row>
    <row r="494" spans="1:12" ht="18.5" thickBot="1" x14ac:dyDescent="0.3">
      <c r="A494" s="110" t="e">
        <f>IF($A486&lt;&gt;0,"Lot " &amp; VLOOKUP($A486,Liste!$A$10:$W$459,21,FALSE),"")</f>
        <v>#N/A</v>
      </c>
      <c r="B494" s="136" t="e">
        <f>IF($A486&lt;&gt;0,VLOOKUP($A486,Liste!$A$10:$W$459,22,FALSE),"")</f>
        <v>#N/A</v>
      </c>
      <c r="C494" s="84" t="e">
        <f>IF($A486&lt;&gt;0,VLOOKUP($A486,Liste!$A$10:$W$459,23,FALSE),"")</f>
        <v>#N/A</v>
      </c>
      <c r="D494" s="83"/>
      <c r="E494" s="83"/>
      <c r="F494" s="137"/>
      <c r="G494" s="240" t="e">
        <f>IF(OR(B487=0,VLOOKUP(A486,Liste!$A$10:'Liste'!$Z$459,26)&lt;&gt;""),"", "Voir autorisation messages électroniques")</f>
        <v>#N/A</v>
      </c>
      <c r="H494" s="240"/>
      <c r="I494" s="240"/>
      <c r="J494" s="83"/>
      <c r="K494" s="83"/>
      <c r="L494" s="86"/>
    </row>
    <row r="495" spans="1:12" x14ac:dyDescent="0.25">
      <c r="A495" s="138">
        <f>A486+1</f>
        <v>52</v>
      </c>
      <c r="B495" s="139"/>
      <c r="F495" s="118"/>
      <c r="G495" s="119" t="s">
        <v>93</v>
      </c>
      <c r="H495" s="120"/>
      <c r="I495" s="120"/>
      <c r="J495" s="120"/>
      <c r="K495" s="120"/>
      <c r="L495" s="121"/>
    </row>
    <row r="496" spans="1:12" ht="18.5" thickBot="1" x14ac:dyDescent="0.45">
      <c r="A496" s="68" t="e">
        <f>IF($A495&lt;&gt;0,VLOOKUP($A495,Liste!$A$10:$W$459,3,FALSE),"")</f>
        <v>#N/A</v>
      </c>
      <c r="B496" s="122" t="e">
        <f>IF($A495&lt;&gt;0,VLOOKUP($A495,Liste!$A$10:$W$459,4,FALSE),"")</f>
        <v>#N/A</v>
      </c>
      <c r="E496" s="75" t="e">
        <f>IF($A495&lt;&gt;0,VLOOKUP($A495,Liste!$A$10:$W$459,8,FALSE),"")</f>
        <v>#N/A</v>
      </c>
      <c r="F496" s="123"/>
      <c r="G496" s="124" t="s">
        <v>94</v>
      </c>
      <c r="H496" s="73"/>
      <c r="I496" s="73"/>
      <c r="J496" s="73"/>
      <c r="K496" s="73"/>
      <c r="L496" s="25"/>
    </row>
    <row r="497" spans="1:12" ht="13" x14ac:dyDescent="0.3">
      <c r="A497" s="79" t="e">
        <f>IF($A495&lt;&gt;0,VLOOKUP($A495,Liste!$A$10:$W$459,5,FALSE),"")</f>
        <v>#N/A</v>
      </c>
      <c r="B497" s="68"/>
      <c r="F497" s="125"/>
      <c r="G497" s="126" t="s">
        <v>95</v>
      </c>
      <c r="H497" s="126"/>
      <c r="I497" s="126"/>
      <c r="J497" s="126"/>
      <c r="K497" s="126"/>
      <c r="L497" s="85"/>
    </row>
    <row r="498" spans="1:12" ht="13" x14ac:dyDescent="0.3">
      <c r="A498" s="79" t="e">
        <f>IF($A495&lt;&gt;0,VLOOKUP($A495,Liste!$A$10:$W$459,6,FALSE),"")</f>
        <v>#N/A</v>
      </c>
      <c r="B498" s="79" t="e">
        <f>IF($A495&lt;&gt;0,VLOOKUP($A495,Liste!$A$10:$W$459,7,FALSE),"")</f>
        <v>#N/A</v>
      </c>
      <c r="F498" s="127"/>
      <c r="L498" s="71"/>
    </row>
    <row r="499" spans="1:12" x14ac:dyDescent="0.25">
      <c r="A499" s="80" t="e">
        <f xml:space="preserve"> IF($A495&lt;&gt;0, "Lot " &amp; VLOOKUP($A495,Liste!$A$10:$W$459,9,FALSE),"")</f>
        <v>#N/A</v>
      </c>
      <c r="B499" s="128" t="e">
        <f>IF($A495&lt;&gt;0,VLOOKUP($A495,Liste!$A$10:$W$459,10,FALSE),"")</f>
        <v>#N/A</v>
      </c>
      <c r="C499" s="76" t="e">
        <f>IF($A495&lt;&gt;0,VLOOKUP($A495,Liste!$A$10:$W$459,11,FALSE),"")</f>
        <v>#N/A</v>
      </c>
      <c r="F499" s="127"/>
      <c r="L499" s="71"/>
    </row>
    <row r="500" spans="1:12" ht="13" thickBot="1" x14ac:dyDescent="0.3">
      <c r="A500" s="80" t="e">
        <f>IF($A495&lt;&gt;0,"Lot " &amp; VLOOKUP($A495,Liste!$A$10:$W$459,12,FALSE),"")</f>
        <v>#N/A</v>
      </c>
      <c r="B500" s="128" t="e">
        <f>IF($A495&lt;&gt;0,VLOOKUP($A495,Liste!$A$10:$W$459,13,FALSE),"")</f>
        <v>#N/A</v>
      </c>
      <c r="C500" s="76" t="e">
        <f>IF($A495&lt;&gt;0,VLOOKUP($A495,Liste!$A$10:$W$459,14,FALSE),"")</f>
        <v>#N/A</v>
      </c>
      <c r="D500" s="77"/>
      <c r="E500" s="81"/>
      <c r="F500" s="129"/>
      <c r="G500" s="83"/>
      <c r="H500" s="83"/>
      <c r="I500" s="83"/>
      <c r="J500" s="83"/>
      <c r="K500" s="83"/>
      <c r="L500" s="86"/>
    </row>
    <row r="501" spans="1:12" x14ac:dyDescent="0.25">
      <c r="A501" s="130" t="e">
        <f>IF($A495&lt;&gt;0,"Lot " &amp; VLOOKUP($A495,Liste!$A$10:$W$459,15,FALSE),"")</f>
        <v>#N/A</v>
      </c>
      <c r="B501" s="128" t="e">
        <f>IF($A495&lt;&gt;0,VLOOKUP($A495,Liste!$A$10:$W$459,16,FALSE),"")</f>
        <v>#N/A</v>
      </c>
      <c r="C501" s="77" t="e">
        <f>IF($A495&lt;&gt;0,VLOOKUP($A495,Liste!$A$10:$W$459,17,FALSE),"")</f>
        <v>#N/A</v>
      </c>
      <c r="D501" s="77"/>
      <c r="E501" s="81"/>
      <c r="F501" s="127"/>
      <c r="G501" s="131" t="s">
        <v>96</v>
      </c>
      <c r="H501" s="132" t="s">
        <v>97</v>
      </c>
      <c r="I501" s="69"/>
      <c r="J501" s="69"/>
      <c r="K501" s="69"/>
      <c r="L501" s="71"/>
    </row>
    <row r="502" spans="1:12" x14ac:dyDescent="0.25">
      <c r="A502" s="130" t="e">
        <f>IF($A495&lt;&gt;0,"Lot " &amp; VLOOKUP($A495,Liste!$A$10:$W$459,18,FALSE),"")</f>
        <v>#N/A</v>
      </c>
      <c r="B502" s="128">
        <v>0</v>
      </c>
      <c r="C502" s="77" t="e">
        <f>IF($A495&lt;&gt;0,VLOOKUP($A495,Liste!$A$10:$W$459,19,FALSE),"")</f>
        <v>#N/A</v>
      </c>
      <c r="E502" s="81"/>
      <c r="F502" s="127"/>
      <c r="G502" s="133" t="s">
        <v>98</v>
      </c>
      <c r="H502" s="132" t="s">
        <v>97</v>
      </c>
      <c r="I502" s="134"/>
      <c r="J502" s="134"/>
      <c r="K502" s="134"/>
      <c r="L502" s="135"/>
    </row>
    <row r="503" spans="1:12" ht="18.5" thickBot="1" x14ac:dyDescent="0.3">
      <c r="A503" s="110" t="e">
        <f>IF($A495&lt;&gt;0,"Lot " &amp; VLOOKUP($A495,Liste!$A$10:$W$459,21,FALSE),"")</f>
        <v>#N/A</v>
      </c>
      <c r="B503" s="136" t="e">
        <f>IF($A495&lt;&gt;0,VLOOKUP($A495,Liste!$A$10:$W$459,22,FALSE),"")</f>
        <v>#N/A</v>
      </c>
      <c r="C503" s="84" t="e">
        <f>IF($A495&lt;&gt;0,VLOOKUP($A495,Liste!$A$10:$W$459,23,FALSE),"")</f>
        <v>#N/A</v>
      </c>
      <c r="D503" s="83"/>
      <c r="E503" s="83"/>
      <c r="F503" s="137"/>
      <c r="G503" s="240" t="e">
        <f>IF(OR(B496=0,VLOOKUP(A495,Liste!$A$10:'Liste'!$Z$459,26)&lt;&gt;""),"", "Voir autorisation messages électroniques")</f>
        <v>#N/A</v>
      </c>
      <c r="H503" s="240"/>
      <c r="I503" s="240"/>
      <c r="J503" s="83"/>
      <c r="K503" s="83"/>
      <c r="L503" s="86"/>
    </row>
    <row r="504" spans="1:12" x14ac:dyDescent="0.25">
      <c r="A504" s="138">
        <f>A495+1</f>
        <v>53</v>
      </c>
      <c r="B504" s="139"/>
      <c r="F504" s="118"/>
      <c r="G504" s="119" t="s">
        <v>93</v>
      </c>
      <c r="H504" s="120"/>
      <c r="I504" s="120"/>
      <c r="J504" s="120"/>
      <c r="K504" s="120"/>
      <c r="L504" s="121"/>
    </row>
    <row r="505" spans="1:12" ht="18.5" thickBot="1" x14ac:dyDescent="0.45">
      <c r="A505" s="68" t="e">
        <f>IF($A504&lt;&gt;0,VLOOKUP($A504,Liste!$A$10:$W$459,3,FALSE),"")</f>
        <v>#N/A</v>
      </c>
      <c r="B505" s="122" t="e">
        <f>IF($A504&lt;&gt;0,VLOOKUP($A504,Liste!$A$10:$W$459,4,FALSE),"")</f>
        <v>#N/A</v>
      </c>
      <c r="E505" s="75" t="e">
        <f>IF($A504&lt;&gt;0,VLOOKUP($A504,Liste!$A$10:$W$459,8,FALSE),"")</f>
        <v>#N/A</v>
      </c>
      <c r="F505" s="123"/>
      <c r="G505" s="124" t="s">
        <v>94</v>
      </c>
      <c r="H505" s="73"/>
      <c r="I505" s="73"/>
      <c r="J505" s="73"/>
      <c r="K505" s="73"/>
      <c r="L505" s="25"/>
    </row>
    <row r="506" spans="1:12" ht="13" x14ac:dyDescent="0.3">
      <c r="A506" s="79" t="e">
        <f>IF($A504&lt;&gt;0,VLOOKUP($A504,Liste!$A$10:$W$459,5,FALSE),"")</f>
        <v>#N/A</v>
      </c>
      <c r="B506" s="68"/>
      <c r="F506" s="125"/>
      <c r="G506" s="126" t="s">
        <v>95</v>
      </c>
      <c r="H506" s="126"/>
      <c r="I506" s="126"/>
      <c r="J506" s="126"/>
      <c r="K506" s="126"/>
      <c r="L506" s="85"/>
    </row>
    <row r="507" spans="1:12" ht="13" x14ac:dyDescent="0.3">
      <c r="A507" s="79" t="e">
        <f>IF($A504&lt;&gt;0,VLOOKUP($A504,Liste!$A$10:$W$459,6,FALSE),"")</f>
        <v>#N/A</v>
      </c>
      <c r="B507" s="79" t="e">
        <f>IF($A504&lt;&gt;0,VLOOKUP($A504,Liste!$A$10:$W$459,7,FALSE),"")</f>
        <v>#N/A</v>
      </c>
      <c r="F507" s="127"/>
      <c r="L507" s="71"/>
    </row>
    <row r="508" spans="1:12" x14ac:dyDescent="0.25">
      <c r="A508" s="80" t="e">
        <f xml:space="preserve"> IF($A504&lt;&gt;0, "Lot " &amp; VLOOKUP($A504,Liste!$A$10:$W$459,9,FALSE),"")</f>
        <v>#N/A</v>
      </c>
      <c r="B508" s="128" t="e">
        <f>IF($A504&lt;&gt;0,VLOOKUP($A504,Liste!$A$10:$W$459,10,FALSE),"")</f>
        <v>#N/A</v>
      </c>
      <c r="C508" s="76" t="e">
        <f>IF($A504&lt;&gt;0,VLOOKUP($A504,Liste!$A$10:$W$459,11,FALSE),"")</f>
        <v>#N/A</v>
      </c>
      <c r="F508" s="127"/>
      <c r="L508" s="71"/>
    </row>
    <row r="509" spans="1:12" ht="13" thickBot="1" x14ac:dyDescent="0.3">
      <c r="A509" s="80" t="e">
        <f>IF($A504&lt;&gt;0,"Lot " &amp; VLOOKUP($A504,Liste!$A$10:$W$459,12,FALSE),"")</f>
        <v>#N/A</v>
      </c>
      <c r="B509" s="128" t="e">
        <f>IF($A504&lt;&gt;0,VLOOKUP($A504,Liste!$A$10:$W$459,13,FALSE),"")</f>
        <v>#N/A</v>
      </c>
      <c r="C509" s="76" t="e">
        <f>IF($A504&lt;&gt;0,VLOOKUP($A504,Liste!$A$10:$W$459,14,FALSE),"")</f>
        <v>#N/A</v>
      </c>
      <c r="D509" s="77"/>
      <c r="E509" s="81"/>
      <c r="F509" s="129"/>
      <c r="G509" s="83"/>
      <c r="H509" s="83"/>
      <c r="I509" s="83"/>
      <c r="J509" s="83"/>
      <c r="K509" s="83"/>
      <c r="L509" s="86"/>
    </row>
    <row r="510" spans="1:12" x14ac:dyDescent="0.25">
      <c r="A510" s="130" t="e">
        <f>IF($A504&lt;&gt;0,"Lot " &amp; VLOOKUP($A504,Liste!$A$10:$W$459,15,FALSE),"")</f>
        <v>#N/A</v>
      </c>
      <c r="B510" s="128" t="e">
        <f>IF($A504&lt;&gt;0,VLOOKUP($A504,Liste!$A$10:$W$459,16,FALSE),"")</f>
        <v>#N/A</v>
      </c>
      <c r="C510" s="77" t="e">
        <f>IF($A504&lt;&gt;0,VLOOKUP($A504,Liste!$A$10:$W$459,17,FALSE),"")</f>
        <v>#N/A</v>
      </c>
      <c r="D510" s="77"/>
      <c r="E510" s="81"/>
      <c r="F510" s="127"/>
      <c r="G510" s="131" t="s">
        <v>96</v>
      </c>
      <c r="H510" s="132" t="s">
        <v>97</v>
      </c>
      <c r="I510" s="69"/>
      <c r="J510" s="69"/>
      <c r="K510" s="69"/>
      <c r="L510" s="71"/>
    </row>
    <row r="511" spans="1:12" x14ac:dyDescent="0.25">
      <c r="A511" s="130" t="e">
        <f>IF($A504&lt;&gt;0,"Lot " &amp; VLOOKUP($A504,Liste!$A$10:$W$459,18,FALSE),"")</f>
        <v>#N/A</v>
      </c>
      <c r="B511" s="128">
        <v>0</v>
      </c>
      <c r="C511" s="77" t="e">
        <f>IF($A504&lt;&gt;0,VLOOKUP($A504,Liste!$A$10:$W$459,19,FALSE),"")</f>
        <v>#N/A</v>
      </c>
      <c r="E511" s="81"/>
      <c r="F511" s="127"/>
      <c r="G511" s="133" t="s">
        <v>98</v>
      </c>
      <c r="H511" s="132" t="s">
        <v>97</v>
      </c>
      <c r="I511" s="134"/>
      <c r="J511" s="134"/>
      <c r="K511" s="134"/>
      <c r="L511" s="135"/>
    </row>
    <row r="512" spans="1:12" ht="18.5" thickBot="1" x14ac:dyDescent="0.3">
      <c r="A512" s="110" t="e">
        <f>IF($A504&lt;&gt;0,"Lot " &amp; VLOOKUP($A504,Liste!$A$10:$W$459,21,FALSE),"")</f>
        <v>#N/A</v>
      </c>
      <c r="B512" s="136" t="e">
        <f>IF($A504&lt;&gt;0,VLOOKUP($A504,Liste!$A$10:$W$459,22,FALSE),"")</f>
        <v>#N/A</v>
      </c>
      <c r="C512" s="84" t="e">
        <f>IF($A504&lt;&gt;0,VLOOKUP($A504,Liste!$A$10:$W$459,23,FALSE),"")</f>
        <v>#N/A</v>
      </c>
      <c r="D512" s="83"/>
      <c r="E512" s="83"/>
      <c r="F512" s="137"/>
      <c r="G512" s="240" t="e">
        <f>IF(OR(B505=0,VLOOKUP(A504,Liste!$A$10:'Liste'!$Z$459,26)&lt;&gt;""),"", "Voir autorisation messages électroniques")</f>
        <v>#N/A</v>
      </c>
      <c r="H512" s="240"/>
      <c r="I512" s="240"/>
      <c r="J512" s="83"/>
      <c r="K512" s="83"/>
      <c r="L512" s="86"/>
    </row>
    <row r="513" spans="1:12" x14ac:dyDescent="0.25">
      <c r="A513" s="138">
        <f>A504+1</f>
        <v>54</v>
      </c>
      <c r="B513" s="139"/>
      <c r="F513" s="118"/>
      <c r="G513" s="119" t="s">
        <v>93</v>
      </c>
      <c r="H513" s="120"/>
      <c r="I513" s="120"/>
      <c r="J513" s="120"/>
      <c r="K513" s="120"/>
      <c r="L513" s="121"/>
    </row>
    <row r="514" spans="1:12" ht="18.5" thickBot="1" x14ac:dyDescent="0.45">
      <c r="A514" s="68" t="e">
        <f>IF($A513&lt;&gt;0,VLOOKUP($A513,Liste!$A$10:$W$459,3,FALSE),"")</f>
        <v>#N/A</v>
      </c>
      <c r="B514" s="122" t="e">
        <f>IF($A513&lt;&gt;0,VLOOKUP($A513,Liste!$A$10:$W$459,4,FALSE),"")</f>
        <v>#N/A</v>
      </c>
      <c r="E514" s="75" t="e">
        <f>IF($A513&lt;&gt;0,VLOOKUP($A513,Liste!$A$10:$W$459,8,FALSE),"")</f>
        <v>#N/A</v>
      </c>
      <c r="F514" s="123"/>
      <c r="G514" s="124" t="s">
        <v>94</v>
      </c>
      <c r="H514" s="73"/>
      <c r="I514" s="73"/>
      <c r="J514" s="73"/>
      <c r="K514" s="73"/>
      <c r="L514" s="25"/>
    </row>
    <row r="515" spans="1:12" ht="13" x14ac:dyDescent="0.3">
      <c r="A515" s="79" t="e">
        <f>IF($A513&lt;&gt;0,VLOOKUP($A513,Liste!$A$10:$W$459,5,FALSE),"")</f>
        <v>#N/A</v>
      </c>
      <c r="B515" s="68"/>
      <c r="F515" s="125"/>
      <c r="G515" s="126" t="s">
        <v>95</v>
      </c>
      <c r="H515" s="126"/>
      <c r="I515" s="126"/>
      <c r="J515" s="126"/>
      <c r="K515" s="126"/>
      <c r="L515" s="85"/>
    </row>
    <row r="516" spans="1:12" ht="13" x14ac:dyDescent="0.3">
      <c r="A516" s="79" t="e">
        <f>IF($A513&lt;&gt;0,VLOOKUP($A513,Liste!$A$10:$W$459,6,FALSE),"")</f>
        <v>#N/A</v>
      </c>
      <c r="B516" s="79" t="e">
        <f>IF($A513&lt;&gt;0,VLOOKUP($A513,Liste!$A$10:$W$459,7,FALSE),"")</f>
        <v>#N/A</v>
      </c>
      <c r="F516" s="127"/>
      <c r="L516" s="71"/>
    </row>
    <row r="517" spans="1:12" x14ac:dyDescent="0.25">
      <c r="A517" s="80" t="e">
        <f xml:space="preserve"> IF($A513&lt;&gt;0, "Lot " &amp; VLOOKUP($A513,Liste!$A$10:$W$459,9,FALSE),"")</f>
        <v>#N/A</v>
      </c>
      <c r="B517" s="128" t="e">
        <f>IF($A513&lt;&gt;0,VLOOKUP($A513,Liste!$A$10:$W$459,10,FALSE),"")</f>
        <v>#N/A</v>
      </c>
      <c r="C517" s="76" t="e">
        <f>IF($A513&lt;&gt;0,VLOOKUP($A513,Liste!$A$10:$W$459,11,FALSE),"")</f>
        <v>#N/A</v>
      </c>
      <c r="F517" s="127"/>
      <c r="L517" s="71"/>
    </row>
    <row r="518" spans="1:12" ht="13" thickBot="1" x14ac:dyDescent="0.3">
      <c r="A518" s="80" t="e">
        <f>IF($A513&lt;&gt;0,"Lot " &amp; VLOOKUP($A513,Liste!$A$10:$W$459,12,FALSE),"")</f>
        <v>#N/A</v>
      </c>
      <c r="B518" s="128" t="e">
        <f>IF($A513&lt;&gt;0,VLOOKUP($A513,Liste!$A$10:$W$459,13,FALSE),"")</f>
        <v>#N/A</v>
      </c>
      <c r="C518" s="76" t="e">
        <f>IF($A513&lt;&gt;0,VLOOKUP($A513,Liste!$A$10:$W$459,14,FALSE),"")</f>
        <v>#N/A</v>
      </c>
      <c r="D518" s="77"/>
      <c r="E518" s="81"/>
      <c r="F518" s="129"/>
      <c r="G518" s="83"/>
      <c r="H518" s="83"/>
      <c r="I518" s="83"/>
      <c r="J518" s="83"/>
      <c r="K518" s="83"/>
      <c r="L518" s="86"/>
    </row>
    <row r="519" spans="1:12" x14ac:dyDescent="0.25">
      <c r="A519" s="130" t="e">
        <f>IF($A513&lt;&gt;0,"Lot " &amp; VLOOKUP($A513,Liste!$A$10:$W$459,15,FALSE),"")</f>
        <v>#N/A</v>
      </c>
      <c r="B519" s="128" t="e">
        <f>IF($A513&lt;&gt;0,VLOOKUP($A513,Liste!$A$10:$W$459,16,FALSE),"")</f>
        <v>#N/A</v>
      </c>
      <c r="C519" s="77" t="e">
        <f>IF($A513&lt;&gt;0,VLOOKUP($A513,Liste!$A$10:$W$459,17,FALSE),"")</f>
        <v>#N/A</v>
      </c>
      <c r="D519" s="77"/>
      <c r="E519" s="81"/>
      <c r="F519" s="127"/>
      <c r="G519" s="131" t="s">
        <v>96</v>
      </c>
      <c r="H519" s="132" t="s">
        <v>97</v>
      </c>
      <c r="I519" s="69"/>
      <c r="J519" s="69"/>
      <c r="K519" s="69"/>
      <c r="L519" s="71"/>
    </row>
    <row r="520" spans="1:12" x14ac:dyDescent="0.25">
      <c r="A520" s="130" t="e">
        <f>IF($A513&lt;&gt;0,"Lot " &amp; VLOOKUP($A513,Liste!$A$10:$W$459,18,FALSE),"")</f>
        <v>#N/A</v>
      </c>
      <c r="B520" s="128">
        <v>0</v>
      </c>
      <c r="C520" s="77" t="e">
        <f>IF($A513&lt;&gt;0,VLOOKUP($A513,Liste!$A$10:$W$459,19,FALSE),"")</f>
        <v>#N/A</v>
      </c>
      <c r="E520" s="81"/>
      <c r="F520" s="127"/>
      <c r="G520" s="133" t="s">
        <v>98</v>
      </c>
      <c r="H520" s="132" t="s">
        <v>97</v>
      </c>
      <c r="I520" s="134"/>
      <c r="J520" s="134"/>
      <c r="K520" s="134"/>
      <c r="L520" s="135"/>
    </row>
    <row r="521" spans="1:12" ht="18.5" thickBot="1" x14ac:dyDescent="0.3">
      <c r="A521" s="110" t="e">
        <f>IF($A513&lt;&gt;0,"Lot " &amp; VLOOKUP($A513,Liste!$A$10:$W$459,21,FALSE),"")</f>
        <v>#N/A</v>
      </c>
      <c r="B521" s="136" t="e">
        <f>IF($A513&lt;&gt;0,VLOOKUP($A513,Liste!$A$10:$W$459,22,FALSE),"")</f>
        <v>#N/A</v>
      </c>
      <c r="C521" s="84" t="e">
        <f>IF($A513&lt;&gt;0,VLOOKUP($A513,Liste!$A$10:$W$459,23,FALSE),"")</f>
        <v>#N/A</v>
      </c>
      <c r="D521" s="83"/>
      <c r="E521" s="83"/>
      <c r="F521" s="137"/>
      <c r="G521" s="240" t="e">
        <f>IF(OR(B514=0,VLOOKUP(A513,Liste!$A$10:'Liste'!$Z$459,26)&lt;&gt;""),"", "Voir autorisation messages électroniques")</f>
        <v>#N/A</v>
      </c>
      <c r="H521" s="240"/>
      <c r="I521" s="240"/>
      <c r="J521" s="83"/>
      <c r="K521" s="83"/>
      <c r="L521" s="86"/>
    </row>
    <row r="522" spans="1:12" x14ac:dyDescent="0.25">
      <c r="A522" s="138">
        <f>A513+1</f>
        <v>55</v>
      </c>
      <c r="B522" s="139"/>
      <c r="F522" s="118"/>
      <c r="G522" s="119" t="s">
        <v>93</v>
      </c>
      <c r="H522" s="120"/>
      <c r="I522" s="120"/>
      <c r="J522" s="120"/>
      <c r="K522" s="120"/>
      <c r="L522" s="121"/>
    </row>
    <row r="523" spans="1:12" ht="18.5" thickBot="1" x14ac:dyDescent="0.45">
      <c r="A523" s="68" t="e">
        <f>IF($A522&lt;&gt;0,VLOOKUP($A522,Liste!$A$10:$W$459,3,FALSE),"")</f>
        <v>#N/A</v>
      </c>
      <c r="B523" s="122" t="e">
        <f>IF($A522&lt;&gt;0,VLOOKUP($A522,Liste!$A$10:$W$459,4,FALSE),"")</f>
        <v>#N/A</v>
      </c>
      <c r="E523" s="75" t="e">
        <f>IF($A522&lt;&gt;0,VLOOKUP($A522,Liste!$A$10:$W$459,8,FALSE),"")</f>
        <v>#N/A</v>
      </c>
      <c r="F523" s="123"/>
      <c r="G523" s="124" t="s">
        <v>94</v>
      </c>
      <c r="H523" s="73"/>
      <c r="I523" s="73"/>
      <c r="J523" s="73"/>
      <c r="K523" s="73"/>
      <c r="L523" s="25"/>
    </row>
    <row r="524" spans="1:12" ht="13" x14ac:dyDescent="0.3">
      <c r="A524" s="79" t="e">
        <f>IF($A522&lt;&gt;0,VLOOKUP($A522,Liste!$A$10:$W$459,5,FALSE),"")</f>
        <v>#N/A</v>
      </c>
      <c r="B524" s="68"/>
      <c r="F524" s="125"/>
      <c r="G524" s="126" t="s">
        <v>95</v>
      </c>
      <c r="H524" s="126"/>
      <c r="I524" s="126"/>
      <c r="J524" s="126"/>
      <c r="K524" s="126"/>
      <c r="L524" s="85"/>
    </row>
    <row r="525" spans="1:12" ht="13" x14ac:dyDescent="0.3">
      <c r="A525" s="79" t="e">
        <f>IF($A522&lt;&gt;0,VLOOKUP($A522,Liste!$A$10:$W$459,6,FALSE),"")</f>
        <v>#N/A</v>
      </c>
      <c r="B525" s="79" t="e">
        <f>IF($A522&lt;&gt;0,VLOOKUP($A522,Liste!$A$10:$W$459,7,FALSE),"")</f>
        <v>#N/A</v>
      </c>
      <c r="F525" s="127"/>
      <c r="L525" s="71"/>
    </row>
    <row r="526" spans="1:12" x14ac:dyDescent="0.25">
      <c r="A526" s="80" t="e">
        <f xml:space="preserve"> IF($A522&lt;&gt;0, "Lot " &amp; VLOOKUP($A522,Liste!$A$10:$W$459,9,FALSE),"")</f>
        <v>#N/A</v>
      </c>
      <c r="B526" s="128" t="e">
        <f>IF($A522&lt;&gt;0,VLOOKUP($A522,Liste!$A$10:$W$459,10,FALSE),"")</f>
        <v>#N/A</v>
      </c>
      <c r="C526" s="76" t="e">
        <f>IF($A522&lt;&gt;0,VLOOKUP($A522,Liste!$A$10:$W$459,11,FALSE),"")</f>
        <v>#N/A</v>
      </c>
      <c r="F526" s="127"/>
      <c r="L526" s="71"/>
    </row>
    <row r="527" spans="1:12" ht="13" thickBot="1" x14ac:dyDescent="0.3">
      <c r="A527" s="80" t="e">
        <f>IF($A522&lt;&gt;0,"Lot " &amp; VLOOKUP($A522,Liste!$A$10:$W$459,12,FALSE),"")</f>
        <v>#N/A</v>
      </c>
      <c r="B527" s="128" t="e">
        <f>IF($A522&lt;&gt;0,VLOOKUP($A522,Liste!$A$10:$W$459,13,FALSE),"")</f>
        <v>#N/A</v>
      </c>
      <c r="C527" s="76" t="e">
        <f>IF($A522&lt;&gt;0,VLOOKUP($A522,Liste!$A$10:$W$459,14,FALSE),"")</f>
        <v>#N/A</v>
      </c>
      <c r="D527" s="77"/>
      <c r="E527" s="81"/>
      <c r="F527" s="129"/>
      <c r="G527" s="83"/>
      <c r="H527" s="83"/>
      <c r="I527" s="83"/>
      <c r="J527" s="83"/>
      <c r="K527" s="83"/>
      <c r="L527" s="86"/>
    </row>
    <row r="528" spans="1:12" x14ac:dyDescent="0.25">
      <c r="A528" s="130" t="e">
        <f>IF($A522&lt;&gt;0,"Lot " &amp; VLOOKUP($A522,Liste!$A$10:$W$459,15,FALSE),"")</f>
        <v>#N/A</v>
      </c>
      <c r="B528" s="128" t="e">
        <f>IF($A522&lt;&gt;0,VLOOKUP($A522,Liste!$A$10:$W$459,16,FALSE),"")</f>
        <v>#N/A</v>
      </c>
      <c r="C528" s="77" t="e">
        <f>IF($A522&lt;&gt;0,VLOOKUP($A522,Liste!$A$10:$W$459,17,FALSE),"")</f>
        <v>#N/A</v>
      </c>
      <c r="D528" s="77"/>
      <c r="E528" s="81"/>
      <c r="F528" s="127"/>
      <c r="G528" s="131" t="s">
        <v>96</v>
      </c>
      <c r="H528" s="132" t="s">
        <v>97</v>
      </c>
      <c r="I528" s="69"/>
      <c r="J528" s="69"/>
      <c r="K528" s="69"/>
      <c r="L528" s="71"/>
    </row>
    <row r="529" spans="1:12" x14ac:dyDescent="0.25">
      <c r="A529" s="130" t="e">
        <f>IF($A522&lt;&gt;0,"Lot " &amp; VLOOKUP($A522,Liste!$A$10:$W$459,18,FALSE),"")</f>
        <v>#N/A</v>
      </c>
      <c r="B529" s="128">
        <v>0</v>
      </c>
      <c r="C529" s="77" t="e">
        <f>IF($A522&lt;&gt;0,VLOOKUP($A522,Liste!$A$10:$W$459,19,FALSE),"")</f>
        <v>#N/A</v>
      </c>
      <c r="E529" s="81"/>
      <c r="F529" s="127"/>
      <c r="G529" s="133" t="s">
        <v>98</v>
      </c>
      <c r="H529" s="132" t="s">
        <v>97</v>
      </c>
      <c r="I529" s="134"/>
      <c r="J529" s="134"/>
      <c r="K529" s="134"/>
      <c r="L529" s="135"/>
    </row>
    <row r="530" spans="1:12" ht="18.5" thickBot="1" x14ac:dyDescent="0.3">
      <c r="A530" s="110" t="e">
        <f>IF($A522&lt;&gt;0,"Lot " &amp; VLOOKUP($A522,Liste!$A$10:$W$459,21,FALSE),"")</f>
        <v>#N/A</v>
      </c>
      <c r="B530" s="136" t="e">
        <f>IF($A522&lt;&gt;0,VLOOKUP($A522,Liste!$A$10:$W$459,22,FALSE),"")</f>
        <v>#N/A</v>
      </c>
      <c r="C530" s="84" t="e">
        <f>IF($A522&lt;&gt;0,VLOOKUP($A522,Liste!$A$10:$W$459,23,FALSE),"")</f>
        <v>#N/A</v>
      </c>
      <c r="D530" s="83"/>
      <c r="E530" s="83"/>
      <c r="F530" s="137"/>
      <c r="G530" s="240" t="e">
        <f>IF(OR(B523=0,VLOOKUP(A522,Liste!$A$10:'Liste'!$Z$459,26)&lt;&gt;""),"", "Voir autorisation messages électroniques")</f>
        <v>#N/A</v>
      </c>
      <c r="H530" s="240"/>
      <c r="I530" s="240"/>
      <c r="J530" s="83"/>
      <c r="K530" s="83"/>
      <c r="L530" s="86"/>
    </row>
    <row r="531" spans="1:12" x14ac:dyDescent="0.25">
      <c r="A531" s="138">
        <f>A522+1</f>
        <v>56</v>
      </c>
      <c r="B531" s="139"/>
      <c r="F531" s="118"/>
      <c r="G531" s="119" t="s">
        <v>93</v>
      </c>
      <c r="H531" s="120"/>
      <c r="I531" s="120"/>
      <c r="J531" s="120"/>
      <c r="K531" s="120"/>
      <c r="L531" s="121"/>
    </row>
    <row r="532" spans="1:12" ht="18.5" thickBot="1" x14ac:dyDescent="0.45">
      <c r="A532" s="68" t="e">
        <f>IF($A531&lt;&gt;0,VLOOKUP($A531,Liste!$A$10:$W$459,3,FALSE),"")</f>
        <v>#N/A</v>
      </c>
      <c r="B532" s="122" t="e">
        <f>IF($A531&lt;&gt;0,VLOOKUP($A531,Liste!$A$10:$W$459,4,FALSE),"")</f>
        <v>#N/A</v>
      </c>
      <c r="E532" s="75" t="e">
        <f>IF($A531&lt;&gt;0,VLOOKUP($A531,Liste!$A$10:$W$459,8,FALSE),"")</f>
        <v>#N/A</v>
      </c>
      <c r="F532" s="123"/>
      <c r="G532" s="124" t="s">
        <v>94</v>
      </c>
      <c r="H532" s="73"/>
      <c r="I532" s="73"/>
      <c r="J532" s="73"/>
      <c r="K532" s="73"/>
      <c r="L532" s="25"/>
    </row>
    <row r="533" spans="1:12" ht="13" x14ac:dyDescent="0.3">
      <c r="A533" s="79" t="e">
        <f>IF($A531&lt;&gt;0,VLOOKUP($A531,Liste!$A$10:$W$459,5,FALSE),"")</f>
        <v>#N/A</v>
      </c>
      <c r="B533" s="68"/>
      <c r="F533" s="125"/>
      <c r="G533" s="126" t="s">
        <v>95</v>
      </c>
      <c r="H533" s="126"/>
      <c r="I533" s="126"/>
      <c r="J533" s="126"/>
      <c r="K533" s="126"/>
      <c r="L533" s="85"/>
    </row>
    <row r="534" spans="1:12" ht="13" x14ac:dyDescent="0.3">
      <c r="A534" s="79" t="e">
        <f>IF($A531&lt;&gt;0,VLOOKUP($A531,Liste!$A$10:$W$459,6,FALSE),"")</f>
        <v>#N/A</v>
      </c>
      <c r="B534" s="79" t="e">
        <f>IF($A531&lt;&gt;0,VLOOKUP($A531,Liste!$A$10:$W$459,7,FALSE),"")</f>
        <v>#N/A</v>
      </c>
      <c r="F534" s="127"/>
      <c r="L534" s="71"/>
    </row>
    <row r="535" spans="1:12" x14ac:dyDescent="0.25">
      <c r="A535" s="80" t="e">
        <f xml:space="preserve"> IF($A531&lt;&gt;0, "Lot " &amp; VLOOKUP($A531,Liste!$A$10:$W$459,9,FALSE),"")</f>
        <v>#N/A</v>
      </c>
      <c r="B535" s="128" t="e">
        <f>IF($A531&lt;&gt;0,VLOOKUP($A531,Liste!$A$10:$W$459,10,FALSE),"")</f>
        <v>#N/A</v>
      </c>
      <c r="C535" s="76" t="e">
        <f>IF($A531&lt;&gt;0,VLOOKUP($A531,Liste!$A$10:$W$459,11,FALSE),"")</f>
        <v>#N/A</v>
      </c>
      <c r="F535" s="127"/>
      <c r="L535" s="71"/>
    </row>
    <row r="536" spans="1:12" ht="13" thickBot="1" x14ac:dyDescent="0.3">
      <c r="A536" s="80" t="e">
        <f>IF($A531&lt;&gt;0,"Lot " &amp; VLOOKUP($A531,Liste!$A$10:$W$459,12,FALSE),"")</f>
        <v>#N/A</v>
      </c>
      <c r="B536" s="128" t="e">
        <f>IF($A531&lt;&gt;0,VLOOKUP($A531,Liste!$A$10:$W$459,13,FALSE),"")</f>
        <v>#N/A</v>
      </c>
      <c r="C536" s="76" t="e">
        <f>IF($A531&lt;&gt;0,VLOOKUP($A531,Liste!$A$10:$W$459,14,FALSE),"")</f>
        <v>#N/A</v>
      </c>
      <c r="D536" s="77"/>
      <c r="E536" s="81"/>
      <c r="F536" s="129"/>
      <c r="G536" s="83"/>
      <c r="H536" s="83"/>
      <c r="I536" s="83"/>
      <c r="J536" s="83"/>
      <c r="K536" s="83"/>
      <c r="L536" s="86"/>
    </row>
    <row r="537" spans="1:12" x14ac:dyDescent="0.25">
      <c r="A537" s="130" t="e">
        <f>IF($A531&lt;&gt;0,"Lot " &amp; VLOOKUP($A531,Liste!$A$10:$W$459,15,FALSE),"")</f>
        <v>#N/A</v>
      </c>
      <c r="B537" s="128" t="e">
        <f>IF($A531&lt;&gt;0,VLOOKUP($A531,Liste!$A$10:$W$459,16,FALSE),"")</f>
        <v>#N/A</v>
      </c>
      <c r="C537" s="77" t="e">
        <f>IF($A531&lt;&gt;0,VLOOKUP($A531,Liste!$A$10:$W$459,17,FALSE),"")</f>
        <v>#N/A</v>
      </c>
      <c r="D537" s="77"/>
      <c r="E537" s="81"/>
      <c r="F537" s="127"/>
      <c r="G537" s="131" t="s">
        <v>96</v>
      </c>
      <c r="H537" s="132" t="s">
        <v>97</v>
      </c>
      <c r="I537" s="69"/>
      <c r="J537" s="69"/>
      <c r="K537" s="69"/>
      <c r="L537" s="71"/>
    </row>
    <row r="538" spans="1:12" x14ac:dyDescent="0.25">
      <c r="A538" s="130" t="e">
        <f>IF($A531&lt;&gt;0,"Lot " &amp; VLOOKUP($A531,Liste!$A$10:$W$459,18,FALSE),"")</f>
        <v>#N/A</v>
      </c>
      <c r="B538" s="128">
        <v>0</v>
      </c>
      <c r="C538" s="77" t="e">
        <f>IF($A531&lt;&gt;0,VLOOKUP($A531,Liste!$A$10:$W$459,19,FALSE),"")</f>
        <v>#N/A</v>
      </c>
      <c r="E538" s="81"/>
      <c r="F538" s="127"/>
      <c r="G538" s="133" t="s">
        <v>98</v>
      </c>
      <c r="H538" s="132" t="s">
        <v>97</v>
      </c>
      <c r="I538" s="134"/>
      <c r="J538" s="134"/>
      <c r="K538" s="134"/>
      <c r="L538" s="135"/>
    </row>
    <row r="539" spans="1:12" ht="18.5" thickBot="1" x14ac:dyDescent="0.3">
      <c r="A539" s="110" t="e">
        <f>IF($A531&lt;&gt;0,"Lot " &amp; VLOOKUP($A531,Liste!$A$10:$W$459,21,FALSE),"")</f>
        <v>#N/A</v>
      </c>
      <c r="B539" s="136" t="e">
        <f>IF($A531&lt;&gt;0,VLOOKUP($A531,Liste!$A$10:$W$459,22,FALSE),"")</f>
        <v>#N/A</v>
      </c>
      <c r="C539" s="84" t="e">
        <f>IF($A531&lt;&gt;0,VLOOKUP($A531,Liste!$A$10:$W$459,23,FALSE),"")</f>
        <v>#N/A</v>
      </c>
      <c r="D539" s="83"/>
      <c r="E539" s="83"/>
      <c r="F539" s="137"/>
      <c r="G539" s="240" t="e">
        <f>IF(OR(B532=0,VLOOKUP(A531,Liste!$A$10:'Liste'!$Z$459,26)&lt;&gt;""),"", "Voir autorisation messages électroniques")</f>
        <v>#N/A</v>
      </c>
      <c r="H539" s="240"/>
      <c r="I539" s="240"/>
      <c r="J539" s="83"/>
      <c r="K539" s="83"/>
      <c r="L539" s="86"/>
    </row>
    <row r="540" spans="1:12" x14ac:dyDescent="0.25">
      <c r="L540" s="71"/>
    </row>
    <row r="541" spans="1:12" ht="17.5" x14ac:dyDescent="0.35">
      <c r="D541" s="78" t="s">
        <v>64</v>
      </c>
      <c r="E541" s="78"/>
      <c r="F541" s="78"/>
      <c r="K541" s="89" t="s">
        <v>65</v>
      </c>
      <c r="L541" s="140">
        <f>L464+1</f>
        <v>8</v>
      </c>
    </row>
    <row r="542" spans="1:12" x14ac:dyDescent="0.25">
      <c r="E542" s="89"/>
      <c r="F542" s="111" t="s">
        <v>92</v>
      </c>
      <c r="G542" s="99">
        <v>43819</v>
      </c>
      <c r="L542" s="71"/>
    </row>
    <row r="543" spans="1:12" x14ac:dyDescent="0.25">
      <c r="D543" t="s">
        <v>333</v>
      </c>
      <c r="E543" s="99"/>
      <c r="F543" s="99"/>
      <c r="G543" s="99"/>
      <c r="L543" s="71"/>
    </row>
    <row r="544" spans="1:12" ht="13" thickBot="1" x14ac:dyDescent="0.3">
      <c r="A544" s="69"/>
      <c r="B544" s="69"/>
      <c r="C544" s="69"/>
      <c r="D544" s="69"/>
      <c r="E544" s="69"/>
      <c r="F544" s="69"/>
      <c r="G544" s="69"/>
      <c r="L544" s="71"/>
    </row>
    <row r="545" spans="1:12" x14ac:dyDescent="0.25">
      <c r="A545" s="126">
        <f>A531+1</f>
        <v>57</v>
      </c>
      <c r="B545" s="126"/>
      <c r="C545" s="126"/>
      <c r="D545" s="126"/>
      <c r="E545" s="126"/>
      <c r="F545" s="118"/>
      <c r="G545" s="119" t="s">
        <v>93</v>
      </c>
      <c r="H545" s="120"/>
      <c r="I545" s="120"/>
      <c r="J545" s="120"/>
      <c r="K545" s="120"/>
      <c r="L545" s="121"/>
    </row>
    <row r="546" spans="1:12" ht="18.5" thickBot="1" x14ac:dyDescent="0.45">
      <c r="A546" s="68" t="e">
        <f>IF($A545&lt;&gt;0,VLOOKUP($A545,Liste!$A$10:$W$459,3,FALSE),"")</f>
        <v>#N/A</v>
      </c>
      <c r="B546" s="122" t="e">
        <f>IF($A545&lt;&gt;0,VLOOKUP($A545,Liste!$A$10:$W$459,4,FALSE),"")</f>
        <v>#N/A</v>
      </c>
      <c r="E546" s="75" t="e">
        <f>IF($A545&lt;&gt;0,VLOOKUP($A545,Liste!$A$10:$W$459,8,FALSE),"")</f>
        <v>#N/A</v>
      </c>
      <c r="F546" s="123"/>
      <c r="G546" s="124" t="s">
        <v>94</v>
      </c>
      <c r="H546" s="73"/>
      <c r="I546" s="73"/>
      <c r="J546" s="73"/>
      <c r="K546" s="73"/>
      <c r="L546" s="25"/>
    </row>
    <row r="547" spans="1:12" ht="13" x14ac:dyDescent="0.3">
      <c r="A547" s="79" t="e">
        <f>IF($A545&lt;&gt;0,VLOOKUP($A545,Liste!$A$10:$W$459,5,FALSE),"")</f>
        <v>#N/A</v>
      </c>
      <c r="B547" s="68"/>
      <c r="F547" s="125"/>
      <c r="G547" s="126" t="s">
        <v>95</v>
      </c>
      <c r="H547" s="126"/>
      <c r="I547" s="126"/>
      <c r="J547" s="126"/>
      <c r="K547" s="126"/>
      <c r="L547" s="85"/>
    </row>
    <row r="548" spans="1:12" ht="13" x14ac:dyDescent="0.3">
      <c r="A548" s="79" t="e">
        <f>IF($A545&lt;&gt;0,VLOOKUP($A545,Liste!$A$10:$W$459,6,FALSE),"")</f>
        <v>#N/A</v>
      </c>
      <c r="B548" s="79" t="e">
        <f>IF($A545&lt;&gt;0,VLOOKUP($A545,Liste!$A$10:$W$459,7,FALSE),"")</f>
        <v>#N/A</v>
      </c>
      <c r="F548" s="127"/>
      <c r="L548" s="71"/>
    </row>
    <row r="549" spans="1:12" x14ac:dyDescent="0.25">
      <c r="A549" s="80" t="e">
        <f xml:space="preserve"> IF($A545&lt;&gt;0, "Lot " &amp; VLOOKUP($A545,Liste!$A$10:$W$459,9,FALSE),"")</f>
        <v>#N/A</v>
      </c>
      <c r="B549" s="128" t="e">
        <f>IF($A545&lt;&gt;0,VLOOKUP($A545,Liste!$A$10:$W$459,10,FALSE),"")</f>
        <v>#N/A</v>
      </c>
      <c r="C549" s="76" t="e">
        <f>IF($A545&lt;&gt;0,VLOOKUP($A545,Liste!$A$10:$W$459,11,FALSE),"")</f>
        <v>#N/A</v>
      </c>
      <c r="F549" s="127"/>
      <c r="L549" s="71"/>
    </row>
    <row r="550" spans="1:12" ht="13" thickBot="1" x14ac:dyDescent="0.3">
      <c r="A550" s="80" t="e">
        <f>IF($A545&lt;&gt;0,"Lot " &amp; VLOOKUP($A545,Liste!$A$10:$W$459,12,FALSE),"")</f>
        <v>#N/A</v>
      </c>
      <c r="B550" s="128" t="e">
        <f>IF($A545&lt;&gt;0,VLOOKUP($A545,Liste!$A$10:$W$459,13,FALSE),"")</f>
        <v>#N/A</v>
      </c>
      <c r="C550" s="76" t="e">
        <f>IF($A545&lt;&gt;0,VLOOKUP($A545,Liste!$A$10:$W$459,14,FALSE),"")</f>
        <v>#N/A</v>
      </c>
      <c r="D550" s="77"/>
      <c r="E550" s="81"/>
      <c r="F550" s="129"/>
      <c r="G550" s="83"/>
      <c r="H550" s="83"/>
      <c r="I550" s="83"/>
      <c r="J550" s="83"/>
      <c r="K550" s="83"/>
      <c r="L550" s="86"/>
    </row>
    <row r="551" spans="1:12" x14ac:dyDescent="0.25">
      <c r="A551" s="130" t="e">
        <f>IF($A545&lt;&gt;0,"Lot " &amp; VLOOKUP($A545,Liste!$A$10:$W$459,15,FALSE),"")</f>
        <v>#N/A</v>
      </c>
      <c r="B551" s="128" t="e">
        <f>IF($A545&lt;&gt;0,VLOOKUP($A545,Liste!$A$10:$W$459,16,FALSE),"")</f>
        <v>#N/A</v>
      </c>
      <c r="C551" s="77" t="e">
        <f>IF($A545&lt;&gt;0,VLOOKUP($A545,Liste!$A$10:$W$459,17,FALSE),"")</f>
        <v>#N/A</v>
      </c>
      <c r="D551" s="77"/>
      <c r="E551" s="81"/>
      <c r="F551" s="127"/>
      <c r="G551" s="131" t="s">
        <v>96</v>
      </c>
      <c r="H551" s="132" t="s">
        <v>97</v>
      </c>
      <c r="I551" s="69"/>
      <c r="J551" s="69"/>
      <c r="K551" s="69"/>
      <c r="L551" s="71"/>
    </row>
    <row r="552" spans="1:12" x14ac:dyDescent="0.25">
      <c r="A552" s="130" t="e">
        <f>IF($A545&lt;&gt;0,"Lot " &amp; VLOOKUP($A545,Liste!$A$10:$W$459,18,FALSE),"")</f>
        <v>#N/A</v>
      </c>
      <c r="B552" s="128">
        <v>0</v>
      </c>
      <c r="C552" s="77" t="e">
        <f>IF($A545&lt;&gt;0,VLOOKUP($A545,Liste!$A$10:$W$459,19,FALSE),"")</f>
        <v>#N/A</v>
      </c>
      <c r="E552" s="81"/>
      <c r="F552" s="127"/>
      <c r="G552" s="133" t="s">
        <v>98</v>
      </c>
      <c r="H552" s="132" t="s">
        <v>97</v>
      </c>
      <c r="I552" s="134"/>
      <c r="J552" s="134"/>
      <c r="K552" s="134"/>
      <c r="L552" s="135"/>
    </row>
    <row r="553" spans="1:12" ht="18.5" thickBot="1" x14ac:dyDescent="0.3">
      <c r="A553" s="110" t="e">
        <f>IF($A545&lt;&gt;0,"Lot " &amp; VLOOKUP($A545,Liste!$A$10:$W$459,21,FALSE),"")</f>
        <v>#N/A</v>
      </c>
      <c r="B553" s="136" t="e">
        <f>IF($A545&lt;&gt;0,VLOOKUP($A545,Liste!$A$10:$W$459,22,FALSE),"")</f>
        <v>#N/A</v>
      </c>
      <c r="C553" s="84" t="e">
        <f>IF($A545&lt;&gt;0,VLOOKUP($A545,Liste!$A$10:$W$459,23,FALSE),"")</f>
        <v>#N/A</v>
      </c>
      <c r="D553" s="83"/>
      <c r="E553" s="83"/>
      <c r="F553" s="137"/>
      <c r="G553" s="240" t="e">
        <f>IF(OR(B546=0,VLOOKUP(A545,Liste!$A$10:'Liste'!$Z$459,26)&lt;&gt;""),"", "Voir autorisation messages électroniques")</f>
        <v>#N/A</v>
      </c>
      <c r="H553" s="240"/>
      <c r="I553" s="240"/>
      <c r="J553" s="83"/>
      <c r="K553" s="83"/>
      <c r="L553" s="86"/>
    </row>
    <row r="554" spans="1:12" x14ac:dyDescent="0.25">
      <c r="A554" s="138">
        <f>A545+1</f>
        <v>58</v>
      </c>
      <c r="B554" s="139"/>
      <c r="F554" s="118"/>
      <c r="G554" s="119" t="s">
        <v>93</v>
      </c>
      <c r="H554" s="120"/>
      <c r="I554" s="120"/>
      <c r="J554" s="120"/>
      <c r="K554" s="120"/>
      <c r="L554" s="121"/>
    </row>
    <row r="555" spans="1:12" ht="18.5" thickBot="1" x14ac:dyDescent="0.45">
      <c r="A555" s="68" t="e">
        <f>IF($A554&lt;&gt;0,VLOOKUP($A554,Liste!$A$10:$W$459,3,FALSE),"")</f>
        <v>#N/A</v>
      </c>
      <c r="B555" s="122" t="e">
        <f>IF($A554&lt;&gt;0,VLOOKUP($A554,Liste!$A$10:$W$459,4,FALSE),"")</f>
        <v>#N/A</v>
      </c>
      <c r="E555" s="75" t="e">
        <f>IF($A554&lt;&gt;0,VLOOKUP($A554,Liste!$A$10:$W$459,8,FALSE),"")</f>
        <v>#N/A</v>
      </c>
      <c r="F555" s="123"/>
      <c r="G555" s="124" t="s">
        <v>94</v>
      </c>
      <c r="H555" s="73"/>
      <c r="I555" s="73"/>
      <c r="J555" s="73"/>
      <c r="K555" s="73"/>
      <c r="L555" s="25"/>
    </row>
    <row r="556" spans="1:12" ht="13" x14ac:dyDescent="0.3">
      <c r="A556" s="79" t="e">
        <f>IF($A554&lt;&gt;0,VLOOKUP($A554,Liste!$A$10:$W$459,5,FALSE),"")</f>
        <v>#N/A</v>
      </c>
      <c r="B556" s="68"/>
      <c r="F556" s="125"/>
      <c r="G556" s="126" t="s">
        <v>95</v>
      </c>
      <c r="H556" s="126"/>
      <c r="I556" s="126"/>
      <c r="J556" s="126"/>
      <c r="K556" s="126"/>
      <c r="L556" s="85"/>
    </row>
    <row r="557" spans="1:12" ht="13" x14ac:dyDescent="0.3">
      <c r="A557" s="79" t="e">
        <f>IF($A554&lt;&gt;0,VLOOKUP($A554,Liste!$A$10:$W$459,6,FALSE),"")</f>
        <v>#N/A</v>
      </c>
      <c r="B557" s="79" t="e">
        <f>IF($A554&lt;&gt;0,VLOOKUP($A554,Liste!$A$10:$W$459,7,FALSE),"")</f>
        <v>#N/A</v>
      </c>
      <c r="F557" s="127"/>
      <c r="L557" s="71"/>
    </row>
    <row r="558" spans="1:12" x14ac:dyDescent="0.25">
      <c r="A558" s="80" t="e">
        <f xml:space="preserve"> IF($A554&lt;&gt;0, "Lot " &amp; VLOOKUP($A554,Liste!$A$10:$W$459,9,FALSE),"")</f>
        <v>#N/A</v>
      </c>
      <c r="B558" s="128" t="e">
        <f>IF($A554&lt;&gt;0,VLOOKUP($A554,Liste!$A$10:$W$459,10,FALSE),"")</f>
        <v>#N/A</v>
      </c>
      <c r="C558" s="76" t="e">
        <f>IF($A554&lt;&gt;0,VLOOKUP($A554,Liste!$A$10:$W$459,11,FALSE),"")</f>
        <v>#N/A</v>
      </c>
      <c r="F558" s="127"/>
      <c r="L558" s="71"/>
    </row>
    <row r="559" spans="1:12" ht="13" thickBot="1" x14ac:dyDescent="0.3">
      <c r="A559" s="80" t="e">
        <f>IF($A554&lt;&gt;0,"Lot " &amp; VLOOKUP($A554,Liste!$A$10:$W$459,12,FALSE),"")</f>
        <v>#N/A</v>
      </c>
      <c r="B559" s="128" t="e">
        <f>IF($A554&lt;&gt;0,VLOOKUP($A554,Liste!$A$10:$W$459,13,FALSE),"")</f>
        <v>#N/A</v>
      </c>
      <c r="C559" s="76" t="e">
        <f>IF($A554&lt;&gt;0,VLOOKUP($A554,Liste!$A$10:$W$459,14,FALSE),"")</f>
        <v>#N/A</v>
      </c>
      <c r="D559" s="77"/>
      <c r="E559" s="81"/>
      <c r="F559" s="129"/>
      <c r="G559" s="83"/>
      <c r="H559" s="83"/>
      <c r="I559" s="83"/>
      <c r="J559" s="83"/>
      <c r="K559" s="83"/>
      <c r="L559" s="86"/>
    </row>
    <row r="560" spans="1:12" x14ac:dyDescent="0.25">
      <c r="A560" s="130" t="e">
        <f>IF($A554&lt;&gt;0,"Lot " &amp; VLOOKUP($A554,Liste!$A$10:$W$459,15,FALSE),"")</f>
        <v>#N/A</v>
      </c>
      <c r="B560" s="128" t="e">
        <f>IF($A554&lt;&gt;0,VLOOKUP($A554,Liste!$A$10:$W$459,16,FALSE),"")</f>
        <v>#N/A</v>
      </c>
      <c r="C560" s="77" t="e">
        <f>IF($A554&lt;&gt;0,VLOOKUP($A554,Liste!$A$10:$W$459,17,FALSE),"")</f>
        <v>#N/A</v>
      </c>
      <c r="D560" s="77"/>
      <c r="E560" s="81"/>
      <c r="F560" s="127"/>
      <c r="G560" s="131" t="s">
        <v>96</v>
      </c>
      <c r="H560" s="132" t="s">
        <v>97</v>
      </c>
      <c r="I560" s="69"/>
      <c r="J560" s="69"/>
      <c r="K560" s="69"/>
      <c r="L560" s="71"/>
    </row>
    <row r="561" spans="1:12" x14ac:dyDescent="0.25">
      <c r="A561" s="130" t="e">
        <f>IF($A554&lt;&gt;0,"Lot " &amp; VLOOKUP($A554,Liste!$A$10:$W$459,18,FALSE),"")</f>
        <v>#N/A</v>
      </c>
      <c r="B561" s="128">
        <v>0</v>
      </c>
      <c r="C561" s="77" t="e">
        <f>IF($A554&lt;&gt;0,VLOOKUP($A554,Liste!$A$10:$W$459,19,FALSE),"")</f>
        <v>#N/A</v>
      </c>
      <c r="E561" s="81"/>
      <c r="F561" s="127"/>
      <c r="G561" s="133" t="s">
        <v>98</v>
      </c>
      <c r="H561" s="132" t="s">
        <v>97</v>
      </c>
      <c r="I561" s="134"/>
      <c r="J561" s="134"/>
      <c r="K561" s="134"/>
      <c r="L561" s="135"/>
    </row>
    <row r="562" spans="1:12" ht="18.5" thickBot="1" x14ac:dyDescent="0.3">
      <c r="A562" s="110" t="e">
        <f>IF($A554&lt;&gt;0,"Lot " &amp; VLOOKUP($A554,Liste!$A$10:$W$459,21,FALSE),"")</f>
        <v>#N/A</v>
      </c>
      <c r="B562" s="136" t="e">
        <f>IF($A554&lt;&gt;0,VLOOKUP($A554,Liste!$A$10:$W$459,22,FALSE),"")</f>
        <v>#N/A</v>
      </c>
      <c r="C562" s="84" t="e">
        <f>IF($A554&lt;&gt;0,VLOOKUP($A554,Liste!$A$10:$W$459,23,FALSE),"")</f>
        <v>#N/A</v>
      </c>
      <c r="D562" s="83"/>
      <c r="E562" s="83"/>
      <c r="F562" s="137"/>
      <c r="G562" s="240" t="e">
        <f>IF(OR(B555=0,VLOOKUP(A554,Liste!$A$10:'Liste'!$Z$459,26)&lt;&gt;""),"", "Voir autorisation messages électroniques")</f>
        <v>#N/A</v>
      </c>
      <c r="H562" s="240"/>
      <c r="I562" s="240"/>
      <c r="J562" s="83"/>
      <c r="K562" s="83"/>
      <c r="L562" s="86"/>
    </row>
    <row r="563" spans="1:12" x14ac:dyDescent="0.25">
      <c r="A563" s="138">
        <f>A554+1</f>
        <v>59</v>
      </c>
      <c r="B563" s="139"/>
      <c r="F563" s="118"/>
      <c r="G563" s="119" t="s">
        <v>93</v>
      </c>
      <c r="H563" s="120"/>
      <c r="I563" s="120"/>
      <c r="J563" s="120"/>
      <c r="K563" s="120"/>
      <c r="L563" s="121"/>
    </row>
    <row r="564" spans="1:12" ht="18.5" thickBot="1" x14ac:dyDescent="0.45">
      <c r="A564" s="68" t="e">
        <f>IF($A563&lt;&gt;0,VLOOKUP($A563,Liste!$A$10:$W$459,3,FALSE),"")</f>
        <v>#N/A</v>
      </c>
      <c r="B564" s="122" t="e">
        <f>IF($A563&lt;&gt;0,VLOOKUP($A563,Liste!$A$10:$W$459,4,FALSE),"")</f>
        <v>#N/A</v>
      </c>
      <c r="E564" s="75" t="e">
        <f>IF($A563&lt;&gt;0,VLOOKUP($A563,Liste!$A$10:$W$459,8,FALSE),"")</f>
        <v>#N/A</v>
      </c>
      <c r="F564" s="123"/>
      <c r="G564" s="124" t="s">
        <v>94</v>
      </c>
      <c r="H564" s="73"/>
      <c r="I564" s="73"/>
      <c r="J564" s="73"/>
      <c r="K564" s="73"/>
      <c r="L564" s="25"/>
    </row>
    <row r="565" spans="1:12" ht="13" x14ac:dyDescent="0.3">
      <c r="A565" s="79" t="e">
        <f>IF($A563&lt;&gt;0,VLOOKUP($A563,Liste!$A$10:$W$459,5,FALSE),"")</f>
        <v>#N/A</v>
      </c>
      <c r="B565" s="68"/>
      <c r="F565" s="125"/>
      <c r="G565" s="126" t="s">
        <v>95</v>
      </c>
      <c r="H565" s="126"/>
      <c r="I565" s="126"/>
      <c r="J565" s="126"/>
      <c r="K565" s="126"/>
      <c r="L565" s="85"/>
    </row>
    <row r="566" spans="1:12" ht="13" x14ac:dyDescent="0.3">
      <c r="A566" s="79" t="e">
        <f>IF($A563&lt;&gt;0,VLOOKUP($A563,Liste!$A$10:$W$459,6,FALSE),"")</f>
        <v>#N/A</v>
      </c>
      <c r="B566" s="79" t="e">
        <f>IF($A563&lt;&gt;0,VLOOKUP($A563,Liste!$A$10:$W$459,7,FALSE),"")</f>
        <v>#N/A</v>
      </c>
      <c r="F566" s="127"/>
      <c r="L566" s="71"/>
    </row>
    <row r="567" spans="1:12" x14ac:dyDescent="0.25">
      <c r="A567" s="80" t="e">
        <f xml:space="preserve"> IF($A563&lt;&gt;0, "Lot " &amp; VLOOKUP($A563,Liste!$A$10:$W$459,9,FALSE),"")</f>
        <v>#N/A</v>
      </c>
      <c r="B567" s="128" t="e">
        <f>IF($A563&lt;&gt;0,VLOOKUP($A563,Liste!$A$10:$W$459,10,FALSE),"")</f>
        <v>#N/A</v>
      </c>
      <c r="C567" s="76" t="e">
        <f>IF($A563&lt;&gt;0,VLOOKUP($A563,Liste!$A$10:$W$459,11,FALSE),"")</f>
        <v>#N/A</v>
      </c>
      <c r="F567" s="127"/>
      <c r="L567" s="71"/>
    </row>
    <row r="568" spans="1:12" ht="13" thickBot="1" x14ac:dyDescent="0.3">
      <c r="A568" s="80" t="e">
        <f>IF($A563&lt;&gt;0,"Lot " &amp; VLOOKUP($A563,Liste!$A$10:$W$459,12,FALSE),"")</f>
        <v>#N/A</v>
      </c>
      <c r="B568" s="128" t="e">
        <f>IF($A563&lt;&gt;0,VLOOKUP($A563,Liste!$A$10:$W$459,13,FALSE),"")</f>
        <v>#N/A</v>
      </c>
      <c r="C568" s="76" t="e">
        <f>IF($A563&lt;&gt;0,VLOOKUP($A563,Liste!$A$10:$W$459,14,FALSE),"")</f>
        <v>#N/A</v>
      </c>
      <c r="D568" s="77"/>
      <c r="E568" s="81"/>
      <c r="F568" s="129"/>
      <c r="G568" s="83"/>
      <c r="H568" s="83"/>
      <c r="I568" s="83"/>
      <c r="J568" s="83"/>
      <c r="K568" s="83"/>
      <c r="L568" s="86"/>
    </row>
    <row r="569" spans="1:12" x14ac:dyDescent="0.25">
      <c r="A569" s="130" t="e">
        <f>IF($A563&lt;&gt;0,"Lot " &amp; VLOOKUP($A563,Liste!$A$10:$W$459,15,FALSE),"")</f>
        <v>#N/A</v>
      </c>
      <c r="B569" s="128" t="e">
        <f>IF($A563&lt;&gt;0,VLOOKUP($A563,Liste!$A$10:$W$459,16,FALSE),"")</f>
        <v>#N/A</v>
      </c>
      <c r="C569" s="77" t="e">
        <f>IF($A563&lt;&gt;0,VLOOKUP($A563,Liste!$A$10:$W$459,17,FALSE),"")</f>
        <v>#N/A</v>
      </c>
      <c r="D569" s="77"/>
      <c r="E569" s="81"/>
      <c r="F569" s="127"/>
      <c r="G569" s="131" t="s">
        <v>96</v>
      </c>
      <c r="H569" s="132" t="s">
        <v>97</v>
      </c>
      <c r="I569" s="69"/>
      <c r="J569" s="69"/>
      <c r="K569" s="69"/>
      <c r="L569" s="71"/>
    </row>
    <row r="570" spans="1:12" x14ac:dyDescent="0.25">
      <c r="A570" s="130" t="e">
        <f>IF($A563&lt;&gt;0,"Lot " &amp; VLOOKUP($A563,Liste!$A$10:$W$459,18,FALSE),"")</f>
        <v>#N/A</v>
      </c>
      <c r="B570" s="128">
        <v>0</v>
      </c>
      <c r="C570" s="77" t="e">
        <f>IF($A563&lt;&gt;0,VLOOKUP($A563,Liste!$A$10:$W$459,19,FALSE),"")</f>
        <v>#N/A</v>
      </c>
      <c r="E570" s="81"/>
      <c r="F570" s="127"/>
      <c r="G570" s="133" t="s">
        <v>98</v>
      </c>
      <c r="H570" s="132" t="s">
        <v>97</v>
      </c>
      <c r="I570" s="134"/>
      <c r="J570" s="134"/>
      <c r="K570" s="134"/>
      <c r="L570" s="135"/>
    </row>
    <row r="571" spans="1:12" ht="18.5" thickBot="1" x14ac:dyDescent="0.3">
      <c r="A571" s="110" t="e">
        <f>IF($A563&lt;&gt;0,"Lot " &amp; VLOOKUP($A563,Liste!$A$10:$W$459,21,FALSE),"")</f>
        <v>#N/A</v>
      </c>
      <c r="B571" s="136" t="e">
        <f>IF($A563&lt;&gt;0,VLOOKUP($A563,Liste!$A$10:$W$459,22,FALSE),"")</f>
        <v>#N/A</v>
      </c>
      <c r="C571" s="84" t="e">
        <f>IF($A563&lt;&gt;0,VLOOKUP($A563,Liste!$A$10:$W$459,23,FALSE),"")</f>
        <v>#N/A</v>
      </c>
      <c r="D571" s="83"/>
      <c r="E571" s="83"/>
      <c r="F571" s="137"/>
      <c r="G571" s="240" t="e">
        <f>IF(OR(B564=0,VLOOKUP(A563,Liste!$A$10:'Liste'!$Z$459,26)&lt;&gt;""),"", "Voir autorisation messages électroniques")</f>
        <v>#N/A</v>
      </c>
      <c r="H571" s="240"/>
      <c r="I571" s="240"/>
      <c r="J571" s="83"/>
      <c r="K571" s="83"/>
      <c r="L571" s="86"/>
    </row>
    <row r="572" spans="1:12" x14ac:dyDescent="0.25">
      <c r="A572" s="138">
        <f>A563+1</f>
        <v>60</v>
      </c>
      <c r="B572" s="139"/>
      <c r="F572" s="118"/>
      <c r="G572" s="119" t="s">
        <v>93</v>
      </c>
      <c r="H572" s="120"/>
      <c r="I572" s="120"/>
      <c r="J572" s="120"/>
      <c r="K572" s="120"/>
      <c r="L572" s="121"/>
    </row>
    <row r="573" spans="1:12" ht="18.5" thickBot="1" x14ac:dyDescent="0.45">
      <c r="A573" s="68" t="e">
        <f>IF($A572&lt;&gt;0,VLOOKUP($A572,Liste!$A$10:$W$459,3,FALSE),"")</f>
        <v>#N/A</v>
      </c>
      <c r="B573" s="122" t="e">
        <f>IF($A572&lt;&gt;0,VLOOKUP($A572,Liste!$A$10:$W$459,4,FALSE),"")</f>
        <v>#N/A</v>
      </c>
      <c r="E573" s="75" t="e">
        <f>IF($A572&lt;&gt;0,VLOOKUP($A572,Liste!$A$10:$W$459,8,FALSE),"")</f>
        <v>#N/A</v>
      </c>
      <c r="F573" s="123"/>
      <c r="G573" s="124" t="s">
        <v>94</v>
      </c>
      <c r="H573" s="73"/>
      <c r="I573" s="73"/>
      <c r="J573" s="73"/>
      <c r="K573" s="73"/>
      <c r="L573" s="25"/>
    </row>
    <row r="574" spans="1:12" ht="13" x14ac:dyDescent="0.3">
      <c r="A574" s="79" t="e">
        <f>IF($A572&lt;&gt;0,VLOOKUP($A572,Liste!$A$10:$W$459,5,FALSE),"")</f>
        <v>#N/A</v>
      </c>
      <c r="B574" s="68"/>
      <c r="F574" s="125"/>
      <c r="G574" s="126" t="s">
        <v>95</v>
      </c>
      <c r="H574" s="126"/>
      <c r="I574" s="126"/>
      <c r="J574" s="126"/>
      <c r="K574" s="126"/>
      <c r="L574" s="85"/>
    </row>
    <row r="575" spans="1:12" ht="13" x14ac:dyDescent="0.3">
      <c r="A575" s="79" t="e">
        <f>IF($A572&lt;&gt;0,VLOOKUP($A572,Liste!$A$10:$W$459,6,FALSE),"")</f>
        <v>#N/A</v>
      </c>
      <c r="B575" s="79" t="e">
        <f>IF($A572&lt;&gt;0,VLOOKUP($A572,Liste!$A$10:$W$459,7,FALSE),"")</f>
        <v>#N/A</v>
      </c>
      <c r="F575" s="127"/>
      <c r="L575" s="71"/>
    </row>
    <row r="576" spans="1:12" x14ac:dyDescent="0.25">
      <c r="A576" s="80" t="e">
        <f xml:space="preserve"> IF($A572&lt;&gt;0, "Lot " &amp; VLOOKUP($A572,Liste!$A$10:$W$459,9,FALSE),"")</f>
        <v>#N/A</v>
      </c>
      <c r="B576" s="128" t="e">
        <f>IF($A572&lt;&gt;0,VLOOKUP($A572,Liste!$A$10:$W$459,10,FALSE),"")</f>
        <v>#N/A</v>
      </c>
      <c r="C576" s="76" t="e">
        <f>IF($A572&lt;&gt;0,VLOOKUP($A572,Liste!$A$10:$W$459,11,FALSE),"")</f>
        <v>#N/A</v>
      </c>
      <c r="F576" s="127"/>
      <c r="L576" s="71"/>
    </row>
    <row r="577" spans="1:12" ht="13" thickBot="1" x14ac:dyDescent="0.3">
      <c r="A577" s="80" t="e">
        <f>IF($A572&lt;&gt;0,"Lot " &amp; VLOOKUP($A572,Liste!$A$10:$W$459,12,FALSE),"")</f>
        <v>#N/A</v>
      </c>
      <c r="B577" s="128" t="e">
        <f>IF($A572&lt;&gt;0,VLOOKUP($A572,Liste!$A$10:$W$459,13,FALSE),"")</f>
        <v>#N/A</v>
      </c>
      <c r="C577" s="76" t="e">
        <f>IF($A572&lt;&gt;0,VLOOKUP($A572,Liste!$A$10:$W$459,14,FALSE),"")</f>
        <v>#N/A</v>
      </c>
      <c r="D577" s="77"/>
      <c r="E577" s="81"/>
      <c r="F577" s="129"/>
      <c r="G577" s="83"/>
      <c r="H577" s="83"/>
      <c r="I577" s="83"/>
      <c r="J577" s="83"/>
      <c r="K577" s="83"/>
      <c r="L577" s="86"/>
    </row>
    <row r="578" spans="1:12" x14ac:dyDescent="0.25">
      <c r="A578" s="130" t="e">
        <f>IF($A572&lt;&gt;0,"Lot " &amp; VLOOKUP($A572,Liste!$A$10:$W$459,15,FALSE),"")</f>
        <v>#N/A</v>
      </c>
      <c r="B578" s="128" t="e">
        <f>IF($A572&lt;&gt;0,VLOOKUP($A572,Liste!$A$10:$W$459,16,FALSE),"")</f>
        <v>#N/A</v>
      </c>
      <c r="C578" s="77" t="e">
        <f>IF($A572&lt;&gt;0,VLOOKUP($A572,Liste!$A$10:$W$459,17,FALSE),"")</f>
        <v>#N/A</v>
      </c>
      <c r="D578" s="77"/>
      <c r="E578" s="81"/>
      <c r="F578" s="127"/>
      <c r="G578" s="131" t="s">
        <v>96</v>
      </c>
      <c r="H578" s="132" t="s">
        <v>97</v>
      </c>
      <c r="I578" s="69"/>
      <c r="J578" s="69"/>
      <c r="K578" s="69"/>
      <c r="L578" s="71"/>
    </row>
    <row r="579" spans="1:12" x14ac:dyDescent="0.25">
      <c r="A579" s="130" t="e">
        <f>IF($A572&lt;&gt;0,"Lot " &amp; VLOOKUP($A572,Liste!$A$10:$W$459,18,FALSE),"")</f>
        <v>#N/A</v>
      </c>
      <c r="B579" s="128">
        <v>0</v>
      </c>
      <c r="C579" s="77" t="e">
        <f>IF($A572&lt;&gt;0,VLOOKUP($A572,Liste!$A$10:$W$459,19,FALSE),"")</f>
        <v>#N/A</v>
      </c>
      <c r="E579" s="81"/>
      <c r="F579" s="127"/>
      <c r="G579" s="133" t="s">
        <v>98</v>
      </c>
      <c r="H579" s="132" t="s">
        <v>97</v>
      </c>
      <c r="I579" s="134"/>
      <c r="J579" s="134"/>
      <c r="K579" s="134"/>
      <c r="L579" s="135"/>
    </row>
    <row r="580" spans="1:12" ht="18.5" thickBot="1" x14ac:dyDescent="0.3">
      <c r="A580" s="110" t="e">
        <f>IF($A572&lt;&gt;0,"Lot " &amp; VLOOKUP($A572,Liste!$A$10:$W$459,21,FALSE),"")</f>
        <v>#N/A</v>
      </c>
      <c r="B580" s="136" t="e">
        <f>IF($A572&lt;&gt;0,VLOOKUP($A572,Liste!$A$10:$W$459,22,FALSE),"")</f>
        <v>#N/A</v>
      </c>
      <c r="C580" s="84" t="e">
        <f>IF($A572&lt;&gt;0,VLOOKUP($A572,Liste!$A$10:$W$459,23,FALSE),"")</f>
        <v>#N/A</v>
      </c>
      <c r="D580" s="83"/>
      <c r="E580" s="83"/>
      <c r="F580" s="137"/>
      <c r="G580" s="240" t="e">
        <f>IF(OR(B573=0,VLOOKUP(A572,Liste!$A$10:'Liste'!$Z$459,26)&lt;&gt;""),"", "Voir autorisation messages électroniques")</f>
        <v>#N/A</v>
      </c>
      <c r="H580" s="240"/>
      <c r="I580" s="240"/>
      <c r="J580" s="83"/>
      <c r="K580" s="83"/>
      <c r="L580" s="86"/>
    </row>
    <row r="581" spans="1:12" x14ac:dyDescent="0.25">
      <c r="A581" s="138">
        <f>A572+1</f>
        <v>61</v>
      </c>
      <c r="B581" s="139"/>
      <c r="F581" s="118"/>
      <c r="G581" s="119" t="s">
        <v>93</v>
      </c>
      <c r="H581" s="120"/>
      <c r="I581" s="120"/>
      <c r="J581" s="120"/>
      <c r="K581" s="120"/>
      <c r="L581" s="121"/>
    </row>
    <row r="582" spans="1:12" ht="18.5" thickBot="1" x14ac:dyDescent="0.45">
      <c r="A582" s="68" t="e">
        <f>IF($A581&lt;&gt;0,VLOOKUP($A581,Liste!$A$10:$W$459,3,FALSE),"")</f>
        <v>#N/A</v>
      </c>
      <c r="B582" s="122" t="e">
        <f>IF($A581&lt;&gt;0,VLOOKUP($A581,Liste!$A$10:$W$459,4,FALSE),"")</f>
        <v>#N/A</v>
      </c>
      <c r="E582" s="75" t="e">
        <f>IF($A581&lt;&gt;0,VLOOKUP($A581,Liste!$A$10:$W$459,8,FALSE),"")</f>
        <v>#N/A</v>
      </c>
      <c r="F582" s="123"/>
      <c r="G582" s="124" t="s">
        <v>94</v>
      </c>
      <c r="H582" s="73"/>
      <c r="I582" s="73"/>
      <c r="J582" s="73"/>
      <c r="K582" s="73"/>
      <c r="L582" s="25"/>
    </row>
    <row r="583" spans="1:12" ht="13" x14ac:dyDescent="0.3">
      <c r="A583" s="79" t="e">
        <f>IF($A581&lt;&gt;0,VLOOKUP($A581,Liste!$A$10:$W$459,5,FALSE),"")</f>
        <v>#N/A</v>
      </c>
      <c r="B583" s="68"/>
      <c r="F583" s="125"/>
      <c r="G583" s="126" t="s">
        <v>95</v>
      </c>
      <c r="H583" s="126"/>
      <c r="I583" s="126"/>
      <c r="J583" s="126"/>
      <c r="K583" s="126"/>
      <c r="L583" s="85"/>
    </row>
    <row r="584" spans="1:12" ht="13" x14ac:dyDescent="0.3">
      <c r="A584" s="79" t="e">
        <f>IF($A581&lt;&gt;0,VLOOKUP($A581,Liste!$A$10:$W$459,6,FALSE),"")</f>
        <v>#N/A</v>
      </c>
      <c r="B584" s="79" t="e">
        <f>IF($A581&lt;&gt;0,VLOOKUP($A581,Liste!$A$10:$W$459,7,FALSE),"")</f>
        <v>#N/A</v>
      </c>
      <c r="F584" s="127"/>
      <c r="L584" s="71"/>
    </row>
    <row r="585" spans="1:12" x14ac:dyDescent="0.25">
      <c r="A585" s="80" t="e">
        <f xml:space="preserve"> IF($A581&lt;&gt;0, "Lot " &amp; VLOOKUP($A581,Liste!$A$10:$W$459,9,FALSE),"")</f>
        <v>#N/A</v>
      </c>
      <c r="B585" s="128" t="e">
        <f>IF($A581&lt;&gt;0,VLOOKUP($A581,Liste!$A$10:$W$459,10,FALSE),"")</f>
        <v>#N/A</v>
      </c>
      <c r="C585" s="76" t="e">
        <f>IF($A581&lt;&gt;0,VLOOKUP($A581,Liste!$A$10:$W$459,11,FALSE),"")</f>
        <v>#N/A</v>
      </c>
      <c r="F585" s="127"/>
      <c r="L585" s="71"/>
    </row>
    <row r="586" spans="1:12" ht="13" thickBot="1" x14ac:dyDescent="0.3">
      <c r="A586" s="80" t="e">
        <f>IF($A581&lt;&gt;0,"Lot " &amp; VLOOKUP($A581,Liste!$A$10:$W$459,12,FALSE),"")</f>
        <v>#N/A</v>
      </c>
      <c r="B586" s="128" t="e">
        <f>IF($A581&lt;&gt;0,VLOOKUP($A581,Liste!$A$10:$W$459,13,FALSE),"")</f>
        <v>#N/A</v>
      </c>
      <c r="C586" s="76" t="e">
        <f>IF($A581&lt;&gt;0,VLOOKUP($A581,Liste!$A$10:$W$459,14,FALSE),"")</f>
        <v>#N/A</v>
      </c>
      <c r="D586" s="77"/>
      <c r="E586" s="81"/>
      <c r="F586" s="129"/>
      <c r="G586" s="83"/>
      <c r="H586" s="83"/>
      <c r="I586" s="83"/>
      <c r="J586" s="83"/>
      <c r="K586" s="83"/>
      <c r="L586" s="86"/>
    </row>
    <row r="587" spans="1:12" x14ac:dyDescent="0.25">
      <c r="A587" s="130" t="e">
        <f>IF($A581&lt;&gt;0,"Lot " &amp; VLOOKUP($A581,Liste!$A$10:$W$459,15,FALSE),"")</f>
        <v>#N/A</v>
      </c>
      <c r="B587" s="128" t="e">
        <f>IF($A581&lt;&gt;0,VLOOKUP($A581,Liste!$A$10:$W$459,16,FALSE),"")</f>
        <v>#N/A</v>
      </c>
      <c r="C587" s="77" t="e">
        <f>IF($A581&lt;&gt;0,VLOOKUP($A581,Liste!$A$10:$W$459,17,FALSE),"")</f>
        <v>#N/A</v>
      </c>
      <c r="D587" s="77"/>
      <c r="E587" s="81"/>
      <c r="F587" s="127"/>
      <c r="G587" s="131" t="s">
        <v>96</v>
      </c>
      <c r="H587" s="132" t="s">
        <v>97</v>
      </c>
      <c r="I587" s="69"/>
      <c r="J587" s="69"/>
      <c r="K587" s="69"/>
      <c r="L587" s="71"/>
    </row>
    <row r="588" spans="1:12" x14ac:dyDescent="0.25">
      <c r="A588" s="130" t="e">
        <f>IF($A581&lt;&gt;0,"Lot " &amp; VLOOKUP($A581,Liste!$A$10:$W$459,18,FALSE),"")</f>
        <v>#N/A</v>
      </c>
      <c r="B588" s="128">
        <v>0</v>
      </c>
      <c r="C588" s="77" t="e">
        <f>IF($A581&lt;&gt;0,VLOOKUP($A581,Liste!$A$10:$W$459,19,FALSE),"")</f>
        <v>#N/A</v>
      </c>
      <c r="E588" s="81"/>
      <c r="F588" s="127"/>
      <c r="G588" s="133" t="s">
        <v>98</v>
      </c>
      <c r="H588" s="132" t="s">
        <v>97</v>
      </c>
      <c r="I588" s="134"/>
      <c r="J588" s="134"/>
      <c r="K588" s="134"/>
      <c r="L588" s="135"/>
    </row>
    <row r="589" spans="1:12" ht="18.5" thickBot="1" x14ac:dyDescent="0.3">
      <c r="A589" s="110" t="e">
        <f>IF($A581&lt;&gt;0,"Lot " &amp; VLOOKUP($A581,Liste!$A$10:$W$459,21,FALSE),"")</f>
        <v>#N/A</v>
      </c>
      <c r="B589" s="136" t="e">
        <f>IF($A581&lt;&gt;0,VLOOKUP($A581,Liste!$A$10:$W$459,22,FALSE),"")</f>
        <v>#N/A</v>
      </c>
      <c r="C589" s="84" t="e">
        <f>IF($A581&lt;&gt;0,VLOOKUP($A581,Liste!$A$10:$W$459,23,FALSE),"")</f>
        <v>#N/A</v>
      </c>
      <c r="D589" s="83"/>
      <c r="E589" s="83"/>
      <c r="F589" s="137"/>
      <c r="G589" s="240" t="e">
        <f>IF(OR(B582=0,VLOOKUP(A581,Liste!$A$10:'Liste'!$Z$459,26)&lt;&gt;""),"", "Voir autorisation messages électroniques")</f>
        <v>#N/A</v>
      </c>
      <c r="H589" s="240"/>
      <c r="I589" s="240"/>
      <c r="J589" s="83"/>
      <c r="K589" s="83"/>
      <c r="L589" s="86"/>
    </row>
    <row r="590" spans="1:12" x14ac:dyDescent="0.25">
      <c r="A590" s="138">
        <f>A581+1</f>
        <v>62</v>
      </c>
      <c r="B590" s="139"/>
      <c r="F590" s="118"/>
      <c r="G590" s="119" t="s">
        <v>93</v>
      </c>
      <c r="H590" s="120"/>
      <c r="I590" s="120"/>
      <c r="J590" s="120"/>
      <c r="K590" s="120"/>
      <c r="L590" s="121"/>
    </row>
    <row r="591" spans="1:12" ht="18.5" thickBot="1" x14ac:dyDescent="0.45">
      <c r="A591" s="68" t="e">
        <f>IF($A590&lt;&gt;0,VLOOKUP($A590,Liste!$A$10:$W$459,3,FALSE),"")</f>
        <v>#N/A</v>
      </c>
      <c r="B591" s="122" t="e">
        <f>IF($A590&lt;&gt;0,VLOOKUP($A590,Liste!$A$10:$W$459,4,FALSE),"")</f>
        <v>#N/A</v>
      </c>
      <c r="E591" s="75" t="e">
        <f>IF($A590&lt;&gt;0,VLOOKUP($A590,Liste!$A$10:$W$459,8,FALSE),"")</f>
        <v>#N/A</v>
      </c>
      <c r="F591" s="123"/>
      <c r="G591" s="124" t="s">
        <v>94</v>
      </c>
      <c r="H591" s="73"/>
      <c r="I591" s="73"/>
      <c r="J591" s="73"/>
      <c r="K591" s="73"/>
      <c r="L591" s="25"/>
    </row>
    <row r="592" spans="1:12" ht="13" x14ac:dyDescent="0.3">
      <c r="A592" s="79" t="e">
        <f>IF($A590&lt;&gt;0,VLOOKUP($A590,Liste!$A$10:$W$459,5,FALSE),"")</f>
        <v>#N/A</v>
      </c>
      <c r="B592" s="68"/>
      <c r="F592" s="125"/>
      <c r="G592" s="126" t="s">
        <v>95</v>
      </c>
      <c r="H592" s="126"/>
      <c r="I592" s="126"/>
      <c r="J592" s="126"/>
      <c r="K592" s="126"/>
      <c r="L592" s="85"/>
    </row>
    <row r="593" spans="1:12" ht="13" x14ac:dyDescent="0.3">
      <c r="A593" s="79" t="e">
        <f>IF($A590&lt;&gt;0,VLOOKUP($A590,Liste!$A$10:$W$459,6,FALSE),"")</f>
        <v>#N/A</v>
      </c>
      <c r="B593" s="79" t="e">
        <f>IF($A590&lt;&gt;0,VLOOKUP($A590,Liste!$A$10:$W$459,7,FALSE),"")</f>
        <v>#N/A</v>
      </c>
      <c r="F593" s="127"/>
      <c r="L593" s="71"/>
    </row>
    <row r="594" spans="1:12" x14ac:dyDescent="0.25">
      <c r="A594" s="80" t="e">
        <f xml:space="preserve"> IF($A590&lt;&gt;0, "Lot " &amp; VLOOKUP($A590,Liste!$A$10:$W$459,9,FALSE),"")</f>
        <v>#N/A</v>
      </c>
      <c r="B594" s="128" t="e">
        <f>IF($A590&lt;&gt;0,VLOOKUP($A590,Liste!$A$10:$W$459,10,FALSE),"")</f>
        <v>#N/A</v>
      </c>
      <c r="C594" s="76" t="e">
        <f>IF($A590&lt;&gt;0,VLOOKUP($A590,Liste!$A$10:$W$459,11,FALSE),"")</f>
        <v>#N/A</v>
      </c>
      <c r="F594" s="127"/>
      <c r="L594" s="71"/>
    </row>
    <row r="595" spans="1:12" ht="13" thickBot="1" x14ac:dyDescent="0.3">
      <c r="A595" s="80" t="e">
        <f>IF($A590&lt;&gt;0,"Lot " &amp; VLOOKUP($A590,Liste!$A$10:$W$459,12,FALSE),"")</f>
        <v>#N/A</v>
      </c>
      <c r="B595" s="128" t="e">
        <f>IF($A590&lt;&gt;0,VLOOKUP($A590,Liste!$A$10:$W$459,13,FALSE),"")</f>
        <v>#N/A</v>
      </c>
      <c r="C595" s="76" t="e">
        <f>IF($A590&lt;&gt;0,VLOOKUP($A590,Liste!$A$10:$W$459,14,FALSE),"")</f>
        <v>#N/A</v>
      </c>
      <c r="D595" s="77"/>
      <c r="E595" s="81"/>
      <c r="F595" s="129"/>
      <c r="G595" s="83"/>
      <c r="H595" s="83"/>
      <c r="I595" s="83"/>
      <c r="J595" s="83"/>
      <c r="K595" s="83"/>
      <c r="L595" s="86"/>
    </row>
    <row r="596" spans="1:12" x14ac:dyDescent="0.25">
      <c r="A596" s="130" t="e">
        <f>IF($A590&lt;&gt;0,"Lot " &amp; VLOOKUP($A590,Liste!$A$10:$W$459,15,FALSE),"")</f>
        <v>#N/A</v>
      </c>
      <c r="B596" s="128" t="e">
        <f>IF($A590&lt;&gt;0,VLOOKUP($A590,Liste!$A$10:$W$459,16,FALSE),"")</f>
        <v>#N/A</v>
      </c>
      <c r="C596" s="77" t="e">
        <f>IF($A590&lt;&gt;0,VLOOKUP($A590,Liste!$A$10:$W$459,17,FALSE),"")</f>
        <v>#N/A</v>
      </c>
      <c r="D596" s="77"/>
      <c r="E596" s="81"/>
      <c r="F596" s="127"/>
      <c r="G596" s="131" t="s">
        <v>96</v>
      </c>
      <c r="H596" s="132" t="s">
        <v>97</v>
      </c>
      <c r="I596" s="69"/>
      <c r="J596" s="69"/>
      <c r="K596" s="69"/>
      <c r="L596" s="71"/>
    </row>
    <row r="597" spans="1:12" x14ac:dyDescent="0.25">
      <c r="A597" s="130" t="e">
        <f>IF($A590&lt;&gt;0,"Lot " &amp; VLOOKUP($A590,Liste!$A$10:$W$459,18,FALSE),"")</f>
        <v>#N/A</v>
      </c>
      <c r="B597" s="128">
        <v>0</v>
      </c>
      <c r="C597" s="77" t="e">
        <f>IF($A590&lt;&gt;0,VLOOKUP($A590,Liste!$A$10:$W$459,19,FALSE),"")</f>
        <v>#N/A</v>
      </c>
      <c r="E597" s="81"/>
      <c r="F597" s="127"/>
      <c r="G597" s="133" t="s">
        <v>98</v>
      </c>
      <c r="H597" s="132" t="s">
        <v>97</v>
      </c>
      <c r="I597" s="134"/>
      <c r="J597" s="134"/>
      <c r="K597" s="134"/>
      <c r="L597" s="135"/>
    </row>
    <row r="598" spans="1:12" ht="18.5" thickBot="1" x14ac:dyDescent="0.3">
      <c r="A598" s="110" t="e">
        <f>IF($A590&lt;&gt;0,"Lot " &amp; VLOOKUP($A590,Liste!$A$10:$W$459,21,FALSE),"")</f>
        <v>#N/A</v>
      </c>
      <c r="B598" s="136" t="e">
        <f>IF($A590&lt;&gt;0,VLOOKUP($A590,Liste!$A$10:$W$459,22,FALSE),"")</f>
        <v>#N/A</v>
      </c>
      <c r="C598" s="84" t="e">
        <f>IF($A590&lt;&gt;0,VLOOKUP($A590,Liste!$A$10:$W$459,23,FALSE),"")</f>
        <v>#N/A</v>
      </c>
      <c r="D598" s="83"/>
      <c r="E598" s="83"/>
      <c r="F598" s="137"/>
      <c r="G598" s="240" t="e">
        <f>IF(OR(B591=0,VLOOKUP(A590,Liste!$A$10:'Liste'!$Z$459,26)&lt;&gt;""),"", "Voir autorisation messages électroniques")</f>
        <v>#N/A</v>
      </c>
      <c r="H598" s="240"/>
      <c r="I598" s="240"/>
      <c r="J598" s="83"/>
      <c r="K598" s="83"/>
      <c r="L598" s="86"/>
    </row>
    <row r="599" spans="1:12" x14ac:dyDescent="0.25">
      <c r="A599" s="138">
        <f>A590+1</f>
        <v>63</v>
      </c>
      <c r="B599" s="139"/>
      <c r="F599" s="118"/>
      <c r="G599" s="119" t="s">
        <v>93</v>
      </c>
      <c r="H599" s="120"/>
      <c r="I599" s="120"/>
      <c r="J599" s="120"/>
      <c r="K599" s="120"/>
      <c r="L599" s="121"/>
    </row>
    <row r="600" spans="1:12" ht="18.5" thickBot="1" x14ac:dyDescent="0.45">
      <c r="A600" s="68" t="e">
        <f>IF($A599&lt;&gt;0,VLOOKUP($A599,Liste!$A$10:$W$459,3,FALSE),"")</f>
        <v>#N/A</v>
      </c>
      <c r="B600" s="122" t="e">
        <f>IF($A599&lt;&gt;0,VLOOKUP($A599,Liste!$A$10:$W$459,4,FALSE),"")</f>
        <v>#N/A</v>
      </c>
      <c r="E600" s="75" t="e">
        <f>IF($A599&lt;&gt;0,VLOOKUP($A599,Liste!$A$10:$W$459,8,FALSE),"")</f>
        <v>#N/A</v>
      </c>
      <c r="F600" s="123"/>
      <c r="G600" s="124" t="s">
        <v>94</v>
      </c>
      <c r="H600" s="73"/>
      <c r="I600" s="73"/>
      <c r="J600" s="73"/>
      <c r="K600" s="73"/>
      <c r="L600" s="25"/>
    </row>
    <row r="601" spans="1:12" ht="13" x14ac:dyDescent="0.3">
      <c r="A601" s="79" t="e">
        <f>IF($A599&lt;&gt;0,VLOOKUP($A599,Liste!$A$10:$W$459,5,FALSE),"")</f>
        <v>#N/A</v>
      </c>
      <c r="B601" s="68"/>
      <c r="F601" s="125"/>
      <c r="G601" s="126" t="s">
        <v>95</v>
      </c>
      <c r="H601" s="126"/>
      <c r="I601" s="126"/>
      <c r="J601" s="126"/>
      <c r="K601" s="126"/>
      <c r="L601" s="85"/>
    </row>
    <row r="602" spans="1:12" ht="13" x14ac:dyDescent="0.3">
      <c r="A602" s="79" t="e">
        <f>IF($A599&lt;&gt;0,VLOOKUP($A599,Liste!$A$10:$W$459,6,FALSE),"")</f>
        <v>#N/A</v>
      </c>
      <c r="B602" s="79" t="e">
        <f>IF($A599&lt;&gt;0,VLOOKUP($A599,Liste!$A$10:$W$459,7,FALSE),"")</f>
        <v>#N/A</v>
      </c>
      <c r="F602" s="127"/>
      <c r="L602" s="71"/>
    </row>
    <row r="603" spans="1:12" x14ac:dyDescent="0.25">
      <c r="A603" s="80" t="e">
        <f xml:space="preserve"> IF($A599&lt;&gt;0, "Lot " &amp; VLOOKUP($A599,Liste!$A$10:$W$459,9,FALSE),"")</f>
        <v>#N/A</v>
      </c>
      <c r="B603" s="128" t="e">
        <f>IF($A599&lt;&gt;0,VLOOKUP($A599,Liste!$A$10:$W$459,10,FALSE),"")</f>
        <v>#N/A</v>
      </c>
      <c r="C603" s="76" t="e">
        <f>IF($A599&lt;&gt;0,VLOOKUP($A599,Liste!$A$10:$W$459,11,FALSE),"")</f>
        <v>#N/A</v>
      </c>
      <c r="F603" s="127"/>
      <c r="L603" s="71"/>
    </row>
    <row r="604" spans="1:12" ht="13" thickBot="1" x14ac:dyDescent="0.3">
      <c r="A604" s="80" t="e">
        <f>IF($A599&lt;&gt;0,"Lot " &amp; VLOOKUP($A599,Liste!$A$10:$W$459,12,FALSE),"")</f>
        <v>#N/A</v>
      </c>
      <c r="B604" s="128" t="e">
        <f>IF($A599&lt;&gt;0,VLOOKUP($A599,Liste!$A$10:$W$459,13,FALSE),"")</f>
        <v>#N/A</v>
      </c>
      <c r="C604" s="76" t="e">
        <f>IF($A599&lt;&gt;0,VLOOKUP($A599,Liste!$A$10:$W$459,14,FALSE),"")</f>
        <v>#N/A</v>
      </c>
      <c r="D604" s="77"/>
      <c r="E604" s="81"/>
      <c r="F604" s="129"/>
      <c r="G604" s="83"/>
      <c r="H604" s="83"/>
      <c r="I604" s="83"/>
      <c r="J604" s="83"/>
      <c r="K604" s="83"/>
      <c r="L604" s="86"/>
    </row>
    <row r="605" spans="1:12" x14ac:dyDescent="0.25">
      <c r="A605" s="130" t="e">
        <f>IF($A599&lt;&gt;0,"Lot " &amp; VLOOKUP($A599,Liste!$A$10:$W$459,15,FALSE),"")</f>
        <v>#N/A</v>
      </c>
      <c r="B605" s="128" t="e">
        <f>IF($A599&lt;&gt;0,VLOOKUP($A599,Liste!$A$10:$W$459,16,FALSE),"")</f>
        <v>#N/A</v>
      </c>
      <c r="C605" s="77" t="e">
        <f>IF($A599&lt;&gt;0,VLOOKUP($A599,Liste!$A$10:$W$459,17,FALSE),"")</f>
        <v>#N/A</v>
      </c>
      <c r="D605" s="77"/>
      <c r="E605" s="81"/>
      <c r="F605" s="127"/>
      <c r="G605" s="131" t="s">
        <v>96</v>
      </c>
      <c r="H605" s="132" t="s">
        <v>97</v>
      </c>
      <c r="I605" s="69"/>
      <c r="J605" s="69"/>
      <c r="K605" s="69"/>
      <c r="L605" s="71"/>
    </row>
    <row r="606" spans="1:12" x14ac:dyDescent="0.25">
      <c r="A606" s="130" t="e">
        <f>IF($A599&lt;&gt;0,"Lot " &amp; VLOOKUP($A599,Liste!$A$10:$W$459,18,FALSE),"")</f>
        <v>#N/A</v>
      </c>
      <c r="B606" s="128">
        <v>0</v>
      </c>
      <c r="C606" s="77" t="e">
        <f>IF($A599&lt;&gt;0,VLOOKUP($A599,Liste!$A$10:$W$459,19,FALSE),"")</f>
        <v>#N/A</v>
      </c>
      <c r="E606" s="81"/>
      <c r="F606" s="127"/>
      <c r="G606" s="133" t="s">
        <v>98</v>
      </c>
      <c r="H606" s="132" t="s">
        <v>97</v>
      </c>
      <c r="I606" s="134"/>
      <c r="J606" s="134"/>
      <c r="K606" s="134"/>
      <c r="L606" s="135"/>
    </row>
    <row r="607" spans="1:12" ht="18.5" thickBot="1" x14ac:dyDescent="0.3">
      <c r="A607" s="110" t="e">
        <f>IF($A599&lt;&gt;0,"Lot " &amp; VLOOKUP($A599,Liste!$A$10:$W$459,21,FALSE),"")</f>
        <v>#N/A</v>
      </c>
      <c r="B607" s="136" t="e">
        <f>IF($A599&lt;&gt;0,VLOOKUP($A599,Liste!$A$10:$W$459,22,FALSE),"")</f>
        <v>#N/A</v>
      </c>
      <c r="C607" s="84" t="e">
        <f>IF($A599&lt;&gt;0,VLOOKUP($A599,Liste!$A$10:$W$459,23,FALSE),"")</f>
        <v>#N/A</v>
      </c>
      <c r="D607" s="83"/>
      <c r="E607" s="83"/>
      <c r="F607" s="137"/>
      <c r="G607" s="240" t="e">
        <f>IF(OR(B600=0,VLOOKUP(A599,Liste!$A$10:'Liste'!$Z$459,26)&lt;&gt;""),"", "Voir autorisation messages électroniques")</f>
        <v>#N/A</v>
      </c>
      <c r="H607" s="240"/>
      <c r="I607" s="240"/>
      <c r="J607" s="83"/>
      <c r="K607" s="83"/>
      <c r="L607" s="86"/>
    </row>
    <row r="608" spans="1:12" x14ac:dyDescent="0.25">
      <c r="A608" s="138">
        <f>A599+1</f>
        <v>64</v>
      </c>
      <c r="B608" s="139"/>
      <c r="F608" s="118"/>
      <c r="G608" s="119" t="s">
        <v>93</v>
      </c>
      <c r="H608" s="120"/>
      <c r="I608" s="120"/>
      <c r="J608" s="120"/>
      <c r="K608" s="120"/>
      <c r="L608" s="121"/>
    </row>
    <row r="609" spans="1:12" ht="18.5" thickBot="1" x14ac:dyDescent="0.45">
      <c r="A609" s="68" t="e">
        <f>IF($A608&lt;&gt;0,VLOOKUP($A608,Liste!$A$10:$W$459,3,FALSE),"")</f>
        <v>#N/A</v>
      </c>
      <c r="B609" s="122" t="e">
        <f>IF($A608&lt;&gt;0,VLOOKUP($A608,Liste!$A$10:$W$459,4,FALSE),"")</f>
        <v>#N/A</v>
      </c>
      <c r="E609" s="75" t="e">
        <f>IF($A608&lt;&gt;0,VLOOKUP($A608,Liste!$A$10:$W$459,8,FALSE),"")</f>
        <v>#N/A</v>
      </c>
      <c r="F609" s="123"/>
      <c r="G609" s="124" t="s">
        <v>94</v>
      </c>
      <c r="H609" s="73"/>
      <c r="I609" s="73"/>
      <c r="J609" s="73"/>
      <c r="K609" s="73"/>
      <c r="L609" s="25"/>
    </row>
    <row r="610" spans="1:12" ht="13" x14ac:dyDescent="0.3">
      <c r="A610" s="79" t="e">
        <f>IF($A608&lt;&gt;0,VLOOKUP($A608,Liste!$A$10:$W$459,5,FALSE),"")</f>
        <v>#N/A</v>
      </c>
      <c r="B610" s="68"/>
      <c r="F610" s="125"/>
      <c r="G610" s="126" t="s">
        <v>95</v>
      </c>
      <c r="H610" s="126"/>
      <c r="I610" s="126"/>
      <c r="J610" s="126"/>
      <c r="K610" s="126"/>
      <c r="L610" s="85"/>
    </row>
    <row r="611" spans="1:12" ht="13" x14ac:dyDescent="0.3">
      <c r="A611" s="79" t="e">
        <f>IF($A608&lt;&gt;0,VLOOKUP($A608,Liste!$A$10:$W$459,6,FALSE),"")</f>
        <v>#N/A</v>
      </c>
      <c r="B611" s="79" t="e">
        <f>IF($A608&lt;&gt;0,VLOOKUP($A608,Liste!$A$10:$W$459,7,FALSE),"")</f>
        <v>#N/A</v>
      </c>
      <c r="F611" s="127"/>
      <c r="L611" s="71"/>
    </row>
    <row r="612" spans="1:12" x14ac:dyDescent="0.25">
      <c r="A612" s="80" t="e">
        <f xml:space="preserve"> IF($A608&lt;&gt;0, "Lot " &amp; VLOOKUP($A608,Liste!$A$10:$W$459,9,FALSE),"")</f>
        <v>#N/A</v>
      </c>
      <c r="B612" s="128" t="e">
        <f>IF($A608&lt;&gt;0,VLOOKUP($A608,Liste!$A$10:$W$459,10,FALSE),"")</f>
        <v>#N/A</v>
      </c>
      <c r="C612" s="76" t="e">
        <f>IF($A608&lt;&gt;0,VLOOKUP($A608,Liste!$A$10:$W$459,11,FALSE),"")</f>
        <v>#N/A</v>
      </c>
      <c r="F612" s="127"/>
      <c r="L612" s="71"/>
    </row>
    <row r="613" spans="1:12" ht="13" thickBot="1" x14ac:dyDescent="0.3">
      <c r="A613" s="80" t="e">
        <f>IF($A608&lt;&gt;0,"Lot " &amp; VLOOKUP($A608,Liste!$A$10:$W$459,12,FALSE),"")</f>
        <v>#N/A</v>
      </c>
      <c r="B613" s="128" t="e">
        <f>IF($A608&lt;&gt;0,VLOOKUP($A608,Liste!$A$10:$W$459,13,FALSE),"")</f>
        <v>#N/A</v>
      </c>
      <c r="C613" s="76" t="e">
        <f>IF($A608&lt;&gt;0,VLOOKUP($A608,Liste!$A$10:$W$459,14,FALSE),"")</f>
        <v>#N/A</v>
      </c>
      <c r="D613" s="77"/>
      <c r="E613" s="81"/>
      <c r="F613" s="129"/>
      <c r="G613" s="83"/>
      <c r="H613" s="83"/>
      <c r="I613" s="83"/>
      <c r="J613" s="83"/>
      <c r="K613" s="83"/>
      <c r="L613" s="86"/>
    </row>
    <row r="614" spans="1:12" x14ac:dyDescent="0.25">
      <c r="A614" s="130" t="e">
        <f>IF($A608&lt;&gt;0,"Lot " &amp; VLOOKUP($A608,Liste!$A$10:$W$459,15,FALSE),"")</f>
        <v>#N/A</v>
      </c>
      <c r="B614" s="128" t="e">
        <f>IF($A608&lt;&gt;0,VLOOKUP($A608,Liste!$A$10:$W$459,16,FALSE),"")</f>
        <v>#N/A</v>
      </c>
      <c r="C614" s="77" t="e">
        <f>IF($A608&lt;&gt;0,VLOOKUP($A608,Liste!$A$10:$W$459,17,FALSE),"")</f>
        <v>#N/A</v>
      </c>
      <c r="D614" s="77"/>
      <c r="E614" s="81"/>
      <c r="F614" s="127"/>
      <c r="G614" s="131" t="s">
        <v>96</v>
      </c>
      <c r="H614" s="132" t="s">
        <v>97</v>
      </c>
      <c r="I614" s="69"/>
      <c r="J614" s="69"/>
      <c r="K614" s="69"/>
      <c r="L614" s="71"/>
    </row>
    <row r="615" spans="1:12" x14ac:dyDescent="0.25">
      <c r="A615" s="130" t="e">
        <f>IF($A608&lt;&gt;0,"Lot " &amp; VLOOKUP($A608,Liste!$A$10:$W$459,18,FALSE),"")</f>
        <v>#N/A</v>
      </c>
      <c r="B615" s="128">
        <v>0</v>
      </c>
      <c r="C615" s="77" t="e">
        <f>IF($A608&lt;&gt;0,VLOOKUP($A608,Liste!$A$10:$W$459,19,FALSE),"")</f>
        <v>#N/A</v>
      </c>
      <c r="E615" s="81"/>
      <c r="F615" s="127"/>
      <c r="G615" s="133" t="s">
        <v>98</v>
      </c>
      <c r="H615" s="132" t="s">
        <v>97</v>
      </c>
      <c r="I615" s="134"/>
      <c r="J615" s="134"/>
      <c r="K615" s="134"/>
      <c r="L615" s="135"/>
    </row>
    <row r="616" spans="1:12" ht="18.5" thickBot="1" x14ac:dyDescent="0.3">
      <c r="A616" s="110" t="e">
        <f>IF($A608&lt;&gt;0,"Lot " &amp; VLOOKUP($A608,Liste!$A$10:$W$459,21,FALSE),"")</f>
        <v>#N/A</v>
      </c>
      <c r="B616" s="136" t="e">
        <f>IF($A608&lt;&gt;0,VLOOKUP($A608,Liste!$A$10:$W$459,22,FALSE),"")</f>
        <v>#N/A</v>
      </c>
      <c r="C616" s="84" t="e">
        <f>IF($A608&lt;&gt;0,VLOOKUP($A608,Liste!$A$10:$W$459,23,FALSE),"")</f>
        <v>#N/A</v>
      </c>
      <c r="D616" s="83"/>
      <c r="E616" s="83"/>
      <c r="F616" s="137"/>
      <c r="G616" s="240" t="e">
        <f>IF(OR(B609=0,VLOOKUP(A608,Liste!$A$10:'Liste'!$Z$459,26)&lt;&gt;""),"", "Voir autorisation messages électroniques")</f>
        <v>#N/A</v>
      </c>
      <c r="H616" s="240"/>
      <c r="I616" s="240"/>
      <c r="J616" s="83"/>
      <c r="K616" s="83"/>
      <c r="L616" s="86"/>
    </row>
    <row r="617" spans="1:12" x14ac:dyDescent="0.25">
      <c r="L617" s="71"/>
    </row>
    <row r="618" spans="1:12" ht="17.5" x14ac:dyDescent="0.35">
      <c r="D618" s="78" t="s">
        <v>64</v>
      </c>
      <c r="E618" s="78"/>
      <c r="F618" s="78"/>
      <c r="K618" s="89" t="s">
        <v>65</v>
      </c>
      <c r="L618" s="140">
        <f>L541+1</f>
        <v>9</v>
      </c>
    </row>
    <row r="619" spans="1:12" x14ac:dyDescent="0.25">
      <c r="E619" s="89"/>
      <c r="F619" s="111" t="s">
        <v>92</v>
      </c>
      <c r="G619" s="99">
        <v>43819</v>
      </c>
      <c r="L619" s="71"/>
    </row>
    <row r="620" spans="1:12" x14ac:dyDescent="0.25">
      <c r="D620" t="s">
        <v>333</v>
      </c>
      <c r="E620" s="99"/>
      <c r="F620" s="99"/>
      <c r="G620" s="99"/>
      <c r="L620" s="71"/>
    </row>
    <row r="621" spans="1:12" ht="13" thickBot="1" x14ac:dyDescent="0.3">
      <c r="A621" s="69"/>
      <c r="B621" s="69"/>
      <c r="C621" s="69"/>
      <c r="D621" s="69"/>
      <c r="E621" s="69"/>
      <c r="F621" s="69"/>
      <c r="G621" s="69"/>
      <c r="L621" s="71"/>
    </row>
    <row r="622" spans="1:12" x14ac:dyDescent="0.25">
      <c r="A622" s="126">
        <f>A608+1</f>
        <v>65</v>
      </c>
      <c r="B622" s="126"/>
      <c r="C622" s="126"/>
      <c r="D622" s="126"/>
      <c r="E622" s="126"/>
      <c r="F622" s="118"/>
      <c r="G622" s="119" t="s">
        <v>93</v>
      </c>
      <c r="H622" s="120"/>
      <c r="I622" s="120"/>
      <c r="J622" s="120"/>
      <c r="K622" s="120"/>
      <c r="L622" s="121"/>
    </row>
    <row r="623" spans="1:12" ht="18.5" thickBot="1" x14ac:dyDescent="0.45">
      <c r="A623" s="68" t="e">
        <f>IF($A622&lt;&gt;0,VLOOKUP($A622,Liste!$A$10:$W$459,3,FALSE),"")</f>
        <v>#N/A</v>
      </c>
      <c r="B623" s="122" t="e">
        <f>IF($A622&lt;&gt;0,VLOOKUP($A622,Liste!$A$10:$W$459,4,FALSE),"")</f>
        <v>#N/A</v>
      </c>
      <c r="E623" s="75" t="e">
        <f>IF($A622&lt;&gt;0,VLOOKUP($A622,Liste!$A$10:$W$459,8,FALSE),"")</f>
        <v>#N/A</v>
      </c>
      <c r="F623" s="123"/>
      <c r="G623" s="124" t="s">
        <v>94</v>
      </c>
      <c r="H623" s="73"/>
      <c r="I623" s="73"/>
      <c r="J623" s="73"/>
      <c r="K623" s="73"/>
      <c r="L623" s="25"/>
    </row>
    <row r="624" spans="1:12" ht="13" x14ac:dyDescent="0.3">
      <c r="A624" s="79" t="e">
        <f>IF($A622&lt;&gt;0,VLOOKUP($A622,Liste!$A$10:$W$459,5,FALSE),"")</f>
        <v>#N/A</v>
      </c>
      <c r="B624" s="68"/>
      <c r="F624" s="125"/>
      <c r="G624" s="126" t="s">
        <v>95</v>
      </c>
      <c r="H624" s="126"/>
      <c r="I624" s="126"/>
      <c r="J624" s="126"/>
      <c r="K624" s="126"/>
      <c r="L624" s="85"/>
    </row>
    <row r="625" spans="1:12" ht="13" x14ac:dyDescent="0.3">
      <c r="A625" s="79" t="e">
        <f>IF($A622&lt;&gt;0,VLOOKUP($A622,Liste!$A$10:$W$459,6,FALSE),"")</f>
        <v>#N/A</v>
      </c>
      <c r="B625" s="79" t="e">
        <f>IF($A622&lt;&gt;0,VLOOKUP($A622,Liste!$A$10:$W$459,7,FALSE),"")</f>
        <v>#N/A</v>
      </c>
      <c r="F625" s="127"/>
      <c r="L625" s="71"/>
    </row>
    <row r="626" spans="1:12" x14ac:dyDescent="0.25">
      <c r="A626" s="80" t="e">
        <f xml:space="preserve"> IF($A622&lt;&gt;0, "Lot " &amp; VLOOKUP($A622,Liste!$A$10:$W$459,9,FALSE),"")</f>
        <v>#N/A</v>
      </c>
      <c r="B626" s="128" t="e">
        <f>IF($A622&lt;&gt;0,VLOOKUP($A622,Liste!$A$10:$W$459,10,FALSE),"")</f>
        <v>#N/A</v>
      </c>
      <c r="C626" s="76" t="e">
        <f>IF($A622&lt;&gt;0,VLOOKUP($A622,Liste!$A$10:$W$459,11,FALSE),"")</f>
        <v>#N/A</v>
      </c>
      <c r="F626" s="127"/>
      <c r="L626" s="71"/>
    </row>
    <row r="627" spans="1:12" ht="13" thickBot="1" x14ac:dyDescent="0.3">
      <c r="A627" s="80" t="e">
        <f>IF($A622&lt;&gt;0,"Lot " &amp; VLOOKUP($A622,Liste!$A$10:$W$459,12,FALSE),"")</f>
        <v>#N/A</v>
      </c>
      <c r="B627" s="128" t="e">
        <f>IF($A622&lt;&gt;0,VLOOKUP($A622,Liste!$A$10:$W$459,13,FALSE),"")</f>
        <v>#N/A</v>
      </c>
      <c r="C627" s="76" t="e">
        <f>IF($A622&lt;&gt;0,VLOOKUP($A622,Liste!$A$10:$W$459,14,FALSE),"")</f>
        <v>#N/A</v>
      </c>
      <c r="D627" s="77"/>
      <c r="E627" s="81"/>
      <c r="F627" s="129"/>
      <c r="G627" s="83"/>
      <c r="H627" s="83"/>
      <c r="I627" s="83"/>
      <c r="J627" s="83"/>
      <c r="K627" s="83"/>
      <c r="L627" s="86"/>
    </row>
    <row r="628" spans="1:12" x14ac:dyDescent="0.25">
      <c r="A628" s="130" t="e">
        <f>IF($A622&lt;&gt;0,"Lot " &amp; VLOOKUP($A622,Liste!$A$10:$W$459,15,FALSE),"")</f>
        <v>#N/A</v>
      </c>
      <c r="B628" s="128" t="e">
        <f>IF($A622&lt;&gt;0,VLOOKUP($A622,Liste!$A$10:$W$459,16,FALSE),"")</f>
        <v>#N/A</v>
      </c>
      <c r="C628" s="77" t="e">
        <f>IF($A622&lt;&gt;0,VLOOKUP($A622,Liste!$A$10:$W$459,17,FALSE),"")</f>
        <v>#N/A</v>
      </c>
      <c r="D628" s="77"/>
      <c r="E628" s="81"/>
      <c r="F628" s="127"/>
      <c r="G628" s="131" t="s">
        <v>96</v>
      </c>
      <c r="H628" s="132" t="s">
        <v>97</v>
      </c>
      <c r="I628" s="69"/>
      <c r="J628" s="69"/>
      <c r="K628" s="69"/>
      <c r="L628" s="71"/>
    </row>
    <row r="629" spans="1:12" x14ac:dyDescent="0.25">
      <c r="A629" s="130" t="e">
        <f>IF($A622&lt;&gt;0,"Lot " &amp; VLOOKUP($A622,Liste!$A$10:$W$459,18,FALSE),"")</f>
        <v>#N/A</v>
      </c>
      <c r="B629" s="128">
        <v>0</v>
      </c>
      <c r="C629" s="77" t="e">
        <f>IF($A622&lt;&gt;0,VLOOKUP($A622,Liste!$A$10:$W$459,19,FALSE),"")</f>
        <v>#N/A</v>
      </c>
      <c r="E629" s="81"/>
      <c r="F629" s="127"/>
      <c r="G629" s="133" t="s">
        <v>98</v>
      </c>
      <c r="H629" s="132" t="s">
        <v>97</v>
      </c>
      <c r="I629" s="134"/>
      <c r="J629" s="134"/>
      <c r="K629" s="134"/>
      <c r="L629" s="135"/>
    </row>
    <row r="630" spans="1:12" ht="18.5" thickBot="1" x14ac:dyDescent="0.3">
      <c r="A630" s="110" t="e">
        <f>IF($A622&lt;&gt;0,"Lot " &amp; VLOOKUP($A622,Liste!$A$10:$W$459,21,FALSE),"")</f>
        <v>#N/A</v>
      </c>
      <c r="B630" s="136" t="e">
        <f>IF($A622&lt;&gt;0,VLOOKUP($A622,Liste!$A$10:$W$459,22,FALSE),"")</f>
        <v>#N/A</v>
      </c>
      <c r="C630" s="84" t="e">
        <f>IF($A622&lt;&gt;0,VLOOKUP($A622,Liste!$A$10:$W$459,23,FALSE),"")</f>
        <v>#N/A</v>
      </c>
      <c r="D630" s="83"/>
      <c r="E630" s="83"/>
      <c r="F630" s="137"/>
      <c r="G630" s="240" t="e">
        <f>IF(OR(B623=0,VLOOKUP(A622,Liste!$A$10:'Liste'!$Z$459,26)&lt;&gt;""),"", "Voir autorisation messages électroniques")</f>
        <v>#N/A</v>
      </c>
      <c r="H630" s="240"/>
      <c r="I630" s="240"/>
      <c r="J630" s="83"/>
      <c r="K630" s="83"/>
      <c r="L630" s="86"/>
    </row>
    <row r="631" spans="1:12" x14ac:dyDescent="0.25">
      <c r="A631" s="138">
        <f>A622+1</f>
        <v>66</v>
      </c>
      <c r="B631" s="139"/>
      <c r="F631" s="118"/>
      <c r="G631" s="119" t="s">
        <v>93</v>
      </c>
      <c r="H631" s="120"/>
      <c r="I631" s="120"/>
      <c r="J631" s="120"/>
      <c r="K631" s="120"/>
      <c r="L631" s="121"/>
    </row>
    <row r="632" spans="1:12" ht="18.5" thickBot="1" x14ac:dyDescent="0.45">
      <c r="A632" s="68" t="e">
        <f>IF($A631&lt;&gt;0,VLOOKUP($A631,Liste!$A$10:$W$459,3,FALSE),"")</f>
        <v>#N/A</v>
      </c>
      <c r="B632" s="122" t="e">
        <f>IF($A631&lt;&gt;0,VLOOKUP($A631,Liste!$A$10:$W$459,4,FALSE),"")</f>
        <v>#N/A</v>
      </c>
      <c r="E632" s="75" t="e">
        <f>IF($A631&lt;&gt;0,VLOOKUP($A631,Liste!$A$10:$W$459,8,FALSE),"")</f>
        <v>#N/A</v>
      </c>
      <c r="F632" s="123"/>
      <c r="G632" s="124" t="s">
        <v>94</v>
      </c>
      <c r="H632" s="73"/>
      <c r="I632" s="73"/>
      <c r="J632" s="73"/>
      <c r="K632" s="73"/>
      <c r="L632" s="25"/>
    </row>
    <row r="633" spans="1:12" ht="13" x14ac:dyDescent="0.3">
      <c r="A633" s="79" t="e">
        <f>IF($A631&lt;&gt;0,VLOOKUP($A631,Liste!$A$10:$W$459,5,FALSE),"")</f>
        <v>#N/A</v>
      </c>
      <c r="B633" s="68"/>
      <c r="F633" s="125"/>
      <c r="G633" s="126" t="s">
        <v>95</v>
      </c>
      <c r="H633" s="126"/>
      <c r="I633" s="126"/>
      <c r="J633" s="126"/>
      <c r="K633" s="126"/>
      <c r="L633" s="85"/>
    </row>
    <row r="634" spans="1:12" ht="13" x14ac:dyDescent="0.3">
      <c r="A634" s="79" t="e">
        <f>IF($A631&lt;&gt;0,VLOOKUP($A631,Liste!$A$10:$W$459,6,FALSE),"")</f>
        <v>#N/A</v>
      </c>
      <c r="B634" s="79" t="e">
        <f>IF($A631&lt;&gt;0,VLOOKUP($A631,Liste!$A$10:$W$459,7,FALSE),"")</f>
        <v>#N/A</v>
      </c>
      <c r="F634" s="127"/>
      <c r="L634" s="71"/>
    </row>
    <row r="635" spans="1:12" x14ac:dyDescent="0.25">
      <c r="A635" s="80" t="e">
        <f xml:space="preserve"> IF($A631&lt;&gt;0, "Lot " &amp; VLOOKUP($A631,Liste!$A$10:$W$459,9,FALSE),"")</f>
        <v>#N/A</v>
      </c>
      <c r="B635" s="128" t="e">
        <f>IF($A631&lt;&gt;0,VLOOKUP($A631,Liste!$A$10:$W$459,10,FALSE),"")</f>
        <v>#N/A</v>
      </c>
      <c r="C635" s="76" t="e">
        <f>IF($A631&lt;&gt;0,VLOOKUP($A631,Liste!$A$10:$W$459,11,FALSE),"")</f>
        <v>#N/A</v>
      </c>
      <c r="F635" s="127"/>
      <c r="L635" s="71"/>
    </row>
    <row r="636" spans="1:12" ht="13" thickBot="1" x14ac:dyDescent="0.3">
      <c r="A636" s="80" t="e">
        <f>IF($A631&lt;&gt;0,"Lot " &amp; VLOOKUP($A631,Liste!$A$10:$W$459,12,FALSE),"")</f>
        <v>#N/A</v>
      </c>
      <c r="B636" s="128" t="e">
        <f>IF($A631&lt;&gt;0,VLOOKUP($A631,Liste!$A$10:$W$459,13,FALSE),"")</f>
        <v>#N/A</v>
      </c>
      <c r="C636" s="76" t="e">
        <f>IF($A631&lt;&gt;0,VLOOKUP($A631,Liste!$A$10:$W$459,14,FALSE),"")</f>
        <v>#N/A</v>
      </c>
      <c r="D636" s="77"/>
      <c r="E636" s="81"/>
      <c r="F636" s="129"/>
      <c r="G636" s="83"/>
      <c r="H636" s="83"/>
      <c r="I636" s="83"/>
      <c r="J636" s="83"/>
      <c r="K636" s="83"/>
      <c r="L636" s="86"/>
    </row>
    <row r="637" spans="1:12" x14ac:dyDescent="0.25">
      <c r="A637" s="130" t="e">
        <f>IF($A631&lt;&gt;0,"Lot " &amp; VLOOKUP($A631,Liste!$A$10:$W$459,15,FALSE),"")</f>
        <v>#N/A</v>
      </c>
      <c r="B637" s="128" t="e">
        <f>IF($A631&lt;&gt;0,VLOOKUP($A631,Liste!$A$10:$W$459,16,FALSE),"")</f>
        <v>#N/A</v>
      </c>
      <c r="C637" s="77" t="e">
        <f>IF($A631&lt;&gt;0,VLOOKUP($A631,Liste!$A$10:$W$459,17,FALSE),"")</f>
        <v>#N/A</v>
      </c>
      <c r="D637" s="77"/>
      <c r="E637" s="81"/>
      <c r="F637" s="127"/>
      <c r="G637" s="131" t="s">
        <v>96</v>
      </c>
      <c r="H637" s="132" t="s">
        <v>97</v>
      </c>
      <c r="I637" s="69"/>
      <c r="J637" s="69"/>
      <c r="K637" s="69"/>
      <c r="L637" s="71"/>
    </row>
    <row r="638" spans="1:12" x14ac:dyDescent="0.25">
      <c r="A638" s="130" t="e">
        <f>IF($A631&lt;&gt;0,"Lot " &amp; VLOOKUP($A631,Liste!$A$10:$W$459,18,FALSE),"")</f>
        <v>#N/A</v>
      </c>
      <c r="B638" s="128">
        <v>0</v>
      </c>
      <c r="C638" s="77" t="e">
        <f>IF($A631&lt;&gt;0,VLOOKUP($A631,Liste!$A$10:$W$459,19,FALSE),"")</f>
        <v>#N/A</v>
      </c>
      <c r="E638" s="81"/>
      <c r="F638" s="127"/>
      <c r="G638" s="133" t="s">
        <v>98</v>
      </c>
      <c r="H638" s="132" t="s">
        <v>97</v>
      </c>
      <c r="I638" s="134"/>
      <c r="J638" s="134"/>
      <c r="K638" s="134"/>
      <c r="L638" s="135"/>
    </row>
    <row r="639" spans="1:12" ht="18.5" thickBot="1" x14ac:dyDescent="0.3">
      <c r="A639" s="110" t="e">
        <f>IF($A631&lt;&gt;0,"Lot " &amp; VLOOKUP($A631,Liste!$A$10:$W$459,21,FALSE),"")</f>
        <v>#N/A</v>
      </c>
      <c r="B639" s="136" t="e">
        <f>IF($A631&lt;&gt;0,VLOOKUP($A631,Liste!$A$10:$W$459,22,FALSE),"")</f>
        <v>#N/A</v>
      </c>
      <c r="C639" s="84" t="e">
        <f>IF($A631&lt;&gt;0,VLOOKUP($A631,Liste!$A$10:$W$459,23,FALSE),"")</f>
        <v>#N/A</v>
      </c>
      <c r="D639" s="83"/>
      <c r="E639" s="83"/>
      <c r="F639" s="137"/>
      <c r="G639" s="240" t="e">
        <f>IF(OR(B632=0,VLOOKUP(A631,Liste!$A$10:'Liste'!$Z$459,26)&lt;&gt;""),"", "Voir autorisation messages électroniques")</f>
        <v>#N/A</v>
      </c>
      <c r="H639" s="240"/>
      <c r="I639" s="240"/>
      <c r="J639" s="83"/>
      <c r="K639" s="83"/>
      <c r="L639" s="86"/>
    </row>
    <row r="640" spans="1:12" x14ac:dyDescent="0.25">
      <c r="A640" s="138">
        <f>A631+1</f>
        <v>67</v>
      </c>
      <c r="B640" s="139"/>
      <c r="F640" s="118"/>
      <c r="G640" s="119" t="s">
        <v>93</v>
      </c>
      <c r="H640" s="120"/>
      <c r="I640" s="120"/>
      <c r="J640" s="120"/>
      <c r="K640" s="120"/>
      <c r="L640" s="121"/>
    </row>
    <row r="641" spans="1:12" ht="18.5" thickBot="1" x14ac:dyDescent="0.45">
      <c r="A641" s="68" t="e">
        <f>IF($A640&lt;&gt;0,VLOOKUP($A640,Liste!$A$10:$W$459,3,FALSE),"")</f>
        <v>#N/A</v>
      </c>
      <c r="B641" s="122" t="e">
        <f>IF($A640&lt;&gt;0,VLOOKUP($A640,Liste!$A$10:$W$459,4,FALSE),"")</f>
        <v>#N/A</v>
      </c>
      <c r="E641" s="75" t="e">
        <f>IF($A640&lt;&gt;0,VLOOKUP($A640,Liste!$A$10:$W$459,8,FALSE),"")</f>
        <v>#N/A</v>
      </c>
      <c r="F641" s="123"/>
      <c r="G641" s="124" t="s">
        <v>94</v>
      </c>
      <c r="H641" s="73"/>
      <c r="I641" s="73"/>
      <c r="J641" s="73"/>
      <c r="K641" s="73"/>
      <c r="L641" s="25"/>
    </row>
    <row r="642" spans="1:12" ht="13" x14ac:dyDescent="0.3">
      <c r="A642" s="79" t="e">
        <f>IF($A640&lt;&gt;0,VLOOKUP($A640,Liste!$A$10:$W$459,5,FALSE),"")</f>
        <v>#N/A</v>
      </c>
      <c r="B642" s="68"/>
      <c r="F642" s="125"/>
      <c r="G642" s="126" t="s">
        <v>95</v>
      </c>
      <c r="H642" s="126"/>
      <c r="I642" s="126"/>
      <c r="J642" s="126"/>
      <c r="K642" s="126"/>
      <c r="L642" s="85"/>
    </row>
    <row r="643" spans="1:12" ht="13" x14ac:dyDescent="0.3">
      <c r="A643" s="79" t="e">
        <f>IF($A640&lt;&gt;0,VLOOKUP($A640,Liste!$A$10:$W$459,6,FALSE),"")</f>
        <v>#N/A</v>
      </c>
      <c r="B643" s="79" t="e">
        <f>IF($A640&lt;&gt;0,VLOOKUP($A640,Liste!$A$10:$W$459,7,FALSE),"")</f>
        <v>#N/A</v>
      </c>
      <c r="F643" s="127"/>
      <c r="L643" s="71"/>
    </row>
    <row r="644" spans="1:12" x14ac:dyDescent="0.25">
      <c r="A644" s="80" t="e">
        <f xml:space="preserve"> IF($A640&lt;&gt;0, "Lot " &amp; VLOOKUP($A640,Liste!$A$10:$W$459,9,FALSE),"")</f>
        <v>#N/A</v>
      </c>
      <c r="B644" s="128" t="e">
        <f>IF($A640&lt;&gt;0,VLOOKUP($A640,Liste!$A$10:$W$459,10,FALSE),"")</f>
        <v>#N/A</v>
      </c>
      <c r="C644" s="76" t="e">
        <f>IF($A640&lt;&gt;0,VLOOKUP($A640,Liste!$A$10:$W$459,11,FALSE),"")</f>
        <v>#N/A</v>
      </c>
      <c r="F644" s="127"/>
      <c r="L644" s="71"/>
    </row>
    <row r="645" spans="1:12" ht="13" thickBot="1" x14ac:dyDescent="0.3">
      <c r="A645" s="80" t="e">
        <f>IF($A640&lt;&gt;0,"Lot " &amp; VLOOKUP($A640,Liste!$A$10:$W$459,12,FALSE),"")</f>
        <v>#N/A</v>
      </c>
      <c r="B645" s="128" t="e">
        <f>IF($A640&lt;&gt;0,VLOOKUP($A640,Liste!$A$10:$W$459,13,FALSE),"")</f>
        <v>#N/A</v>
      </c>
      <c r="C645" s="76" t="e">
        <f>IF($A640&lt;&gt;0,VLOOKUP($A640,Liste!$A$10:$W$459,14,FALSE),"")</f>
        <v>#N/A</v>
      </c>
      <c r="D645" s="77"/>
      <c r="E645" s="81"/>
      <c r="F645" s="129"/>
      <c r="G645" s="83"/>
      <c r="H645" s="83"/>
      <c r="I645" s="83"/>
      <c r="J645" s="83"/>
      <c r="K645" s="83"/>
      <c r="L645" s="86"/>
    </row>
    <row r="646" spans="1:12" x14ac:dyDescent="0.25">
      <c r="A646" s="130" t="e">
        <f>IF($A640&lt;&gt;0,"Lot " &amp; VLOOKUP($A640,Liste!$A$10:$W$459,15,FALSE),"")</f>
        <v>#N/A</v>
      </c>
      <c r="B646" s="128" t="e">
        <f>IF($A640&lt;&gt;0,VLOOKUP($A640,Liste!$A$10:$W$459,16,FALSE),"")</f>
        <v>#N/A</v>
      </c>
      <c r="C646" s="77" t="e">
        <f>IF($A640&lt;&gt;0,VLOOKUP($A640,Liste!$A$10:$W$459,17,FALSE),"")</f>
        <v>#N/A</v>
      </c>
      <c r="D646" s="77"/>
      <c r="E646" s="81"/>
      <c r="F646" s="127"/>
      <c r="G646" s="131" t="s">
        <v>96</v>
      </c>
      <c r="H646" s="132" t="s">
        <v>97</v>
      </c>
      <c r="I646" s="69"/>
      <c r="J646" s="69"/>
      <c r="K646" s="69"/>
      <c r="L646" s="71"/>
    </row>
    <row r="647" spans="1:12" x14ac:dyDescent="0.25">
      <c r="A647" s="130" t="e">
        <f>IF($A640&lt;&gt;0,"Lot " &amp; VLOOKUP($A640,Liste!$A$10:$W$459,18,FALSE),"")</f>
        <v>#N/A</v>
      </c>
      <c r="B647" s="128">
        <v>0</v>
      </c>
      <c r="C647" s="77" t="e">
        <f>IF($A640&lt;&gt;0,VLOOKUP($A640,Liste!$A$10:$W$459,19,FALSE),"")</f>
        <v>#N/A</v>
      </c>
      <c r="E647" s="81"/>
      <c r="F647" s="127"/>
      <c r="G647" s="133" t="s">
        <v>98</v>
      </c>
      <c r="H647" s="132" t="s">
        <v>97</v>
      </c>
      <c r="I647" s="134"/>
      <c r="J647" s="134"/>
      <c r="K647" s="134"/>
      <c r="L647" s="135"/>
    </row>
    <row r="648" spans="1:12" ht="18.5" thickBot="1" x14ac:dyDescent="0.3">
      <c r="A648" s="110" t="e">
        <f>IF($A640&lt;&gt;0,"Lot " &amp; VLOOKUP($A640,Liste!$A$10:$W$459,21,FALSE),"")</f>
        <v>#N/A</v>
      </c>
      <c r="B648" s="136" t="e">
        <f>IF($A640&lt;&gt;0,VLOOKUP($A640,Liste!$A$10:$W$459,22,FALSE),"")</f>
        <v>#N/A</v>
      </c>
      <c r="C648" s="84" t="e">
        <f>IF($A640&lt;&gt;0,VLOOKUP($A640,Liste!$A$10:$W$459,23,FALSE),"")</f>
        <v>#N/A</v>
      </c>
      <c r="D648" s="83"/>
      <c r="E648" s="83"/>
      <c r="F648" s="137"/>
      <c r="G648" s="240" t="e">
        <f>IF(OR(B641=0,VLOOKUP(A640,Liste!$A$10:'Liste'!$Z$459,26)&lt;&gt;""),"", "Voir autorisation messages électroniques")</f>
        <v>#N/A</v>
      </c>
      <c r="H648" s="240"/>
      <c r="I648" s="240"/>
      <c r="J648" s="83"/>
      <c r="K648" s="83"/>
      <c r="L648" s="86"/>
    </row>
    <row r="649" spans="1:12" x14ac:dyDescent="0.25">
      <c r="A649" s="138">
        <f>A640+1</f>
        <v>68</v>
      </c>
      <c r="B649" s="139"/>
      <c r="F649" s="118"/>
      <c r="G649" s="119" t="s">
        <v>93</v>
      </c>
      <c r="H649" s="120"/>
      <c r="I649" s="120"/>
      <c r="J649" s="120"/>
      <c r="K649" s="120"/>
      <c r="L649" s="121"/>
    </row>
    <row r="650" spans="1:12" ht="18.5" thickBot="1" x14ac:dyDescent="0.45">
      <c r="A650" s="68" t="e">
        <f>IF($A649&lt;&gt;0,VLOOKUP($A649,Liste!$A$10:$W$459,3,FALSE),"")</f>
        <v>#N/A</v>
      </c>
      <c r="B650" s="122" t="e">
        <f>IF($A649&lt;&gt;0,VLOOKUP($A649,Liste!$A$10:$W$459,4,FALSE),"")</f>
        <v>#N/A</v>
      </c>
      <c r="E650" s="75" t="e">
        <f>IF($A649&lt;&gt;0,VLOOKUP($A649,Liste!$A$10:$W$459,8,FALSE),"")</f>
        <v>#N/A</v>
      </c>
      <c r="F650" s="123"/>
      <c r="G650" s="124" t="s">
        <v>94</v>
      </c>
      <c r="H650" s="73"/>
      <c r="I650" s="73"/>
      <c r="J650" s="73"/>
      <c r="K650" s="73"/>
      <c r="L650" s="25"/>
    </row>
    <row r="651" spans="1:12" ht="13" x14ac:dyDescent="0.3">
      <c r="A651" s="79" t="e">
        <f>IF($A649&lt;&gt;0,VLOOKUP($A649,Liste!$A$10:$W$459,5,FALSE),"")</f>
        <v>#N/A</v>
      </c>
      <c r="B651" s="68"/>
      <c r="F651" s="125"/>
      <c r="G651" s="126" t="s">
        <v>95</v>
      </c>
      <c r="H651" s="126"/>
      <c r="I651" s="126"/>
      <c r="J651" s="126"/>
      <c r="K651" s="126"/>
      <c r="L651" s="85"/>
    </row>
    <row r="652" spans="1:12" ht="13" x14ac:dyDescent="0.3">
      <c r="A652" s="79" t="e">
        <f>IF($A649&lt;&gt;0,VLOOKUP($A649,Liste!$A$10:$W$459,6,FALSE),"")</f>
        <v>#N/A</v>
      </c>
      <c r="B652" s="79" t="e">
        <f>IF($A649&lt;&gt;0,VLOOKUP($A649,Liste!$A$10:$W$459,7,FALSE),"")</f>
        <v>#N/A</v>
      </c>
      <c r="F652" s="127"/>
      <c r="L652" s="71"/>
    </row>
    <row r="653" spans="1:12" x14ac:dyDescent="0.25">
      <c r="A653" s="80" t="e">
        <f xml:space="preserve"> IF($A649&lt;&gt;0, "Lot " &amp; VLOOKUP($A649,Liste!$A$10:$W$459,9,FALSE),"")</f>
        <v>#N/A</v>
      </c>
      <c r="B653" s="128" t="e">
        <f>IF($A649&lt;&gt;0,VLOOKUP($A649,Liste!$A$10:$W$459,10,FALSE),"")</f>
        <v>#N/A</v>
      </c>
      <c r="C653" s="76" t="e">
        <f>IF($A649&lt;&gt;0,VLOOKUP($A649,Liste!$A$10:$W$459,11,FALSE),"")</f>
        <v>#N/A</v>
      </c>
      <c r="F653" s="127"/>
      <c r="L653" s="71"/>
    </row>
    <row r="654" spans="1:12" ht="13" thickBot="1" x14ac:dyDescent="0.3">
      <c r="A654" s="80" t="e">
        <f>IF($A649&lt;&gt;0,"Lot " &amp; VLOOKUP($A649,Liste!$A$10:$W$459,12,FALSE),"")</f>
        <v>#N/A</v>
      </c>
      <c r="B654" s="128" t="e">
        <f>IF($A649&lt;&gt;0,VLOOKUP($A649,Liste!$A$10:$W$459,13,FALSE),"")</f>
        <v>#N/A</v>
      </c>
      <c r="C654" s="76" t="e">
        <f>IF($A649&lt;&gt;0,VLOOKUP($A649,Liste!$A$10:$W$459,14,FALSE),"")</f>
        <v>#N/A</v>
      </c>
      <c r="D654" s="77"/>
      <c r="E654" s="81"/>
      <c r="F654" s="129"/>
      <c r="G654" s="83"/>
      <c r="H654" s="83"/>
      <c r="I654" s="83"/>
      <c r="J654" s="83"/>
      <c r="K654" s="83"/>
      <c r="L654" s="86"/>
    </row>
    <row r="655" spans="1:12" x14ac:dyDescent="0.25">
      <c r="A655" s="130" t="e">
        <f>IF($A649&lt;&gt;0,"Lot " &amp; VLOOKUP($A649,Liste!$A$10:$W$459,15,FALSE),"")</f>
        <v>#N/A</v>
      </c>
      <c r="B655" s="128" t="e">
        <f>IF($A649&lt;&gt;0,VLOOKUP($A649,Liste!$A$10:$W$459,16,FALSE),"")</f>
        <v>#N/A</v>
      </c>
      <c r="C655" s="77" t="e">
        <f>IF($A649&lt;&gt;0,VLOOKUP($A649,Liste!$A$10:$W$459,17,FALSE),"")</f>
        <v>#N/A</v>
      </c>
      <c r="D655" s="77"/>
      <c r="E655" s="81"/>
      <c r="F655" s="127"/>
      <c r="G655" s="131" t="s">
        <v>96</v>
      </c>
      <c r="H655" s="132" t="s">
        <v>97</v>
      </c>
      <c r="I655" s="69"/>
      <c r="J655" s="69"/>
      <c r="K655" s="69"/>
      <c r="L655" s="71"/>
    </row>
    <row r="656" spans="1:12" x14ac:dyDescent="0.25">
      <c r="A656" s="130" t="e">
        <f>IF($A649&lt;&gt;0,"Lot " &amp; VLOOKUP($A649,Liste!$A$10:$W$459,18,FALSE),"")</f>
        <v>#N/A</v>
      </c>
      <c r="B656" s="128">
        <v>0</v>
      </c>
      <c r="C656" s="77" t="e">
        <f>IF($A649&lt;&gt;0,VLOOKUP($A649,Liste!$A$10:$W$459,19,FALSE),"")</f>
        <v>#N/A</v>
      </c>
      <c r="E656" s="81"/>
      <c r="F656" s="127"/>
      <c r="G656" s="133" t="s">
        <v>98</v>
      </c>
      <c r="H656" s="132" t="s">
        <v>97</v>
      </c>
      <c r="I656" s="134"/>
      <c r="J656" s="134"/>
      <c r="K656" s="134"/>
      <c r="L656" s="135"/>
    </row>
    <row r="657" spans="1:12" ht="18.5" thickBot="1" x14ac:dyDescent="0.3">
      <c r="A657" s="110" t="e">
        <f>IF($A649&lt;&gt;0,"Lot " &amp; VLOOKUP($A649,Liste!$A$10:$W$459,21,FALSE),"")</f>
        <v>#N/A</v>
      </c>
      <c r="B657" s="136" t="e">
        <f>IF($A649&lt;&gt;0,VLOOKUP($A649,Liste!$A$10:$W$459,22,FALSE),"")</f>
        <v>#N/A</v>
      </c>
      <c r="C657" s="84" t="e">
        <f>IF($A649&lt;&gt;0,VLOOKUP($A649,Liste!$A$10:$W$459,23,FALSE),"")</f>
        <v>#N/A</v>
      </c>
      <c r="D657" s="83"/>
      <c r="E657" s="83"/>
      <c r="F657" s="137"/>
      <c r="G657" s="240" t="e">
        <f>IF(OR(B650=0,VLOOKUP(A649,Liste!$A$10:'Liste'!$Z$459,26)&lt;&gt;""),"", "Voir autorisation messages électroniques")</f>
        <v>#N/A</v>
      </c>
      <c r="H657" s="240"/>
      <c r="I657" s="240"/>
      <c r="J657" s="83"/>
      <c r="K657" s="83"/>
      <c r="L657" s="86"/>
    </row>
    <row r="658" spans="1:12" x14ac:dyDescent="0.25">
      <c r="A658" s="138">
        <f>A649+1</f>
        <v>69</v>
      </c>
      <c r="B658" s="139"/>
      <c r="F658" s="118"/>
      <c r="G658" s="119" t="s">
        <v>93</v>
      </c>
      <c r="H658" s="120"/>
      <c r="I658" s="120"/>
      <c r="J658" s="120"/>
      <c r="K658" s="120"/>
      <c r="L658" s="121"/>
    </row>
    <row r="659" spans="1:12" ht="18.5" thickBot="1" x14ac:dyDescent="0.45">
      <c r="A659" s="68" t="e">
        <f>IF($A658&lt;&gt;0,VLOOKUP($A658,Liste!$A$10:$W$459,3,FALSE),"")</f>
        <v>#N/A</v>
      </c>
      <c r="B659" s="122" t="e">
        <f>IF($A658&lt;&gt;0,VLOOKUP($A658,Liste!$A$10:$W$459,4,FALSE),"")</f>
        <v>#N/A</v>
      </c>
      <c r="E659" s="75" t="e">
        <f>IF($A658&lt;&gt;0,VLOOKUP($A658,Liste!$A$10:$W$459,8,FALSE),"")</f>
        <v>#N/A</v>
      </c>
      <c r="F659" s="123"/>
      <c r="G659" s="124" t="s">
        <v>94</v>
      </c>
      <c r="H659" s="73"/>
      <c r="I659" s="73"/>
      <c r="J659" s="73"/>
      <c r="K659" s="73"/>
      <c r="L659" s="25"/>
    </row>
    <row r="660" spans="1:12" ht="13" x14ac:dyDescent="0.3">
      <c r="A660" s="79" t="e">
        <f>IF($A658&lt;&gt;0,VLOOKUP($A658,Liste!$A$10:$W$459,5,FALSE),"")</f>
        <v>#N/A</v>
      </c>
      <c r="B660" s="68"/>
      <c r="F660" s="125"/>
      <c r="G660" s="126" t="s">
        <v>95</v>
      </c>
      <c r="H660" s="126"/>
      <c r="I660" s="126"/>
      <c r="J660" s="126"/>
      <c r="K660" s="126"/>
      <c r="L660" s="85"/>
    </row>
    <row r="661" spans="1:12" ht="13" x14ac:dyDescent="0.3">
      <c r="A661" s="79" t="e">
        <f>IF($A658&lt;&gt;0,VLOOKUP($A658,Liste!$A$10:$W$459,6,FALSE),"")</f>
        <v>#N/A</v>
      </c>
      <c r="B661" s="79" t="e">
        <f>IF($A658&lt;&gt;0,VLOOKUP($A658,Liste!$A$10:$W$459,7,FALSE),"")</f>
        <v>#N/A</v>
      </c>
      <c r="F661" s="127"/>
      <c r="L661" s="71"/>
    </row>
    <row r="662" spans="1:12" x14ac:dyDescent="0.25">
      <c r="A662" s="80" t="e">
        <f xml:space="preserve"> IF($A658&lt;&gt;0, "Lot " &amp; VLOOKUP($A658,Liste!$A$10:$W$459,9,FALSE),"")</f>
        <v>#N/A</v>
      </c>
      <c r="B662" s="128" t="e">
        <f>IF($A658&lt;&gt;0,VLOOKUP($A658,Liste!$A$10:$W$459,10,FALSE),"")</f>
        <v>#N/A</v>
      </c>
      <c r="C662" s="76" t="e">
        <f>IF($A658&lt;&gt;0,VLOOKUP($A658,Liste!$A$10:$W$459,11,FALSE),"")</f>
        <v>#N/A</v>
      </c>
      <c r="F662" s="127"/>
      <c r="L662" s="71"/>
    </row>
    <row r="663" spans="1:12" ht="13" thickBot="1" x14ac:dyDescent="0.3">
      <c r="A663" s="80" t="e">
        <f>IF($A658&lt;&gt;0,"Lot " &amp; VLOOKUP($A658,Liste!$A$10:$W$459,12,FALSE),"")</f>
        <v>#N/A</v>
      </c>
      <c r="B663" s="128" t="e">
        <f>IF($A658&lt;&gt;0,VLOOKUP($A658,Liste!$A$10:$W$459,13,FALSE),"")</f>
        <v>#N/A</v>
      </c>
      <c r="C663" s="76" t="e">
        <f>IF($A658&lt;&gt;0,VLOOKUP($A658,Liste!$A$10:$W$459,14,FALSE),"")</f>
        <v>#N/A</v>
      </c>
      <c r="D663" s="77"/>
      <c r="E663" s="81"/>
      <c r="F663" s="129"/>
      <c r="G663" s="83"/>
      <c r="H663" s="83"/>
      <c r="I663" s="83"/>
      <c r="J663" s="83"/>
      <c r="K663" s="83"/>
      <c r="L663" s="86"/>
    </row>
    <row r="664" spans="1:12" x14ac:dyDescent="0.25">
      <c r="A664" s="130" t="e">
        <f>IF($A658&lt;&gt;0,"Lot " &amp; VLOOKUP($A658,Liste!$A$10:$W$459,15,FALSE),"")</f>
        <v>#N/A</v>
      </c>
      <c r="B664" s="128" t="e">
        <f>IF($A658&lt;&gt;0,VLOOKUP($A658,Liste!$A$10:$W$459,16,FALSE),"")</f>
        <v>#N/A</v>
      </c>
      <c r="C664" s="77" t="e">
        <f>IF($A658&lt;&gt;0,VLOOKUP($A658,Liste!$A$10:$W$459,17,FALSE),"")</f>
        <v>#N/A</v>
      </c>
      <c r="D664" s="77"/>
      <c r="E664" s="81"/>
      <c r="F664" s="127"/>
      <c r="G664" s="131" t="s">
        <v>96</v>
      </c>
      <c r="H664" s="132" t="s">
        <v>97</v>
      </c>
      <c r="I664" s="69"/>
      <c r="J664" s="69"/>
      <c r="K664" s="69"/>
      <c r="L664" s="71"/>
    </row>
    <row r="665" spans="1:12" x14ac:dyDescent="0.25">
      <c r="A665" s="130" t="e">
        <f>IF($A658&lt;&gt;0,"Lot " &amp; VLOOKUP($A658,Liste!$A$10:$W$459,18,FALSE),"")</f>
        <v>#N/A</v>
      </c>
      <c r="B665" s="128">
        <v>0</v>
      </c>
      <c r="C665" s="77" t="e">
        <f>IF($A658&lt;&gt;0,VLOOKUP($A658,Liste!$A$10:$W$459,19,FALSE),"")</f>
        <v>#N/A</v>
      </c>
      <c r="E665" s="81"/>
      <c r="F665" s="127"/>
      <c r="G665" s="133" t="s">
        <v>98</v>
      </c>
      <c r="H665" s="132" t="s">
        <v>97</v>
      </c>
      <c r="I665" s="134"/>
      <c r="J665" s="134"/>
      <c r="K665" s="134"/>
      <c r="L665" s="135"/>
    </row>
    <row r="666" spans="1:12" ht="18.5" thickBot="1" x14ac:dyDescent="0.3">
      <c r="A666" s="110" t="e">
        <f>IF($A658&lt;&gt;0,"Lot " &amp; VLOOKUP($A658,Liste!$A$10:$W$459,21,FALSE),"")</f>
        <v>#N/A</v>
      </c>
      <c r="B666" s="136" t="e">
        <f>IF($A658&lt;&gt;0,VLOOKUP($A658,Liste!$A$10:$W$459,22,FALSE),"")</f>
        <v>#N/A</v>
      </c>
      <c r="C666" s="84" t="e">
        <f>IF($A658&lt;&gt;0,VLOOKUP($A658,Liste!$A$10:$W$459,23,FALSE),"")</f>
        <v>#N/A</v>
      </c>
      <c r="D666" s="83"/>
      <c r="E666" s="83"/>
      <c r="F666" s="137"/>
      <c r="G666" s="240" t="e">
        <f>IF(OR(B659=0,VLOOKUP(A658,Liste!$A$10:'Liste'!$Z$459,26)&lt;&gt;""),"", "Voir autorisation messages électroniques")</f>
        <v>#N/A</v>
      </c>
      <c r="H666" s="240"/>
      <c r="I666" s="240"/>
      <c r="J666" s="83"/>
      <c r="K666" s="83"/>
      <c r="L666" s="86"/>
    </row>
    <row r="667" spans="1:12" x14ac:dyDescent="0.25">
      <c r="A667" s="138">
        <f>A658+1</f>
        <v>70</v>
      </c>
      <c r="B667" s="139"/>
      <c r="F667" s="118"/>
      <c r="G667" s="119" t="s">
        <v>93</v>
      </c>
      <c r="H667" s="120"/>
      <c r="I667" s="120"/>
      <c r="J667" s="120"/>
      <c r="K667" s="120"/>
      <c r="L667" s="121"/>
    </row>
    <row r="668" spans="1:12" ht="18.5" thickBot="1" x14ac:dyDescent="0.45">
      <c r="A668" s="68" t="e">
        <f>IF($A667&lt;&gt;0,VLOOKUP($A667,Liste!$A$10:$W$459,3,FALSE),"")</f>
        <v>#N/A</v>
      </c>
      <c r="B668" s="122" t="e">
        <f>IF($A667&lt;&gt;0,VLOOKUP($A667,Liste!$A$10:$W$459,4,FALSE),"")</f>
        <v>#N/A</v>
      </c>
      <c r="E668" s="75" t="e">
        <f>IF($A667&lt;&gt;0,VLOOKUP($A667,Liste!$A$10:$W$459,8,FALSE),"")</f>
        <v>#N/A</v>
      </c>
      <c r="F668" s="123"/>
      <c r="G668" s="124" t="s">
        <v>94</v>
      </c>
      <c r="H668" s="73"/>
      <c r="I668" s="73"/>
      <c r="J668" s="73"/>
      <c r="K668" s="73"/>
      <c r="L668" s="25"/>
    </row>
    <row r="669" spans="1:12" ht="13" x14ac:dyDescent="0.3">
      <c r="A669" s="79" t="e">
        <f>IF($A667&lt;&gt;0,VLOOKUP($A667,Liste!$A$10:$W$459,5,FALSE),"")</f>
        <v>#N/A</v>
      </c>
      <c r="B669" s="68"/>
      <c r="F669" s="125"/>
      <c r="G669" s="126" t="s">
        <v>95</v>
      </c>
      <c r="H669" s="126"/>
      <c r="I669" s="126"/>
      <c r="J669" s="126"/>
      <c r="K669" s="126"/>
      <c r="L669" s="85"/>
    </row>
    <row r="670" spans="1:12" ht="13" x14ac:dyDescent="0.3">
      <c r="A670" s="79" t="e">
        <f>IF($A667&lt;&gt;0,VLOOKUP($A667,Liste!$A$10:$W$459,6,FALSE),"")</f>
        <v>#N/A</v>
      </c>
      <c r="B670" s="79" t="e">
        <f>IF($A667&lt;&gt;0,VLOOKUP($A667,Liste!$A$10:$W$459,7,FALSE),"")</f>
        <v>#N/A</v>
      </c>
      <c r="F670" s="127"/>
      <c r="L670" s="71"/>
    </row>
    <row r="671" spans="1:12" x14ac:dyDescent="0.25">
      <c r="A671" s="80" t="e">
        <f xml:space="preserve"> IF($A667&lt;&gt;0, "Lot " &amp; VLOOKUP($A667,Liste!$A$10:$W$459,9,FALSE),"")</f>
        <v>#N/A</v>
      </c>
      <c r="B671" s="128" t="e">
        <f>IF($A667&lt;&gt;0,VLOOKUP($A667,Liste!$A$10:$W$459,10,FALSE),"")</f>
        <v>#N/A</v>
      </c>
      <c r="C671" s="76" t="e">
        <f>IF($A667&lt;&gt;0,VLOOKUP($A667,Liste!$A$10:$W$459,11,FALSE),"")</f>
        <v>#N/A</v>
      </c>
      <c r="F671" s="127"/>
      <c r="L671" s="71"/>
    </row>
    <row r="672" spans="1:12" ht="13" thickBot="1" x14ac:dyDescent="0.3">
      <c r="A672" s="80" t="e">
        <f>IF($A667&lt;&gt;0,"Lot " &amp; VLOOKUP($A667,Liste!$A$10:$W$459,12,FALSE),"")</f>
        <v>#N/A</v>
      </c>
      <c r="B672" s="128" t="e">
        <f>IF($A667&lt;&gt;0,VLOOKUP($A667,Liste!$A$10:$W$459,13,FALSE),"")</f>
        <v>#N/A</v>
      </c>
      <c r="C672" s="76" t="e">
        <f>IF($A667&lt;&gt;0,VLOOKUP($A667,Liste!$A$10:$W$459,14,FALSE),"")</f>
        <v>#N/A</v>
      </c>
      <c r="D672" s="77"/>
      <c r="E672" s="81"/>
      <c r="F672" s="129"/>
      <c r="G672" s="83"/>
      <c r="H672" s="83"/>
      <c r="I672" s="83"/>
      <c r="J672" s="83"/>
      <c r="K672" s="83"/>
      <c r="L672" s="86"/>
    </row>
    <row r="673" spans="1:12" x14ac:dyDescent="0.25">
      <c r="A673" s="130" t="e">
        <f>IF($A667&lt;&gt;0,"Lot " &amp; VLOOKUP($A667,Liste!$A$10:$W$459,15,FALSE),"")</f>
        <v>#N/A</v>
      </c>
      <c r="B673" s="128" t="e">
        <f>IF($A667&lt;&gt;0,VLOOKUP($A667,Liste!$A$10:$W$459,16,FALSE),"")</f>
        <v>#N/A</v>
      </c>
      <c r="C673" s="77" t="e">
        <f>IF($A667&lt;&gt;0,VLOOKUP($A667,Liste!$A$10:$W$459,17,FALSE),"")</f>
        <v>#N/A</v>
      </c>
      <c r="D673" s="77"/>
      <c r="E673" s="81"/>
      <c r="F673" s="127"/>
      <c r="G673" s="131" t="s">
        <v>96</v>
      </c>
      <c r="H673" s="132" t="s">
        <v>97</v>
      </c>
      <c r="I673" s="69"/>
      <c r="J673" s="69"/>
      <c r="K673" s="69"/>
      <c r="L673" s="71"/>
    </row>
    <row r="674" spans="1:12" x14ac:dyDescent="0.25">
      <c r="A674" s="130" t="e">
        <f>IF($A667&lt;&gt;0,"Lot " &amp; VLOOKUP($A667,Liste!$A$10:$W$459,18,FALSE),"")</f>
        <v>#N/A</v>
      </c>
      <c r="B674" s="128">
        <v>0</v>
      </c>
      <c r="C674" s="77" t="e">
        <f>IF($A667&lt;&gt;0,VLOOKUP($A667,Liste!$A$10:$W$459,19,FALSE),"")</f>
        <v>#N/A</v>
      </c>
      <c r="E674" s="81"/>
      <c r="F674" s="127"/>
      <c r="G674" s="133" t="s">
        <v>98</v>
      </c>
      <c r="H674" s="132" t="s">
        <v>97</v>
      </c>
      <c r="I674" s="134"/>
      <c r="J674" s="134"/>
      <c r="K674" s="134"/>
      <c r="L674" s="135"/>
    </row>
    <row r="675" spans="1:12" ht="18.5" thickBot="1" x14ac:dyDescent="0.3">
      <c r="A675" s="110" t="e">
        <f>IF($A667&lt;&gt;0,"Lot " &amp; VLOOKUP($A667,Liste!$A$10:$W$459,21,FALSE),"")</f>
        <v>#N/A</v>
      </c>
      <c r="B675" s="136" t="e">
        <f>IF($A667&lt;&gt;0,VLOOKUP($A667,Liste!$A$10:$W$459,22,FALSE),"")</f>
        <v>#N/A</v>
      </c>
      <c r="C675" s="84" t="e">
        <f>IF($A667&lt;&gt;0,VLOOKUP($A667,Liste!$A$10:$W$459,23,FALSE),"")</f>
        <v>#N/A</v>
      </c>
      <c r="D675" s="83"/>
      <c r="E675" s="83"/>
      <c r="F675" s="137"/>
      <c r="G675" s="240" t="e">
        <f>IF(OR(B668=0,VLOOKUP(A667,Liste!$A$10:'Liste'!$Z$459,26)&lt;&gt;""),"", "Voir autorisation messages électroniques")</f>
        <v>#N/A</v>
      </c>
      <c r="H675" s="240"/>
      <c r="I675" s="240"/>
      <c r="J675" s="83"/>
      <c r="K675" s="83"/>
      <c r="L675" s="86"/>
    </row>
    <row r="676" spans="1:12" x14ac:dyDescent="0.25">
      <c r="A676" s="138">
        <f>A667+1</f>
        <v>71</v>
      </c>
      <c r="B676" s="139"/>
      <c r="F676" s="118"/>
      <c r="G676" s="119" t="s">
        <v>93</v>
      </c>
      <c r="H676" s="120"/>
      <c r="I676" s="120"/>
      <c r="J676" s="120"/>
      <c r="K676" s="120"/>
      <c r="L676" s="121"/>
    </row>
    <row r="677" spans="1:12" ht="18.5" thickBot="1" x14ac:dyDescent="0.45">
      <c r="A677" s="68" t="e">
        <f>IF($A676&lt;&gt;0,VLOOKUP($A676,Liste!$A$10:$W$459,3,FALSE),"")</f>
        <v>#N/A</v>
      </c>
      <c r="B677" s="122" t="e">
        <f>IF($A676&lt;&gt;0,VLOOKUP($A676,Liste!$A$10:$W$459,4,FALSE),"")</f>
        <v>#N/A</v>
      </c>
      <c r="E677" s="75" t="e">
        <f>IF($A676&lt;&gt;0,VLOOKUP($A676,Liste!$A$10:$W$459,8,FALSE),"")</f>
        <v>#N/A</v>
      </c>
      <c r="F677" s="123"/>
      <c r="G677" s="124" t="s">
        <v>94</v>
      </c>
      <c r="H677" s="73"/>
      <c r="I677" s="73"/>
      <c r="J677" s="73"/>
      <c r="K677" s="73"/>
      <c r="L677" s="25"/>
    </row>
    <row r="678" spans="1:12" ht="13" x14ac:dyDescent="0.3">
      <c r="A678" s="79" t="e">
        <f>IF($A676&lt;&gt;0,VLOOKUP($A676,Liste!$A$10:$W$459,5,FALSE),"")</f>
        <v>#N/A</v>
      </c>
      <c r="B678" s="68"/>
      <c r="F678" s="125"/>
      <c r="G678" s="126" t="s">
        <v>95</v>
      </c>
      <c r="H678" s="126"/>
      <c r="I678" s="126"/>
      <c r="J678" s="126"/>
      <c r="K678" s="126"/>
      <c r="L678" s="85"/>
    </row>
    <row r="679" spans="1:12" ht="13" x14ac:dyDescent="0.3">
      <c r="A679" s="79" t="e">
        <f>IF($A676&lt;&gt;0,VLOOKUP($A676,Liste!$A$10:$W$459,6,FALSE),"")</f>
        <v>#N/A</v>
      </c>
      <c r="B679" s="79" t="e">
        <f>IF($A676&lt;&gt;0,VLOOKUP($A676,Liste!$A$10:$W$459,7,FALSE),"")</f>
        <v>#N/A</v>
      </c>
      <c r="F679" s="127"/>
      <c r="L679" s="71"/>
    </row>
    <row r="680" spans="1:12" x14ac:dyDescent="0.25">
      <c r="A680" s="80" t="e">
        <f xml:space="preserve"> IF($A676&lt;&gt;0, "Lot " &amp; VLOOKUP($A676,Liste!$A$10:$W$459,9,FALSE),"")</f>
        <v>#N/A</v>
      </c>
      <c r="B680" s="128" t="e">
        <f>IF($A676&lt;&gt;0,VLOOKUP($A676,Liste!$A$10:$W$459,10,FALSE),"")</f>
        <v>#N/A</v>
      </c>
      <c r="C680" s="76" t="e">
        <f>IF($A676&lt;&gt;0,VLOOKUP($A676,Liste!$A$10:$W$459,11,FALSE),"")</f>
        <v>#N/A</v>
      </c>
      <c r="F680" s="127"/>
      <c r="L680" s="71"/>
    </row>
    <row r="681" spans="1:12" ht="13" thickBot="1" x14ac:dyDescent="0.3">
      <c r="A681" s="80" t="e">
        <f>IF($A676&lt;&gt;0,"Lot " &amp; VLOOKUP($A676,Liste!$A$10:$W$459,12,FALSE),"")</f>
        <v>#N/A</v>
      </c>
      <c r="B681" s="128" t="e">
        <f>IF($A676&lt;&gt;0,VLOOKUP($A676,Liste!$A$10:$W$459,13,FALSE),"")</f>
        <v>#N/A</v>
      </c>
      <c r="C681" s="76" t="e">
        <f>IF($A676&lt;&gt;0,VLOOKUP($A676,Liste!$A$10:$W$459,14,FALSE),"")</f>
        <v>#N/A</v>
      </c>
      <c r="D681" s="77"/>
      <c r="E681" s="81"/>
      <c r="F681" s="129"/>
      <c r="G681" s="83"/>
      <c r="H681" s="83"/>
      <c r="I681" s="83"/>
      <c r="J681" s="83"/>
      <c r="K681" s="83"/>
      <c r="L681" s="86"/>
    </row>
    <row r="682" spans="1:12" x14ac:dyDescent="0.25">
      <c r="A682" s="130" t="e">
        <f>IF($A676&lt;&gt;0,"Lot " &amp; VLOOKUP($A676,Liste!$A$10:$W$459,15,FALSE),"")</f>
        <v>#N/A</v>
      </c>
      <c r="B682" s="128" t="e">
        <f>IF($A676&lt;&gt;0,VLOOKUP($A676,Liste!$A$10:$W$459,16,FALSE),"")</f>
        <v>#N/A</v>
      </c>
      <c r="C682" s="77" t="e">
        <f>IF($A676&lt;&gt;0,VLOOKUP($A676,Liste!$A$10:$W$459,17,FALSE),"")</f>
        <v>#N/A</v>
      </c>
      <c r="D682" s="77"/>
      <c r="E682" s="81"/>
      <c r="F682" s="127"/>
      <c r="G682" s="131" t="s">
        <v>96</v>
      </c>
      <c r="H682" s="132" t="s">
        <v>97</v>
      </c>
      <c r="I682" s="69"/>
      <c r="J682" s="69"/>
      <c r="K682" s="69"/>
      <c r="L682" s="71"/>
    </row>
    <row r="683" spans="1:12" x14ac:dyDescent="0.25">
      <c r="A683" s="130" t="e">
        <f>IF($A676&lt;&gt;0,"Lot " &amp; VLOOKUP($A676,Liste!$A$10:$W$459,18,FALSE),"")</f>
        <v>#N/A</v>
      </c>
      <c r="B683" s="128">
        <v>0</v>
      </c>
      <c r="C683" s="77" t="e">
        <f>IF($A676&lt;&gt;0,VLOOKUP($A676,Liste!$A$10:$W$459,19,FALSE),"")</f>
        <v>#N/A</v>
      </c>
      <c r="E683" s="81"/>
      <c r="F683" s="127"/>
      <c r="G683" s="133" t="s">
        <v>98</v>
      </c>
      <c r="H683" s="132" t="s">
        <v>97</v>
      </c>
      <c r="I683" s="134"/>
      <c r="J683" s="134"/>
      <c r="K683" s="134"/>
      <c r="L683" s="135"/>
    </row>
    <row r="684" spans="1:12" ht="18.5" thickBot="1" x14ac:dyDescent="0.3">
      <c r="A684" s="110" t="e">
        <f>IF($A676&lt;&gt;0,"Lot " &amp; VLOOKUP($A676,Liste!$A$10:$W$459,21,FALSE),"")</f>
        <v>#N/A</v>
      </c>
      <c r="B684" s="136" t="e">
        <f>IF($A676&lt;&gt;0,VLOOKUP($A676,Liste!$A$10:$W$459,22,FALSE),"")</f>
        <v>#N/A</v>
      </c>
      <c r="C684" s="84" t="e">
        <f>IF($A676&lt;&gt;0,VLOOKUP($A676,Liste!$A$10:$W$459,23,FALSE),"")</f>
        <v>#N/A</v>
      </c>
      <c r="D684" s="83"/>
      <c r="E684" s="83"/>
      <c r="F684" s="137"/>
      <c r="G684" s="240" t="e">
        <f>IF(OR(B677=0,VLOOKUP(A676,Liste!$A$10:'Liste'!$Z$459,26)&lt;&gt;""),"", "Voir autorisation messages électroniques")</f>
        <v>#N/A</v>
      </c>
      <c r="H684" s="240"/>
      <c r="I684" s="240"/>
      <c r="J684" s="83"/>
      <c r="K684" s="83"/>
      <c r="L684" s="86"/>
    </row>
    <row r="685" spans="1:12" x14ac:dyDescent="0.25">
      <c r="A685" s="138">
        <f>A676+1</f>
        <v>72</v>
      </c>
      <c r="B685" s="139"/>
      <c r="F685" s="118"/>
      <c r="G685" s="119" t="s">
        <v>93</v>
      </c>
      <c r="H685" s="120"/>
      <c r="I685" s="120"/>
      <c r="J685" s="120"/>
      <c r="K685" s="120"/>
      <c r="L685" s="121"/>
    </row>
    <row r="686" spans="1:12" ht="18.5" thickBot="1" x14ac:dyDescent="0.45">
      <c r="A686" s="68" t="e">
        <f>IF($A685&lt;&gt;0,VLOOKUP($A685,Liste!$A$10:$W$459,3,FALSE),"")</f>
        <v>#N/A</v>
      </c>
      <c r="B686" s="122" t="e">
        <f>IF($A685&lt;&gt;0,VLOOKUP($A685,Liste!$A$10:$W$459,4,FALSE),"")</f>
        <v>#N/A</v>
      </c>
      <c r="E686" s="75" t="e">
        <f>IF($A685&lt;&gt;0,VLOOKUP($A685,Liste!$A$10:$W$459,8,FALSE),"")</f>
        <v>#N/A</v>
      </c>
      <c r="F686" s="123"/>
      <c r="G686" s="124" t="s">
        <v>94</v>
      </c>
      <c r="H686" s="73"/>
      <c r="I686" s="73"/>
      <c r="J686" s="73"/>
      <c r="K686" s="73"/>
      <c r="L686" s="25"/>
    </row>
    <row r="687" spans="1:12" ht="13" x14ac:dyDescent="0.3">
      <c r="A687" s="79" t="e">
        <f>IF($A685&lt;&gt;0,VLOOKUP($A685,Liste!$A$10:$W$459,5,FALSE),"")</f>
        <v>#N/A</v>
      </c>
      <c r="B687" s="68"/>
      <c r="F687" s="125"/>
      <c r="G687" s="126" t="s">
        <v>95</v>
      </c>
      <c r="H687" s="126"/>
      <c r="I687" s="126"/>
      <c r="J687" s="126"/>
      <c r="K687" s="126"/>
      <c r="L687" s="85"/>
    </row>
    <row r="688" spans="1:12" ht="13" x14ac:dyDescent="0.3">
      <c r="A688" s="79" t="e">
        <f>IF($A685&lt;&gt;0,VLOOKUP($A685,Liste!$A$10:$W$459,6,FALSE),"")</f>
        <v>#N/A</v>
      </c>
      <c r="B688" s="79" t="e">
        <f>IF($A685&lt;&gt;0,VLOOKUP($A685,Liste!$A$10:$W$459,7,FALSE),"")</f>
        <v>#N/A</v>
      </c>
      <c r="F688" s="127"/>
      <c r="L688" s="71"/>
    </row>
    <row r="689" spans="1:12" x14ac:dyDescent="0.25">
      <c r="A689" s="80" t="e">
        <f xml:space="preserve"> IF($A685&lt;&gt;0, "Lot " &amp; VLOOKUP($A685,Liste!$A$10:$W$459,9,FALSE),"")</f>
        <v>#N/A</v>
      </c>
      <c r="B689" s="128" t="e">
        <f>IF($A685&lt;&gt;0,VLOOKUP($A685,Liste!$A$10:$W$459,10,FALSE),"")</f>
        <v>#N/A</v>
      </c>
      <c r="C689" s="76" t="e">
        <f>IF($A685&lt;&gt;0,VLOOKUP($A685,Liste!$A$10:$W$459,11,FALSE),"")</f>
        <v>#N/A</v>
      </c>
      <c r="F689" s="127"/>
      <c r="L689" s="71"/>
    </row>
    <row r="690" spans="1:12" ht="13" thickBot="1" x14ac:dyDescent="0.3">
      <c r="A690" s="80" t="e">
        <f>IF($A685&lt;&gt;0,"Lot " &amp; VLOOKUP($A685,Liste!$A$10:$W$459,12,FALSE),"")</f>
        <v>#N/A</v>
      </c>
      <c r="B690" s="128" t="e">
        <f>IF($A685&lt;&gt;0,VLOOKUP($A685,Liste!$A$10:$W$459,13,FALSE),"")</f>
        <v>#N/A</v>
      </c>
      <c r="C690" s="76" t="e">
        <f>IF($A685&lt;&gt;0,VLOOKUP($A685,Liste!$A$10:$W$459,14,FALSE),"")</f>
        <v>#N/A</v>
      </c>
      <c r="D690" s="77"/>
      <c r="E690" s="81"/>
      <c r="F690" s="129"/>
      <c r="G690" s="83"/>
      <c r="H690" s="83"/>
      <c r="I690" s="83"/>
      <c r="J690" s="83"/>
      <c r="K690" s="83"/>
      <c r="L690" s="86"/>
    </row>
    <row r="691" spans="1:12" x14ac:dyDescent="0.25">
      <c r="A691" s="130" t="e">
        <f>IF($A685&lt;&gt;0,"Lot " &amp; VLOOKUP($A685,Liste!$A$10:$W$459,15,FALSE),"")</f>
        <v>#N/A</v>
      </c>
      <c r="B691" s="128" t="e">
        <f>IF($A685&lt;&gt;0,VLOOKUP($A685,Liste!$A$10:$W$459,16,FALSE),"")</f>
        <v>#N/A</v>
      </c>
      <c r="C691" s="77" t="e">
        <f>IF($A685&lt;&gt;0,VLOOKUP($A685,Liste!$A$10:$W$459,17,FALSE),"")</f>
        <v>#N/A</v>
      </c>
      <c r="D691" s="77"/>
      <c r="E691" s="81"/>
      <c r="F691" s="127"/>
      <c r="G691" s="131" t="s">
        <v>96</v>
      </c>
      <c r="H691" s="132" t="s">
        <v>97</v>
      </c>
      <c r="I691" s="69"/>
      <c r="J691" s="69"/>
      <c r="K691" s="69"/>
      <c r="L691" s="71"/>
    </row>
    <row r="692" spans="1:12" x14ac:dyDescent="0.25">
      <c r="A692" s="130" t="e">
        <f>IF($A685&lt;&gt;0,"Lot " &amp; VLOOKUP($A685,Liste!$A$10:$W$459,18,FALSE),"")</f>
        <v>#N/A</v>
      </c>
      <c r="B692" s="128">
        <v>0</v>
      </c>
      <c r="C692" s="77" t="e">
        <f>IF($A685&lt;&gt;0,VLOOKUP($A685,Liste!$A$10:$W$459,19,FALSE),"")</f>
        <v>#N/A</v>
      </c>
      <c r="E692" s="81"/>
      <c r="F692" s="127"/>
      <c r="G692" s="133" t="s">
        <v>98</v>
      </c>
      <c r="H692" s="132" t="s">
        <v>97</v>
      </c>
      <c r="I692" s="134"/>
      <c r="J692" s="134"/>
      <c r="K692" s="134"/>
      <c r="L692" s="135"/>
    </row>
    <row r="693" spans="1:12" ht="18.5" thickBot="1" x14ac:dyDescent="0.3">
      <c r="A693" s="110" t="e">
        <f>IF($A685&lt;&gt;0,"Lot " &amp; VLOOKUP($A685,Liste!$A$10:$W$459,21,FALSE),"")</f>
        <v>#N/A</v>
      </c>
      <c r="B693" s="136" t="e">
        <f>IF($A685&lt;&gt;0,VLOOKUP($A685,Liste!$A$10:$W$459,22,FALSE),"")</f>
        <v>#N/A</v>
      </c>
      <c r="C693" s="84" t="e">
        <f>IF($A685&lt;&gt;0,VLOOKUP($A685,Liste!$A$10:$W$459,23,FALSE),"")</f>
        <v>#N/A</v>
      </c>
      <c r="D693" s="83"/>
      <c r="E693" s="83"/>
      <c r="F693" s="137"/>
      <c r="G693" s="240" t="e">
        <f>IF(OR(B686=0,VLOOKUP(A685,Liste!$A$10:'Liste'!$Z$459,26)&lt;&gt;""),"", "Voir autorisation messages électroniques")</f>
        <v>#N/A</v>
      </c>
      <c r="H693" s="240"/>
      <c r="I693" s="240"/>
      <c r="J693" s="83"/>
      <c r="K693" s="83"/>
      <c r="L693" s="86"/>
    </row>
    <row r="694" spans="1:12" x14ac:dyDescent="0.25">
      <c r="L694" s="71"/>
    </row>
    <row r="695" spans="1:12" ht="17.5" x14ac:dyDescent="0.35">
      <c r="D695" s="78" t="s">
        <v>64</v>
      </c>
      <c r="E695" s="78"/>
      <c r="F695" s="78"/>
      <c r="K695" s="89" t="s">
        <v>65</v>
      </c>
      <c r="L695" s="140">
        <f>L618+1</f>
        <v>10</v>
      </c>
    </row>
    <row r="696" spans="1:12" x14ac:dyDescent="0.25">
      <c r="E696" s="89"/>
      <c r="F696" s="111" t="s">
        <v>92</v>
      </c>
      <c r="G696" s="99">
        <v>43819</v>
      </c>
      <c r="L696" s="71"/>
    </row>
    <row r="697" spans="1:12" x14ac:dyDescent="0.25">
      <c r="D697" t="s">
        <v>333</v>
      </c>
      <c r="E697" s="99"/>
      <c r="F697" s="99"/>
      <c r="G697" s="99"/>
      <c r="L697" s="71"/>
    </row>
    <row r="698" spans="1:12" ht="13" thickBot="1" x14ac:dyDescent="0.3">
      <c r="A698" s="69"/>
      <c r="B698" s="69"/>
      <c r="C698" s="69"/>
      <c r="D698" s="69"/>
      <c r="E698" s="69"/>
      <c r="F698" s="69"/>
      <c r="G698" s="69"/>
      <c r="L698" s="71"/>
    </row>
    <row r="699" spans="1:12" x14ac:dyDescent="0.25">
      <c r="A699" s="126">
        <f>A685+1</f>
        <v>73</v>
      </c>
      <c r="B699" s="126"/>
      <c r="C699" s="126"/>
      <c r="D699" s="126"/>
      <c r="E699" s="126"/>
      <c r="F699" s="118"/>
      <c r="G699" s="119" t="s">
        <v>93</v>
      </c>
      <c r="H699" s="120"/>
      <c r="I699" s="120"/>
      <c r="J699" s="120"/>
      <c r="K699" s="120"/>
      <c r="L699" s="121"/>
    </row>
    <row r="700" spans="1:12" ht="18.5" thickBot="1" x14ac:dyDescent="0.45">
      <c r="A700" s="68" t="e">
        <f>IF($A699&lt;&gt;0,VLOOKUP($A699,Liste!$A$10:$W$459,3,FALSE),"")</f>
        <v>#N/A</v>
      </c>
      <c r="B700" s="122" t="e">
        <f>IF($A699&lt;&gt;0,VLOOKUP($A699,Liste!$A$10:$W$459,4,FALSE),"")</f>
        <v>#N/A</v>
      </c>
      <c r="E700" s="75" t="e">
        <f>IF($A699&lt;&gt;0,VLOOKUP($A699,Liste!$A$10:$W$459,8,FALSE),"")</f>
        <v>#N/A</v>
      </c>
      <c r="F700" s="123"/>
      <c r="G700" s="124" t="s">
        <v>94</v>
      </c>
      <c r="H700" s="73"/>
      <c r="I700" s="73"/>
      <c r="J700" s="73"/>
      <c r="K700" s="73"/>
      <c r="L700" s="25"/>
    </row>
    <row r="701" spans="1:12" ht="13" x14ac:dyDescent="0.3">
      <c r="A701" s="79" t="e">
        <f>IF($A699&lt;&gt;0,VLOOKUP($A699,Liste!$A$10:$W$459,5,FALSE),"")</f>
        <v>#N/A</v>
      </c>
      <c r="B701" s="68"/>
      <c r="F701" s="125"/>
      <c r="G701" s="126" t="s">
        <v>95</v>
      </c>
      <c r="H701" s="126"/>
      <c r="I701" s="126"/>
      <c r="J701" s="126"/>
      <c r="K701" s="126"/>
      <c r="L701" s="85"/>
    </row>
    <row r="702" spans="1:12" ht="13" x14ac:dyDescent="0.3">
      <c r="A702" s="79" t="e">
        <f>IF($A699&lt;&gt;0,VLOOKUP($A699,Liste!$A$10:$W$459,6,FALSE),"")</f>
        <v>#N/A</v>
      </c>
      <c r="B702" s="79" t="e">
        <f>IF($A699&lt;&gt;0,VLOOKUP($A699,Liste!$A$10:$W$459,7,FALSE),"")</f>
        <v>#N/A</v>
      </c>
      <c r="F702" s="127"/>
      <c r="L702" s="71"/>
    </row>
    <row r="703" spans="1:12" x14ac:dyDescent="0.25">
      <c r="A703" s="80" t="e">
        <f xml:space="preserve"> IF($A699&lt;&gt;0, "Lot " &amp; VLOOKUP($A699,Liste!$A$10:$W$459,9,FALSE),"")</f>
        <v>#N/A</v>
      </c>
      <c r="B703" s="128" t="e">
        <f>IF($A699&lt;&gt;0,VLOOKUP($A699,Liste!$A$10:$W$459,10,FALSE),"")</f>
        <v>#N/A</v>
      </c>
      <c r="C703" s="76" t="e">
        <f>IF($A699&lt;&gt;0,VLOOKUP($A699,Liste!$A$10:$W$459,11,FALSE),"")</f>
        <v>#N/A</v>
      </c>
      <c r="F703" s="127"/>
      <c r="L703" s="71"/>
    </row>
    <row r="704" spans="1:12" ht="13" thickBot="1" x14ac:dyDescent="0.3">
      <c r="A704" s="80" t="e">
        <f>IF($A699&lt;&gt;0,"Lot " &amp; VLOOKUP($A699,Liste!$A$10:$W$459,12,FALSE),"")</f>
        <v>#N/A</v>
      </c>
      <c r="B704" s="128" t="e">
        <f>IF($A699&lt;&gt;0,VLOOKUP($A699,Liste!$A$10:$W$459,13,FALSE),"")</f>
        <v>#N/A</v>
      </c>
      <c r="C704" s="76" t="e">
        <f>IF($A699&lt;&gt;0,VLOOKUP($A699,Liste!$A$10:$W$459,14,FALSE),"")</f>
        <v>#N/A</v>
      </c>
      <c r="D704" s="77"/>
      <c r="E704" s="81"/>
      <c r="F704" s="129"/>
      <c r="G704" s="83"/>
      <c r="H704" s="83"/>
      <c r="I704" s="83"/>
      <c r="J704" s="83"/>
      <c r="K704" s="83"/>
      <c r="L704" s="86"/>
    </row>
    <row r="705" spans="1:12" x14ac:dyDescent="0.25">
      <c r="A705" s="130" t="e">
        <f>IF($A699&lt;&gt;0,"Lot " &amp; VLOOKUP($A699,Liste!$A$10:$W$459,15,FALSE),"")</f>
        <v>#N/A</v>
      </c>
      <c r="B705" s="128" t="e">
        <f>IF($A699&lt;&gt;0,VLOOKUP($A699,Liste!$A$10:$W$459,16,FALSE),"")</f>
        <v>#N/A</v>
      </c>
      <c r="C705" s="77" t="e">
        <f>IF($A699&lt;&gt;0,VLOOKUP($A699,Liste!$A$10:$W$459,17,FALSE),"")</f>
        <v>#N/A</v>
      </c>
      <c r="D705" s="77"/>
      <c r="E705" s="81"/>
      <c r="F705" s="127"/>
      <c r="G705" s="131" t="s">
        <v>96</v>
      </c>
      <c r="H705" s="132" t="s">
        <v>97</v>
      </c>
      <c r="I705" s="69"/>
      <c r="J705" s="69"/>
      <c r="K705" s="69"/>
      <c r="L705" s="71"/>
    </row>
    <row r="706" spans="1:12" x14ac:dyDescent="0.25">
      <c r="A706" s="130" t="e">
        <f>IF($A699&lt;&gt;0,"Lot " &amp; VLOOKUP($A699,Liste!$A$10:$W$459,18,FALSE),"")</f>
        <v>#N/A</v>
      </c>
      <c r="B706" s="128">
        <v>0</v>
      </c>
      <c r="C706" s="77" t="e">
        <f>IF($A699&lt;&gt;0,VLOOKUP($A699,Liste!$A$10:$W$459,19,FALSE),"")</f>
        <v>#N/A</v>
      </c>
      <c r="E706" s="81"/>
      <c r="F706" s="127"/>
      <c r="G706" s="133" t="s">
        <v>98</v>
      </c>
      <c r="H706" s="132" t="s">
        <v>97</v>
      </c>
      <c r="I706" s="134"/>
      <c r="J706" s="134"/>
      <c r="K706" s="134"/>
      <c r="L706" s="135"/>
    </row>
    <row r="707" spans="1:12" ht="18.5" thickBot="1" x14ac:dyDescent="0.3">
      <c r="A707" s="110" t="e">
        <f>IF($A699&lt;&gt;0,"Lot " &amp; VLOOKUP($A699,Liste!$A$10:$W$459,21,FALSE),"")</f>
        <v>#N/A</v>
      </c>
      <c r="B707" s="136" t="e">
        <f>IF($A699&lt;&gt;0,VLOOKUP($A699,Liste!$A$10:$W$459,22,FALSE),"")</f>
        <v>#N/A</v>
      </c>
      <c r="C707" s="84" t="e">
        <f>IF($A699&lt;&gt;0,VLOOKUP($A699,Liste!$A$10:$W$459,23,FALSE),"")</f>
        <v>#N/A</v>
      </c>
      <c r="D707" s="83"/>
      <c r="E707" s="83"/>
      <c r="F707" s="137"/>
      <c r="G707" s="240" t="e">
        <f>IF(OR(B700=0,VLOOKUP(A699,Liste!$A$10:'Liste'!$Z$459,26)&lt;&gt;""),"", "Voir autorisation messages électroniques")</f>
        <v>#N/A</v>
      </c>
      <c r="H707" s="240"/>
      <c r="I707" s="240"/>
      <c r="J707" s="83"/>
      <c r="K707" s="83"/>
      <c r="L707" s="86"/>
    </row>
    <row r="708" spans="1:12" x14ac:dyDescent="0.25">
      <c r="A708" s="138">
        <f>A699+1</f>
        <v>74</v>
      </c>
      <c r="B708" s="139"/>
      <c r="F708" s="118"/>
      <c r="G708" s="119" t="s">
        <v>93</v>
      </c>
      <c r="H708" s="120"/>
      <c r="I708" s="120"/>
      <c r="J708" s="120"/>
      <c r="K708" s="120"/>
      <c r="L708" s="121"/>
    </row>
    <row r="709" spans="1:12" ht="18.5" thickBot="1" x14ac:dyDescent="0.45">
      <c r="A709" s="68" t="e">
        <f>IF($A708&lt;&gt;0,VLOOKUP($A708,Liste!$A$10:$W$459,3,FALSE),"")</f>
        <v>#N/A</v>
      </c>
      <c r="B709" s="122" t="e">
        <f>IF($A708&lt;&gt;0,VLOOKUP($A708,Liste!$A$10:$W$459,4,FALSE),"")</f>
        <v>#N/A</v>
      </c>
      <c r="E709" s="75" t="e">
        <f>IF($A708&lt;&gt;0,VLOOKUP($A708,Liste!$A$10:$W$459,8,FALSE),"")</f>
        <v>#N/A</v>
      </c>
      <c r="F709" s="123"/>
      <c r="G709" s="124" t="s">
        <v>94</v>
      </c>
      <c r="H709" s="73"/>
      <c r="I709" s="73"/>
      <c r="J709" s="73"/>
      <c r="K709" s="73"/>
      <c r="L709" s="25"/>
    </row>
    <row r="710" spans="1:12" ht="13" x14ac:dyDescent="0.3">
      <c r="A710" s="79" t="e">
        <f>IF($A708&lt;&gt;0,VLOOKUP($A708,Liste!$A$10:$W$459,5,FALSE),"")</f>
        <v>#N/A</v>
      </c>
      <c r="B710" s="68"/>
      <c r="F710" s="125"/>
      <c r="G710" s="126" t="s">
        <v>95</v>
      </c>
      <c r="H710" s="126"/>
      <c r="I710" s="126"/>
      <c r="J710" s="126"/>
      <c r="K710" s="126"/>
      <c r="L710" s="85"/>
    </row>
    <row r="711" spans="1:12" ht="13" x14ac:dyDescent="0.3">
      <c r="A711" s="79" t="e">
        <f>IF($A708&lt;&gt;0,VLOOKUP($A708,Liste!$A$10:$W$459,6,FALSE),"")</f>
        <v>#N/A</v>
      </c>
      <c r="B711" s="79" t="e">
        <f>IF($A708&lt;&gt;0,VLOOKUP($A708,Liste!$A$10:$W$459,7,FALSE),"")</f>
        <v>#N/A</v>
      </c>
      <c r="F711" s="127"/>
      <c r="L711" s="71"/>
    </row>
    <row r="712" spans="1:12" x14ac:dyDescent="0.25">
      <c r="A712" s="80" t="e">
        <f xml:space="preserve"> IF($A708&lt;&gt;0, "Lot " &amp; VLOOKUP($A708,Liste!$A$10:$W$459,9,FALSE),"")</f>
        <v>#N/A</v>
      </c>
      <c r="B712" s="128" t="e">
        <f>IF($A708&lt;&gt;0,VLOOKUP($A708,Liste!$A$10:$W$459,10,FALSE),"")</f>
        <v>#N/A</v>
      </c>
      <c r="C712" s="76" t="e">
        <f>IF($A708&lt;&gt;0,VLOOKUP($A708,Liste!$A$10:$W$459,11,FALSE),"")</f>
        <v>#N/A</v>
      </c>
      <c r="F712" s="127"/>
      <c r="L712" s="71"/>
    </row>
    <row r="713" spans="1:12" ht="13" thickBot="1" x14ac:dyDescent="0.3">
      <c r="A713" s="80" t="e">
        <f>IF($A708&lt;&gt;0,"Lot " &amp; VLOOKUP($A708,Liste!$A$10:$W$459,12,FALSE),"")</f>
        <v>#N/A</v>
      </c>
      <c r="B713" s="128" t="e">
        <f>IF($A708&lt;&gt;0,VLOOKUP($A708,Liste!$A$10:$W$459,13,FALSE),"")</f>
        <v>#N/A</v>
      </c>
      <c r="C713" s="76" t="e">
        <f>IF($A708&lt;&gt;0,VLOOKUP($A708,Liste!$A$10:$W$459,14,FALSE),"")</f>
        <v>#N/A</v>
      </c>
      <c r="D713" s="77"/>
      <c r="E713" s="81"/>
      <c r="F713" s="129"/>
      <c r="G713" s="83"/>
      <c r="H713" s="83"/>
      <c r="I713" s="83"/>
      <c r="J713" s="83"/>
      <c r="K713" s="83"/>
      <c r="L713" s="86"/>
    </row>
    <row r="714" spans="1:12" x14ac:dyDescent="0.25">
      <c r="A714" s="130" t="e">
        <f>IF($A708&lt;&gt;0,"Lot " &amp; VLOOKUP($A708,Liste!$A$10:$W$459,15,FALSE),"")</f>
        <v>#N/A</v>
      </c>
      <c r="B714" s="128" t="e">
        <f>IF($A708&lt;&gt;0,VLOOKUP($A708,Liste!$A$10:$W$459,16,FALSE),"")</f>
        <v>#N/A</v>
      </c>
      <c r="C714" s="77" t="e">
        <f>IF($A708&lt;&gt;0,VLOOKUP($A708,Liste!$A$10:$W$459,17,FALSE),"")</f>
        <v>#N/A</v>
      </c>
      <c r="D714" s="77"/>
      <c r="E714" s="81"/>
      <c r="F714" s="127"/>
      <c r="G714" s="131" t="s">
        <v>96</v>
      </c>
      <c r="H714" s="132" t="s">
        <v>97</v>
      </c>
      <c r="I714" s="69"/>
      <c r="J714" s="69"/>
      <c r="K714" s="69"/>
      <c r="L714" s="71"/>
    </row>
    <row r="715" spans="1:12" x14ac:dyDescent="0.25">
      <c r="A715" s="130" t="e">
        <f>IF($A708&lt;&gt;0,"Lot " &amp; VLOOKUP($A708,Liste!$A$10:$W$459,18,FALSE),"")</f>
        <v>#N/A</v>
      </c>
      <c r="B715" s="128">
        <v>0</v>
      </c>
      <c r="C715" s="77" t="e">
        <f>IF($A708&lt;&gt;0,VLOOKUP($A708,Liste!$A$10:$W$459,19,FALSE),"")</f>
        <v>#N/A</v>
      </c>
      <c r="E715" s="81"/>
      <c r="F715" s="127"/>
      <c r="G715" s="133" t="s">
        <v>98</v>
      </c>
      <c r="H715" s="132" t="s">
        <v>97</v>
      </c>
      <c r="I715" s="134"/>
      <c r="J715" s="134"/>
      <c r="K715" s="134"/>
      <c r="L715" s="135"/>
    </row>
    <row r="716" spans="1:12" ht="18.5" thickBot="1" x14ac:dyDescent="0.3">
      <c r="A716" s="110" t="e">
        <f>IF($A708&lt;&gt;0,"Lot " &amp; VLOOKUP($A708,Liste!$A$10:$W$459,21,FALSE),"")</f>
        <v>#N/A</v>
      </c>
      <c r="B716" s="136" t="e">
        <f>IF($A708&lt;&gt;0,VLOOKUP($A708,Liste!$A$10:$W$459,22,FALSE),"")</f>
        <v>#N/A</v>
      </c>
      <c r="C716" s="84" t="e">
        <f>IF($A708&lt;&gt;0,VLOOKUP($A708,Liste!$A$10:$W$459,23,FALSE),"")</f>
        <v>#N/A</v>
      </c>
      <c r="D716" s="83"/>
      <c r="E716" s="83"/>
      <c r="F716" s="137"/>
      <c r="G716" s="240" t="e">
        <f>IF(OR(B709=0,VLOOKUP(A708,Liste!$A$10:'Liste'!$Z$459,26)&lt;&gt;""),"", "Voir autorisation messages électroniques")</f>
        <v>#N/A</v>
      </c>
      <c r="H716" s="240"/>
      <c r="I716" s="240"/>
      <c r="J716" s="83"/>
      <c r="K716" s="83"/>
      <c r="L716" s="86"/>
    </row>
    <row r="717" spans="1:12" x14ac:dyDescent="0.25">
      <c r="A717" s="138">
        <f>A708+1</f>
        <v>75</v>
      </c>
      <c r="B717" s="139"/>
      <c r="F717" s="118"/>
      <c r="G717" s="119" t="s">
        <v>93</v>
      </c>
      <c r="H717" s="120"/>
      <c r="I717" s="120"/>
      <c r="J717" s="120"/>
      <c r="K717" s="120"/>
      <c r="L717" s="121"/>
    </row>
    <row r="718" spans="1:12" ht="18.5" thickBot="1" x14ac:dyDescent="0.45">
      <c r="A718" s="68" t="e">
        <f>IF($A717&lt;&gt;0,VLOOKUP($A717,Liste!$A$10:$W$459,3,FALSE),"")</f>
        <v>#N/A</v>
      </c>
      <c r="B718" s="122" t="e">
        <f>IF($A717&lt;&gt;0,VLOOKUP($A717,Liste!$A$10:$W$459,4,FALSE),"")</f>
        <v>#N/A</v>
      </c>
      <c r="E718" s="75" t="e">
        <f>IF($A717&lt;&gt;0,VLOOKUP($A717,Liste!$A$10:$W$459,8,FALSE),"")</f>
        <v>#N/A</v>
      </c>
      <c r="F718" s="123"/>
      <c r="G718" s="124" t="s">
        <v>94</v>
      </c>
      <c r="H718" s="73"/>
      <c r="I718" s="73"/>
      <c r="J718" s="73"/>
      <c r="K718" s="73"/>
      <c r="L718" s="25"/>
    </row>
    <row r="719" spans="1:12" ht="13" x14ac:dyDescent="0.3">
      <c r="A719" s="79" t="e">
        <f>IF($A717&lt;&gt;0,VLOOKUP($A717,Liste!$A$10:$W$459,5,FALSE),"")</f>
        <v>#N/A</v>
      </c>
      <c r="B719" s="68"/>
      <c r="F719" s="125"/>
      <c r="G719" s="126" t="s">
        <v>95</v>
      </c>
      <c r="H719" s="126"/>
      <c r="I719" s="126"/>
      <c r="J719" s="126"/>
      <c r="K719" s="126"/>
      <c r="L719" s="85"/>
    </row>
    <row r="720" spans="1:12" ht="13" x14ac:dyDescent="0.3">
      <c r="A720" s="79" t="e">
        <f>IF($A717&lt;&gt;0,VLOOKUP($A717,Liste!$A$10:$W$459,6,FALSE),"")</f>
        <v>#N/A</v>
      </c>
      <c r="B720" s="79" t="e">
        <f>IF($A717&lt;&gt;0,VLOOKUP($A717,Liste!$A$10:$W$459,7,FALSE),"")</f>
        <v>#N/A</v>
      </c>
      <c r="F720" s="127"/>
      <c r="L720" s="71"/>
    </row>
    <row r="721" spans="1:12" x14ac:dyDescent="0.25">
      <c r="A721" s="80" t="e">
        <f xml:space="preserve"> IF($A717&lt;&gt;0, "Lot " &amp; VLOOKUP($A717,Liste!$A$10:$W$459,9,FALSE),"")</f>
        <v>#N/A</v>
      </c>
      <c r="B721" s="128" t="e">
        <f>IF($A717&lt;&gt;0,VLOOKUP($A717,Liste!$A$10:$W$459,10,FALSE),"")</f>
        <v>#N/A</v>
      </c>
      <c r="C721" s="76" t="e">
        <f>IF($A717&lt;&gt;0,VLOOKUP($A717,Liste!$A$10:$W$459,11,FALSE),"")</f>
        <v>#N/A</v>
      </c>
      <c r="F721" s="127"/>
      <c r="L721" s="71"/>
    </row>
    <row r="722" spans="1:12" ht="13" thickBot="1" x14ac:dyDescent="0.3">
      <c r="A722" s="80" t="e">
        <f>IF($A717&lt;&gt;0,"Lot " &amp; VLOOKUP($A717,Liste!$A$10:$W$459,12,FALSE),"")</f>
        <v>#N/A</v>
      </c>
      <c r="B722" s="128" t="e">
        <f>IF($A717&lt;&gt;0,VLOOKUP($A717,Liste!$A$10:$W$459,13,FALSE),"")</f>
        <v>#N/A</v>
      </c>
      <c r="C722" s="76" t="e">
        <f>IF($A717&lt;&gt;0,VLOOKUP($A717,Liste!$A$10:$W$459,14,FALSE),"")</f>
        <v>#N/A</v>
      </c>
      <c r="D722" s="77"/>
      <c r="E722" s="81"/>
      <c r="F722" s="129"/>
      <c r="G722" s="83"/>
      <c r="H722" s="83"/>
      <c r="I722" s="83"/>
      <c r="J722" s="83"/>
      <c r="K722" s="83"/>
      <c r="L722" s="86"/>
    </row>
    <row r="723" spans="1:12" x14ac:dyDescent="0.25">
      <c r="A723" s="130" t="e">
        <f>IF($A717&lt;&gt;0,"Lot " &amp; VLOOKUP($A717,Liste!$A$10:$W$459,15,FALSE),"")</f>
        <v>#N/A</v>
      </c>
      <c r="B723" s="128" t="e">
        <f>IF($A717&lt;&gt;0,VLOOKUP($A717,Liste!$A$10:$W$459,16,FALSE),"")</f>
        <v>#N/A</v>
      </c>
      <c r="C723" s="77" t="e">
        <f>IF($A717&lt;&gt;0,VLOOKUP($A717,Liste!$A$10:$W$459,17,FALSE),"")</f>
        <v>#N/A</v>
      </c>
      <c r="D723" s="77"/>
      <c r="E723" s="81"/>
      <c r="F723" s="127"/>
      <c r="G723" s="131" t="s">
        <v>96</v>
      </c>
      <c r="H723" s="132" t="s">
        <v>97</v>
      </c>
      <c r="I723" s="69"/>
      <c r="J723" s="69"/>
      <c r="K723" s="69"/>
      <c r="L723" s="71"/>
    </row>
    <row r="724" spans="1:12" x14ac:dyDescent="0.25">
      <c r="A724" s="130" t="e">
        <f>IF($A717&lt;&gt;0,"Lot " &amp; VLOOKUP($A717,Liste!$A$10:$W$459,18,FALSE),"")</f>
        <v>#N/A</v>
      </c>
      <c r="B724" s="128">
        <v>0</v>
      </c>
      <c r="C724" s="77" t="e">
        <f>IF($A717&lt;&gt;0,VLOOKUP($A717,Liste!$A$10:$W$459,19,FALSE),"")</f>
        <v>#N/A</v>
      </c>
      <c r="E724" s="81"/>
      <c r="F724" s="127"/>
      <c r="G724" s="133" t="s">
        <v>98</v>
      </c>
      <c r="H724" s="132" t="s">
        <v>97</v>
      </c>
      <c r="I724" s="134"/>
      <c r="J724" s="134"/>
      <c r="K724" s="134"/>
      <c r="L724" s="135"/>
    </row>
    <row r="725" spans="1:12" ht="18.5" thickBot="1" x14ac:dyDescent="0.3">
      <c r="A725" s="110" t="e">
        <f>IF($A717&lt;&gt;0,"Lot " &amp; VLOOKUP($A717,Liste!$A$10:$W$459,21,FALSE),"")</f>
        <v>#N/A</v>
      </c>
      <c r="B725" s="136" t="e">
        <f>IF($A717&lt;&gt;0,VLOOKUP($A717,Liste!$A$10:$W$459,22,FALSE),"")</f>
        <v>#N/A</v>
      </c>
      <c r="C725" s="84" t="e">
        <f>IF($A717&lt;&gt;0,VLOOKUP($A717,Liste!$A$10:$W$459,23,FALSE),"")</f>
        <v>#N/A</v>
      </c>
      <c r="D725" s="83"/>
      <c r="E725" s="83"/>
      <c r="F725" s="137"/>
      <c r="G725" s="240" t="e">
        <f>IF(OR(B718=0,VLOOKUP(A717,Liste!$A$10:'Liste'!$Z$459,26)&lt;&gt;""),"", "Voir autorisation messages électroniques")</f>
        <v>#N/A</v>
      </c>
      <c r="H725" s="240"/>
      <c r="I725" s="240"/>
      <c r="J725" s="83"/>
      <c r="K725" s="83"/>
      <c r="L725" s="86"/>
    </row>
    <row r="726" spans="1:12" x14ac:dyDescent="0.25">
      <c r="A726" s="138">
        <f>A717+1</f>
        <v>76</v>
      </c>
      <c r="B726" s="139"/>
      <c r="F726" s="118"/>
      <c r="G726" s="119" t="s">
        <v>93</v>
      </c>
      <c r="H726" s="120"/>
      <c r="I726" s="120"/>
      <c r="J726" s="120"/>
      <c r="K726" s="120"/>
      <c r="L726" s="121"/>
    </row>
    <row r="727" spans="1:12" ht="18.5" thickBot="1" x14ac:dyDescent="0.45">
      <c r="A727" s="68" t="e">
        <f>IF($A726&lt;&gt;0,VLOOKUP($A726,Liste!$A$10:$W$459,3,FALSE),"")</f>
        <v>#N/A</v>
      </c>
      <c r="B727" s="122" t="e">
        <f>IF($A726&lt;&gt;0,VLOOKUP($A726,Liste!$A$10:$W$459,4,FALSE),"")</f>
        <v>#N/A</v>
      </c>
      <c r="E727" s="75" t="e">
        <f>IF($A726&lt;&gt;0,VLOOKUP($A726,Liste!$A$10:$W$459,8,FALSE),"")</f>
        <v>#N/A</v>
      </c>
      <c r="F727" s="123"/>
      <c r="G727" s="124" t="s">
        <v>94</v>
      </c>
      <c r="H727" s="73"/>
      <c r="I727" s="73"/>
      <c r="J727" s="73"/>
      <c r="K727" s="73"/>
      <c r="L727" s="25"/>
    </row>
    <row r="728" spans="1:12" ht="13" x14ac:dyDescent="0.3">
      <c r="A728" s="79" t="e">
        <f>IF($A726&lt;&gt;0,VLOOKUP($A726,Liste!$A$10:$W$459,5,FALSE),"")</f>
        <v>#N/A</v>
      </c>
      <c r="B728" s="68"/>
      <c r="F728" s="125"/>
      <c r="G728" s="126" t="s">
        <v>95</v>
      </c>
      <c r="H728" s="126"/>
      <c r="I728" s="126"/>
      <c r="J728" s="126"/>
      <c r="K728" s="126"/>
      <c r="L728" s="85"/>
    </row>
    <row r="729" spans="1:12" ht="13" x14ac:dyDescent="0.3">
      <c r="A729" s="79" t="e">
        <f>IF($A726&lt;&gt;0,VLOOKUP($A726,Liste!$A$10:$W$459,6,FALSE),"")</f>
        <v>#N/A</v>
      </c>
      <c r="B729" s="79" t="e">
        <f>IF($A726&lt;&gt;0,VLOOKUP($A726,Liste!$A$10:$W$459,7,FALSE),"")</f>
        <v>#N/A</v>
      </c>
      <c r="F729" s="127"/>
      <c r="L729" s="71"/>
    </row>
    <row r="730" spans="1:12" x14ac:dyDescent="0.25">
      <c r="A730" s="80" t="e">
        <f xml:space="preserve"> IF($A726&lt;&gt;0, "Lot " &amp; VLOOKUP($A726,Liste!$A$10:$W$459,9,FALSE),"")</f>
        <v>#N/A</v>
      </c>
      <c r="B730" s="128" t="e">
        <f>IF($A726&lt;&gt;0,VLOOKUP($A726,Liste!$A$10:$W$459,10,FALSE),"")</f>
        <v>#N/A</v>
      </c>
      <c r="C730" s="76" t="e">
        <f>IF($A726&lt;&gt;0,VLOOKUP($A726,Liste!$A$10:$W$459,11,FALSE),"")</f>
        <v>#N/A</v>
      </c>
      <c r="F730" s="127"/>
      <c r="L730" s="71"/>
    </row>
    <row r="731" spans="1:12" ht="13" thickBot="1" x14ac:dyDescent="0.3">
      <c r="A731" s="80" t="e">
        <f>IF($A726&lt;&gt;0,"Lot " &amp; VLOOKUP($A726,Liste!$A$10:$W$459,12,FALSE),"")</f>
        <v>#N/A</v>
      </c>
      <c r="B731" s="128" t="e">
        <f>IF($A726&lt;&gt;0,VLOOKUP($A726,Liste!$A$10:$W$459,13,FALSE),"")</f>
        <v>#N/A</v>
      </c>
      <c r="C731" s="76" t="e">
        <f>IF($A726&lt;&gt;0,VLOOKUP($A726,Liste!$A$10:$W$459,14,FALSE),"")</f>
        <v>#N/A</v>
      </c>
      <c r="D731" s="77"/>
      <c r="E731" s="81"/>
      <c r="F731" s="129"/>
      <c r="G731" s="83"/>
      <c r="H731" s="83"/>
      <c r="I731" s="83"/>
      <c r="J731" s="83"/>
      <c r="K731" s="83"/>
      <c r="L731" s="86"/>
    </row>
    <row r="732" spans="1:12" x14ac:dyDescent="0.25">
      <c r="A732" s="130" t="e">
        <f>IF($A726&lt;&gt;0,"Lot " &amp; VLOOKUP($A726,Liste!$A$10:$W$459,15,FALSE),"")</f>
        <v>#N/A</v>
      </c>
      <c r="B732" s="128" t="e">
        <f>IF($A726&lt;&gt;0,VLOOKUP($A726,Liste!$A$10:$W$459,16,FALSE),"")</f>
        <v>#N/A</v>
      </c>
      <c r="C732" s="77" t="e">
        <f>IF($A726&lt;&gt;0,VLOOKUP($A726,Liste!$A$10:$W$459,17,FALSE),"")</f>
        <v>#N/A</v>
      </c>
      <c r="D732" s="77"/>
      <c r="E732" s="81"/>
      <c r="F732" s="127"/>
      <c r="G732" s="131" t="s">
        <v>96</v>
      </c>
      <c r="H732" s="132" t="s">
        <v>97</v>
      </c>
      <c r="I732" s="69"/>
      <c r="J732" s="69"/>
      <c r="K732" s="69"/>
      <c r="L732" s="71"/>
    </row>
    <row r="733" spans="1:12" x14ac:dyDescent="0.25">
      <c r="A733" s="130" t="e">
        <f>IF($A726&lt;&gt;0,"Lot " &amp; VLOOKUP($A726,Liste!$A$10:$W$459,18,FALSE),"")</f>
        <v>#N/A</v>
      </c>
      <c r="B733" s="128">
        <v>0</v>
      </c>
      <c r="C733" s="77" t="e">
        <f>IF($A726&lt;&gt;0,VLOOKUP($A726,Liste!$A$10:$W$459,19,FALSE),"")</f>
        <v>#N/A</v>
      </c>
      <c r="E733" s="81"/>
      <c r="F733" s="127"/>
      <c r="G733" s="133" t="s">
        <v>98</v>
      </c>
      <c r="H733" s="132" t="s">
        <v>97</v>
      </c>
      <c r="I733" s="134"/>
      <c r="J733" s="134"/>
      <c r="K733" s="134"/>
      <c r="L733" s="135"/>
    </row>
    <row r="734" spans="1:12" ht="18.5" thickBot="1" x14ac:dyDescent="0.3">
      <c r="A734" s="110" t="e">
        <f>IF($A726&lt;&gt;0,"Lot " &amp; VLOOKUP($A726,Liste!$A$10:$W$459,21,FALSE),"")</f>
        <v>#N/A</v>
      </c>
      <c r="B734" s="136" t="e">
        <f>IF($A726&lt;&gt;0,VLOOKUP($A726,Liste!$A$10:$W$459,22,FALSE),"")</f>
        <v>#N/A</v>
      </c>
      <c r="C734" s="84" t="e">
        <f>IF($A726&lt;&gt;0,VLOOKUP($A726,Liste!$A$10:$W$459,23,FALSE),"")</f>
        <v>#N/A</v>
      </c>
      <c r="D734" s="83"/>
      <c r="E734" s="83"/>
      <c r="F734" s="137"/>
      <c r="G734" s="240" t="e">
        <f>IF(OR(B727=0,VLOOKUP(A726,Liste!$A$10:'Liste'!$Z$459,26)&lt;&gt;""),"", "Voir autorisation messages électroniques")</f>
        <v>#N/A</v>
      </c>
      <c r="H734" s="240"/>
      <c r="I734" s="240"/>
      <c r="J734" s="83"/>
      <c r="K734" s="83"/>
      <c r="L734" s="86"/>
    </row>
    <row r="735" spans="1:12" x14ac:dyDescent="0.25">
      <c r="A735" s="138">
        <f>A726+1</f>
        <v>77</v>
      </c>
      <c r="B735" s="139"/>
      <c r="F735" s="118"/>
      <c r="G735" s="119" t="s">
        <v>93</v>
      </c>
      <c r="H735" s="120"/>
      <c r="I735" s="120"/>
      <c r="J735" s="120"/>
      <c r="K735" s="120"/>
      <c r="L735" s="121"/>
    </row>
    <row r="736" spans="1:12" ht="18.5" thickBot="1" x14ac:dyDescent="0.45">
      <c r="A736" s="68" t="e">
        <f>IF($A735&lt;&gt;0,VLOOKUP($A735,Liste!$A$10:$W$459,3,FALSE),"")</f>
        <v>#N/A</v>
      </c>
      <c r="B736" s="122" t="e">
        <f>IF($A735&lt;&gt;0,VLOOKUP($A735,Liste!$A$10:$W$459,4,FALSE),"")</f>
        <v>#N/A</v>
      </c>
      <c r="E736" s="75" t="e">
        <f>IF($A735&lt;&gt;0,VLOOKUP($A735,Liste!$A$10:$W$459,8,FALSE),"")</f>
        <v>#N/A</v>
      </c>
      <c r="F736" s="123"/>
      <c r="G736" s="124" t="s">
        <v>94</v>
      </c>
      <c r="H736" s="73"/>
      <c r="I736" s="73"/>
      <c r="J736" s="73"/>
      <c r="K736" s="73"/>
      <c r="L736" s="25"/>
    </row>
    <row r="737" spans="1:12" ht="13" x14ac:dyDescent="0.3">
      <c r="A737" s="79" t="e">
        <f>IF($A735&lt;&gt;0,VLOOKUP($A735,Liste!$A$10:$W$459,5,FALSE),"")</f>
        <v>#N/A</v>
      </c>
      <c r="B737" s="68"/>
      <c r="F737" s="125"/>
      <c r="G737" s="126" t="s">
        <v>95</v>
      </c>
      <c r="H737" s="126"/>
      <c r="I737" s="126"/>
      <c r="J737" s="126"/>
      <c r="K737" s="126"/>
      <c r="L737" s="85"/>
    </row>
    <row r="738" spans="1:12" ht="13" x14ac:dyDescent="0.3">
      <c r="A738" s="79" t="e">
        <f>IF($A735&lt;&gt;0,VLOOKUP($A735,Liste!$A$10:$W$459,6,FALSE),"")</f>
        <v>#N/A</v>
      </c>
      <c r="B738" s="79" t="e">
        <f>IF($A735&lt;&gt;0,VLOOKUP($A735,Liste!$A$10:$W$459,7,FALSE),"")</f>
        <v>#N/A</v>
      </c>
      <c r="F738" s="127"/>
      <c r="L738" s="71"/>
    </row>
    <row r="739" spans="1:12" x14ac:dyDescent="0.25">
      <c r="A739" s="80" t="e">
        <f xml:space="preserve"> IF($A735&lt;&gt;0, "Lot " &amp; VLOOKUP($A735,Liste!$A$10:$W$459,9,FALSE),"")</f>
        <v>#N/A</v>
      </c>
      <c r="B739" s="128" t="e">
        <f>IF($A735&lt;&gt;0,VLOOKUP($A735,Liste!$A$10:$W$459,10,FALSE),"")</f>
        <v>#N/A</v>
      </c>
      <c r="C739" s="76" t="e">
        <f>IF($A735&lt;&gt;0,VLOOKUP($A735,Liste!$A$10:$W$459,11,FALSE),"")</f>
        <v>#N/A</v>
      </c>
      <c r="F739" s="127"/>
      <c r="L739" s="71"/>
    </row>
    <row r="740" spans="1:12" ht="13" thickBot="1" x14ac:dyDescent="0.3">
      <c r="A740" s="80" t="e">
        <f>IF($A735&lt;&gt;0,"Lot " &amp; VLOOKUP($A735,Liste!$A$10:$W$459,12,FALSE),"")</f>
        <v>#N/A</v>
      </c>
      <c r="B740" s="128" t="e">
        <f>IF($A735&lt;&gt;0,VLOOKUP($A735,Liste!$A$10:$W$459,13,FALSE),"")</f>
        <v>#N/A</v>
      </c>
      <c r="C740" s="76" t="e">
        <f>IF($A735&lt;&gt;0,VLOOKUP($A735,Liste!$A$10:$W$459,14,FALSE),"")</f>
        <v>#N/A</v>
      </c>
      <c r="D740" s="77"/>
      <c r="E740" s="81"/>
      <c r="F740" s="129"/>
      <c r="G740" s="83"/>
      <c r="H740" s="83"/>
      <c r="I740" s="83"/>
      <c r="J740" s="83"/>
      <c r="K740" s="83"/>
      <c r="L740" s="86"/>
    </row>
    <row r="741" spans="1:12" x14ac:dyDescent="0.25">
      <c r="A741" s="130" t="e">
        <f>IF($A735&lt;&gt;0,"Lot " &amp; VLOOKUP($A735,Liste!$A$10:$W$459,15,FALSE),"")</f>
        <v>#N/A</v>
      </c>
      <c r="B741" s="128" t="e">
        <f>IF($A735&lt;&gt;0,VLOOKUP($A735,Liste!$A$10:$W$459,16,FALSE),"")</f>
        <v>#N/A</v>
      </c>
      <c r="C741" s="77" t="e">
        <f>IF($A735&lt;&gt;0,VLOOKUP($A735,Liste!$A$10:$W$459,17,FALSE),"")</f>
        <v>#N/A</v>
      </c>
      <c r="D741" s="77"/>
      <c r="E741" s="81"/>
      <c r="F741" s="127"/>
      <c r="G741" s="131" t="s">
        <v>96</v>
      </c>
      <c r="H741" s="132" t="s">
        <v>97</v>
      </c>
      <c r="I741" s="69"/>
      <c r="J741" s="69"/>
      <c r="K741" s="69"/>
      <c r="L741" s="71"/>
    </row>
    <row r="742" spans="1:12" x14ac:dyDescent="0.25">
      <c r="A742" s="130" t="e">
        <f>IF($A735&lt;&gt;0,"Lot " &amp; VLOOKUP($A735,Liste!$A$10:$W$459,18,FALSE),"")</f>
        <v>#N/A</v>
      </c>
      <c r="B742" s="128">
        <v>0</v>
      </c>
      <c r="C742" s="77" t="e">
        <f>IF($A735&lt;&gt;0,VLOOKUP($A735,Liste!$A$10:$W$459,19,FALSE),"")</f>
        <v>#N/A</v>
      </c>
      <c r="E742" s="81"/>
      <c r="F742" s="127"/>
      <c r="G742" s="133" t="s">
        <v>98</v>
      </c>
      <c r="H742" s="132" t="s">
        <v>97</v>
      </c>
      <c r="I742" s="134"/>
      <c r="J742" s="134"/>
      <c r="K742" s="134"/>
      <c r="L742" s="135"/>
    </row>
    <row r="743" spans="1:12" ht="18.5" thickBot="1" x14ac:dyDescent="0.3">
      <c r="A743" s="110" t="e">
        <f>IF($A735&lt;&gt;0,"Lot " &amp; VLOOKUP($A735,Liste!$A$10:$W$459,21,FALSE),"")</f>
        <v>#N/A</v>
      </c>
      <c r="B743" s="136" t="e">
        <f>IF($A735&lt;&gt;0,VLOOKUP($A735,Liste!$A$10:$W$459,22,FALSE),"")</f>
        <v>#N/A</v>
      </c>
      <c r="C743" s="84" t="e">
        <f>IF($A735&lt;&gt;0,VLOOKUP($A735,Liste!$A$10:$W$459,23,FALSE),"")</f>
        <v>#N/A</v>
      </c>
      <c r="D743" s="83"/>
      <c r="E743" s="83"/>
      <c r="F743" s="137"/>
      <c r="G743" s="240" t="e">
        <f>IF(OR(B736=0,VLOOKUP(A735,Liste!$A$10:'Liste'!$Z$459,26)&lt;&gt;""),"", "Voir autorisation messages électroniques")</f>
        <v>#N/A</v>
      </c>
      <c r="H743" s="240"/>
      <c r="I743" s="240"/>
      <c r="J743" s="83"/>
      <c r="K743" s="83"/>
      <c r="L743" s="86"/>
    </row>
    <row r="744" spans="1:12" x14ac:dyDescent="0.25">
      <c r="A744" s="138">
        <f>A735+1</f>
        <v>78</v>
      </c>
      <c r="B744" s="139"/>
      <c r="F744" s="118"/>
      <c r="G744" s="119" t="s">
        <v>93</v>
      </c>
      <c r="H744" s="120"/>
      <c r="I744" s="120"/>
      <c r="J744" s="120"/>
      <c r="K744" s="120"/>
      <c r="L744" s="121"/>
    </row>
    <row r="745" spans="1:12" ht="18.5" thickBot="1" x14ac:dyDescent="0.45">
      <c r="A745" s="68" t="e">
        <f>IF($A744&lt;&gt;0,VLOOKUP($A744,Liste!$A$10:$W$459,3,FALSE),"")</f>
        <v>#N/A</v>
      </c>
      <c r="B745" s="122" t="e">
        <f>IF($A744&lt;&gt;0,VLOOKUP($A744,Liste!$A$10:$W$459,4,FALSE),"")</f>
        <v>#N/A</v>
      </c>
      <c r="E745" s="75" t="e">
        <f>IF($A744&lt;&gt;0,VLOOKUP($A744,Liste!$A$10:$W$459,8,FALSE),"")</f>
        <v>#N/A</v>
      </c>
      <c r="F745" s="123"/>
      <c r="G745" s="124" t="s">
        <v>94</v>
      </c>
      <c r="H745" s="73"/>
      <c r="I745" s="73"/>
      <c r="J745" s="73"/>
      <c r="K745" s="73"/>
      <c r="L745" s="25"/>
    </row>
    <row r="746" spans="1:12" ht="13" x14ac:dyDescent="0.3">
      <c r="A746" s="79" t="e">
        <f>IF($A744&lt;&gt;0,VLOOKUP($A744,Liste!$A$10:$W$459,5,FALSE),"")</f>
        <v>#N/A</v>
      </c>
      <c r="B746" s="68"/>
      <c r="F746" s="125"/>
      <c r="G746" s="126" t="s">
        <v>95</v>
      </c>
      <c r="H746" s="126"/>
      <c r="I746" s="126"/>
      <c r="J746" s="126"/>
      <c r="K746" s="126"/>
      <c r="L746" s="85"/>
    </row>
    <row r="747" spans="1:12" ht="13" x14ac:dyDescent="0.3">
      <c r="A747" s="79" t="e">
        <f>IF($A744&lt;&gt;0,VLOOKUP($A744,Liste!$A$10:$W$459,6,FALSE),"")</f>
        <v>#N/A</v>
      </c>
      <c r="B747" s="79" t="e">
        <f>IF($A744&lt;&gt;0,VLOOKUP($A744,Liste!$A$10:$W$459,7,FALSE),"")</f>
        <v>#N/A</v>
      </c>
      <c r="F747" s="127"/>
      <c r="L747" s="71"/>
    </row>
    <row r="748" spans="1:12" x14ac:dyDescent="0.25">
      <c r="A748" s="80" t="e">
        <f xml:space="preserve"> IF($A744&lt;&gt;0, "Lot " &amp; VLOOKUP($A744,Liste!$A$10:$W$459,9,FALSE),"")</f>
        <v>#N/A</v>
      </c>
      <c r="B748" s="128" t="e">
        <f>IF($A744&lt;&gt;0,VLOOKUP($A744,Liste!$A$10:$W$459,10,FALSE),"")</f>
        <v>#N/A</v>
      </c>
      <c r="C748" s="76" t="e">
        <f>IF($A744&lt;&gt;0,VLOOKUP($A744,Liste!$A$10:$W$459,11,FALSE),"")</f>
        <v>#N/A</v>
      </c>
      <c r="F748" s="127"/>
      <c r="L748" s="71"/>
    </row>
    <row r="749" spans="1:12" ht="13" thickBot="1" x14ac:dyDescent="0.3">
      <c r="A749" s="80" t="e">
        <f>IF($A744&lt;&gt;0,"Lot " &amp; VLOOKUP($A744,Liste!$A$10:$W$459,12,FALSE),"")</f>
        <v>#N/A</v>
      </c>
      <c r="B749" s="128" t="e">
        <f>IF($A744&lt;&gt;0,VLOOKUP($A744,Liste!$A$10:$W$459,13,FALSE),"")</f>
        <v>#N/A</v>
      </c>
      <c r="C749" s="76" t="e">
        <f>IF($A744&lt;&gt;0,VLOOKUP($A744,Liste!$A$10:$W$459,14,FALSE),"")</f>
        <v>#N/A</v>
      </c>
      <c r="D749" s="77"/>
      <c r="E749" s="81"/>
      <c r="F749" s="129"/>
      <c r="G749" s="83"/>
      <c r="H749" s="83"/>
      <c r="I749" s="83"/>
      <c r="J749" s="83"/>
      <c r="K749" s="83"/>
      <c r="L749" s="86"/>
    </row>
    <row r="750" spans="1:12" x14ac:dyDescent="0.25">
      <c r="A750" s="130" t="e">
        <f>IF($A744&lt;&gt;0,"Lot " &amp; VLOOKUP($A744,Liste!$A$10:$W$459,15,FALSE),"")</f>
        <v>#N/A</v>
      </c>
      <c r="B750" s="128" t="e">
        <f>IF($A744&lt;&gt;0,VLOOKUP($A744,Liste!$A$10:$W$459,16,FALSE),"")</f>
        <v>#N/A</v>
      </c>
      <c r="C750" s="77" t="e">
        <f>IF($A744&lt;&gt;0,VLOOKUP($A744,Liste!$A$10:$W$459,17,FALSE),"")</f>
        <v>#N/A</v>
      </c>
      <c r="D750" s="77"/>
      <c r="E750" s="81"/>
      <c r="F750" s="127"/>
      <c r="G750" s="131" t="s">
        <v>96</v>
      </c>
      <c r="H750" s="132" t="s">
        <v>97</v>
      </c>
      <c r="I750" s="69"/>
      <c r="J750" s="69"/>
      <c r="K750" s="69"/>
      <c r="L750" s="71"/>
    </row>
    <row r="751" spans="1:12" x14ac:dyDescent="0.25">
      <c r="A751" s="130" t="e">
        <f>IF($A744&lt;&gt;0,"Lot " &amp; VLOOKUP($A744,Liste!$A$10:$W$459,18,FALSE),"")</f>
        <v>#N/A</v>
      </c>
      <c r="B751" s="128">
        <v>0</v>
      </c>
      <c r="C751" s="77" t="e">
        <f>IF($A744&lt;&gt;0,VLOOKUP($A744,Liste!$A$10:$W$459,19,FALSE),"")</f>
        <v>#N/A</v>
      </c>
      <c r="E751" s="81"/>
      <c r="F751" s="127"/>
      <c r="G751" s="133" t="s">
        <v>98</v>
      </c>
      <c r="H751" s="132" t="s">
        <v>97</v>
      </c>
      <c r="I751" s="134"/>
      <c r="J751" s="134"/>
      <c r="K751" s="134"/>
      <c r="L751" s="135"/>
    </row>
    <row r="752" spans="1:12" ht="18.5" thickBot="1" x14ac:dyDescent="0.3">
      <c r="A752" s="110" t="e">
        <f>IF($A744&lt;&gt;0,"Lot " &amp; VLOOKUP($A744,Liste!$A$10:$W$459,21,FALSE),"")</f>
        <v>#N/A</v>
      </c>
      <c r="B752" s="136" t="e">
        <f>IF($A744&lt;&gt;0,VLOOKUP($A744,Liste!$A$10:$W$459,22,FALSE),"")</f>
        <v>#N/A</v>
      </c>
      <c r="C752" s="84" t="e">
        <f>IF($A744&lt;&gt;0,VLOOKUP($A744,Liste!$A$10:$W$459,23,FALSE),"")</f>
        <v>#N/A</v>
      </c>
      <c r="D752" s="83"/>
      <c r="E752" s="83"/>
      <c r="F752" s="137"/>
      <c r="G752" s="240" t="e">
        <f>IF(OR(B745=0,VLOOKUP(A744,Liste!$A$10:'Liste'!$Z$459,26)&lt;&gt;""),"", "Voir autorisation messages électroniques")</f>
        <v>#N/A</v>
      </c>
      <c r="H752" s="240"/>
      <c r="I752" s="240"/>
      <c r="J752" s="83"/>
      <c r="K752" s="83"/>
      <c r="L752" s="86"/>
    </row>
    <row r="753" spans="1:12" x14ac:dyDescent="0.25">
      <c r="A753" s="138">
        <f>A744+1</f>
        <v>79</v>
      </c>
      <c r="B753" s="139"/>
      <c r="F753" s="118"/>
      <c r="G753" s="119" t="s">
        <v>93</v>
      </c>
      <c r="H753" s="120"/>
      <c r="I753" s="120"/>
      <c r="J753" s="120"/>
      <c r="K753" s="120"/>
      <c r="L753" s="121"/>
    </row>
    <row r="754" spans="1:12" ht="18.5" thickBot="1" x14ac:dyDescent="0.45">
      <c r="A754" s="68" t="e">
        <f>IF($A753&lt;&gt;0,VLOOKUP($A753,Liste!$A$10:$W$459,3,FALSE),"")</f>
        <v>#N/A</v>
      </c>
      <c r="B754" s="122" t="e">
        <f>IF($A753&lt;&gt;0,VLOOKUP($A753,Liste!$A$10:$W$459,4,FALSE),"")</f>
        <v>#N/A</v>
      </c>
      <c r="E754" s="75" t="e">
        <f>IF($A753&lt;&gt;0,VLOOKUP($A753,Liste!$A$10:$W$459,8,FALSE),"")</f>
        <v>#N/A</v>
      </c>
      <c r="F754" s="123"/>
      <c r="G754" s="124" t="s">
        <v>94</v>
      </c>
      <c r="H754" s="73"/>
      <c r="I754" s="73"/>
      <c r="J754" s="73"/>
      <c r="K754" s="73"/>
      <c r="L754" s="25"/>
    </row>
    <row r="755" spans="1:12" ht="13" x14ac:dyDescent="0.3">
      <c r="A755" s="79" t="e">
        <f>IF($A753&lt;&gt;0,VLOOKUP($A753,Liste!$A$10:$W$459,5,FALSE),"")</f>
        <v>#N/A</v>
      </c>
      <c r="B755" s="68"/>
      <c r="F755" s="125"/>
      <c r="G755" s="126" t="s">
        <v>95</v>
      </c>
      <c r="H755" s="126"/>
      <c r="I755" s="126"/>
      <c r="J755" s="126"/>
      <c r="K755" s="126"/>
      <c r="L755" s="85"/>
    </row>
    <row r="756" spans="1:12" ht="13" x14ac:dyDescent="0.3">
      <c r="A756" s="79" t="e">
        <f>IF($A753&lt;&gt;0,VLOOKUP($A753,Liste!$A$10:$W$459,6,FALSE),"")</f>
        <v>#N/A</v>
      </c>
      <c r="B756" s="79" t="e">
        <f>IF($A753&lt;&gt;0,VLOOKUP($A753,Liste!$A$10:$W$459,7,FALSE),"")</f>
        <v>#N/A</v>
      </c>
      <c r="F756" s="127"/>
      <c r="L756" s="71"/>
    </row>
    <row r="757" spans="1:12" x14ac:dyDescent="0.25">
      <c r="A757" s="80" t="e">
        <f xml:space="preserve"> IF($A753&lt;&gt;0, "Lot " &amp; VLOOKUP($A753,Liste!$A$10:$W$459,9,FALSE),"")</f>
        <v>#N/A</v>
      </c>
      <c r="B757" s="128" t="e">
        <f>IF($A753&lt;&gt;0,VLOOKUP($A753,Liste!$A$10:$W$459,10,FALSE),"")</f>
        <v>#N/A</v>
      </c>
      <c r="C757" s="76" t="e">
        <f>IF($A753&lt;&gt;0,VLOOKUP($A753,Liste!$A$10:$W$459,11,FALSE),"")</f>
        <v>#N/A</v>
      </c>
      <c r="F757" s="127"/>
      <c r="L757" s="71"/>
    </row>
    <row r="758" spans="1:12" ht="13" thickBot="1" x14ac:dyDescent="0.3">
      <c r="A758" s="80" t="e">
        <f>IF($A753&lt;&gt;0,"Lot " &amp; VLOOKUP($A753,Liste!$A$10:$W$459,12,FALSE),"")</f>
        <v>#N/A</v>
      </c>
      <c r="B758" s="128" t="e">
        <f>IF($A753&lt;&gt;0,VLOOKUP($A753,Liste!$A$10:$W$459,13,FALSE),"")</f>
        <v>#N/A</v>
      </c>
      <c r="C758" s="76" t="e">
        <f>IF($A753&lt;&gt;0,VLOOKUP($A753,Liste!$A$10:$W$459,14,FALSE),"")</f>
        <v>#N/A</v>
      </c>
      <c r="D758" s="77"/>
      <c r="E758" s="81"/>
      <c r="F758" s="129"/>
      <c r="G758" s="83"/>
      <c r="H758" s="83"/>
      <c r="I758" s="83"/>
      <c r="J758" s="83"/>
      <c r="K758" s="83"/>
      <c r="L758" s="86"/>
    </row>
    <row r="759" spans="1:12" x14ac:dyDescent="0.25">
      <c r="A759" s="130" t="e">
        <f>IF($A753&lt;&gt;0,"Lot " &amp; VLOOKUP($A753,Liste!$A$10:$W$459,15,FALSE),"")</f>
        <v>#N/A</v>
      </c>
      <c r="B759" s="128" t="e">
        <f>IF($A753&lt;&gt;0,VLOOKUP($A753,Liste!$A$10:$W$459,16,FALSE),"")</f>
        <v>#N/A</v>
      </c>
      <c r="C759" s="77" t="e">
        <f>IF($A753&lt;&gt;0,VLOOKUP($A753,Liste!$A$10:$W$459,17,FALSE),"")</f>
        <v>#N/A</v>
      </c>
      <c r="D759" s="77"/>
      <c r="E759" s="81"/>
      <c r="F759" s="127"/>
      <c r="G759" s="131" t="s">
        <v>96</v>
      </c>
      <c r="H759" s="132" t="s">
        <v>97</v>
      </c>
      <c r="I759" s="69"/>
      <c r="J759" s="69"/>
      <c r="K759" s="69"/>
      <c r="L759" s="71"/>
    </row>
    <row r="760" spans="1:12" x14ac:dyDescent="0.25">
      <c r="A760" s="130" t="e">
        <f>IF($A753&lt;&gt;0,"Lot " &amp; VLOOKUP($A753,Liste!$A$10:$W$459,18,FALSE),"")</f>
        <v>#N/A</v>
      </c>
      <c r="B760" s="128">
        <v>0</v>
      </c>
      <c r="C760" s="77" t="e">
        <f>IF($A753&lt;&gt;0,VLOOKUP($A753,Liste!$A$10:$W$459,19,FALSE),"")</f>
        <v>#N/A</v>
      </c>
      <c r="E760" s="81"/>
      <c r="F760" s="127"/>
      <c r="G760" s="133" t="s">
        <v>98</v>
      </c>
      <c r="H760" s="132" t="s">
        <v>97</v>
      </c>
      <c r="I760" s="134"/>
      <c r="J760" s="134"/>
      <c r="K760" s="134"/>
      <c r="L760" s="135"/>
    </row>
    <row r="761" spans="1:12" ht="18.5" thickBot="1" x14ac:dyDescent="0.3">
      <c r="A761" s="110" t="e">
        <f>IF($A753&lt;&gt;0,"Lot " &amp; VLOOKUP($A753,Liste!$A$10:$W$459,21,FALSE),"")</f>
        <v>#N/A</v>
      </c>
      <c r="B761" s="136" t="e">
        <f>IF($A753&lt;&gt;0,VLOOKUP($A753,Liste!$A$10:$W$459,22,FALSE),"")</f>
        <v>#N/A</v>
      </c>
      <c r="C761" s="84" t="e">
        <f>IF($A753&lt;&gt;0,VLOOKUP($A753,Liste!$A$10:$W$459,23,FALSE),"")</f>
        <v>#N/A</v>
      </c>
      <c r="D761" s="83"/>
      <c r="E761" s="83"/>
      <c r="F761" s="137"/>
      <c r="G761" s="240" t="e">
        <f>IF(OR(B754=0,VLOOKUP(A753,Liste!$A$10:'Liste'!$Z$459,26)&lt;&gt;""),"", "Voir autorisation messages électroniques")</f>
        <v>#N/A</v>
      </c>
      <c r="H761" s="240"/>
      <c r="I761" s="240"/>
      <c r="J761" s="83"/>
      <c r="K761" s="83"/>
      <c r="L761" s="86"/>
    </row>
    <row r="762" spans="1:12" x14ac:dyDescent="0.25">
      <c r="A762" s="138">
        <f>A753+1</f>
        <v>80</v>
      </c>
      <c r="B762" s="139"/>
      <c r="F762" s="118"/>
      <c r="G762" s="119" t="s">
        <v>93</v>
      </c>
      <c r="H762" s="120"/>
      <c r="I762" s="120"/>
      <c r="J762" s="120"/>
      <c r="K762" s="120"/>
      <c r="L762" s="121"/>
    </row>
    <row r="763" spans="1:12" ht="18.5" thickBot="1" x14ac:dyDescent="0.45">
      <c r="A763" s="68" t="e">
        <f>IF($A762&lt;&gt;0,VLOOKUP($A762,Liste!$A$10:$W$459,3,FALSE),"")</f>
        <v>#N/A</v>
      </c>
      <c r="B763" s="122" t="e">
        <f>IF($A762&lt;&gt;0,VLOOKUP($A762,Liste!$A$10:$W$459,4,FALSE),"")</f>
        <v>#N/A</v>
      </c>
      <c r="E763" s="75" t="e">
        <f>IF($A762&lt;&gt;0,VLOOKUP($A762,Liste!$A$10:$W$459,8,FALSE),"")</f>
        <v>#N/A</v>
      </c>
      <c r="F763" s="123"/>
      <c r="G763" s="124" t="s">
        <v>94</v>
      </c>
      <c r="H763" s="73"/>
      <c r="I763" s="73"/>
      <c r="J763" s="73"/>
      <c r="K763" s="73"/>
      <c r="L763" s="25"/>
    </row>
    <row r="764" spans="1:12" ht="13" x14ac:dyDescent="0.3">
      <c r="A764" s="79" t="e">
        <f>IF($A762&lt;&gt;0,VLOOKUP($A762,Liste!$A$10:$W$459,5,FALSE),"")</f>
        <v>#N/A</v>
      </c>
      <c r="B764" s="68"/>
      <c r="F764" s="125"/>
      <c r="G764" s="126" t="s">
        <v>95</v>
      </c>
      <c r="H764" s="126"/>
      <c r="I764" s="126"/>
      <c r="J764" s="126"/>
      <c r="K764" s="126"/>
      <c r="L764" s="85"/>
    </row>
    <row r="765" spans="1:12" ht="13" x14ac:dyDescent="0.3">
      <c r="A765" s="79" t="e">
        <f>IF($A762&lt;&gt;0,VLOOKUP($A762,Liste!$A$10:$W$459,6,FALSE),"")</f>
        <v>#N/A</v>
      </c>
      <c r="B765" s="79" t="e">
        <f>IF($A762&lt;&gt;0,VLOOKUP($A762,Liste!$A$10:$W$459,7,FALSE),"")</f>
        <v>#N/A</v>
      </c>
      <c r="F765" s="127"/>
      <c r="L765" s="71"/>
    </row>
    <row r="766" spans="1:12" x14ac:dyDescent="0.25">
      <c r="A766" s="80" t="e">
        <f xml:space="preserve"> IF($A762&lt;&gt;0, "Lot " &amp; VLOOKUP($A762,Liste!$A$10:$W$459,9,FALSE),"")</f>
        <v>#N/A</v>
      </c>
      <c r="B766" s="128" t="e">
        <f>IF($A762&lt;&gt;0,VLOOKUP($A762,Liste!$A$10:$W$459,10,FALSE),"")</f>
        <v>#N/A</v>
      </c>
      <c r="C766" s="76" t="e">
        <f>IF($A762&lt;&gt;0,VLOOKUP($A762,Liste!$A$10:$W$459,11,FALSE),"")</f>
        <v>#N/A</v>
      </c>
      <c r="F766" s="127"/>
      <c r="L766" s="71"/>
    </row>
    <row r="767" spans="1:12" ht="13" thickBot="1" x14ac:dyDescent="0.3">
      <c r="A767" s="80" t="e">
        <f>IF($A762&lt;&gt;0,"Lot " &amp; VLOOKUP($A762,Liste!$A$10:$W$459,12,FALSE),"")</f>
        <v>#N/A</v>
      </c>
      <c r="B767" s="128" t="e">
        <f>IF($A762&lt;&gt;0,VLOOKUP($A762,Liste!$A$10:$W$459,13,FALSE),"")</f>
        <v>#N/A</v>
      </c>
      <c r="C767" s="76" t="e">
        <f>IF($A762&lt;&gt;0,VLOOKUP($A762,Liste!$A$10:$W$459,14,FALSE),"")</f>
        <v>#N/A</v>
      </c>
      <c r="D767" s="77"/>
      <c r="E767" s="81"/>
      <c r="F767" s="129"/>
      <c r="G767" s="83"/>
      <c r="H767" s="83"/>
      <c r="I767" s="83"/>
      <c r="J767" s="83"/>
      <c r="K767" s="83"/>
      <c r="L767" s="86"/>
    </row>
    <row r="768" spans="1:12" x14ac:dyDescent="0.25">
      <c r="A768" s="130" t="e">
        <f>IF($A762&lt;&gt;0,"Lot " &amp; VLOOKUP($A762,Liste!$A$10:$W$459,15,FALSE),"")</f>
        <v>#N/A</v>
      </c>
      <c r="B768" s="128" t="e">
        <f>IF($A762&lt;&gt;0,VLOOKUP($A762,Liste!$A$10:$W$459,16,FALSE),"")</f>
        <v>#N/A</v>
      </c>
      <c r="C768" s="77" t="e">
        <f>IF($A762&lt;&gt;0,VLOOKUP($A762,Liste!$A$10:$W$459,17,FALSE),"")</f>
        <v>#N/A</v>
      </c>
      <c r="D768" s="77"/>
      <c r="E768" s="81"/>
      <c r="F768" s="127"/>
      <c r="G768" s="131" t="s">
        <v>96</v>
      </c>
      <c r="H768" s="132" t="s">
        <v>97</v>
      </c>
      <c r="I768" s="69"/>
      <c r="J768" s="69"/>
      <c r="K768" s="69"/>
      <c r="L768" s="71"/>
    </row>
    <row r="769" spans="1:12" x14ac:dyDescent="0.25">
      <c r="A769" s="130" t="e">
        <f>IF($A762&lt;&gt;0,"Lot " &amp; VLOOKUP($A762,Liste!$A$10:$W$459,18,FALSE),"")</f>
        <v>#N/A</v>
      </c>
      <c r="B769" s="128">
        <v>0</v>
      </c>
      <c r="C769" s="77" t="e">
        <f>IF($A762&lt;&gt;0,VLOOKUP($A762,Liste!$A$10:$W$459,19,FALSE),"")</f>
        <v>#N/A</v>
      </c>
      <c r="E769" s="81"/>
      <c r="F769" s="127"/>
      <c r="G769" s="133" t="s">
        <v>98</v>
      </c>
      <c r="H769" s="132" t="s">
        <v>97</v>
      </c>
      <c r="I769" s="134"/>
      <c r="J769" s="134"/>
      <c r="K769" s="134"/>
      <c r="L769" s="135"/>
    </row>
    <row r="770" spans="1:12" ht="18.5" thickBot="1" x14ac:dyDescent="0.3">
      <c r="A770" s="110" t="e">
        <f>IF($A762&lt;&gt;0,"Lot " &amp; VLOOKUP($A762,Liste!$A$10:$W$459,21,FALSE),"")</f>
        <v>#N/A</v>
      </c>
      <c r="B770" s="136" t="e">
        <f>IF($A762&lt;&gt;0,VLOOKUP($A762,Liste!$A$10:$W$459,22,FALSE),"")</f>
        <v>#N/A</v>
      </c>
      <c r="C770" s="84" t="e">
        <f>IF($A762&lt;&gt;0,VLOOKUP($A762,Liste!$A$10:$W$459,23,FALSE),"")</f>
        <v>#N/A</v>
      </c>
      <c r="D770" s="83"/>
      <c r="E770" s="83"/>
      <c r="F770" s="137"/>
      <c r="G770" s="240" t="e">
        <f>IF(OR(B763=0,VLOOKUP(A762,Liste!$A$10:'Liste'!$Z$459,26)&lt;&gt;""),"", "Voir autorisation messages électroniques")</f>
        <v>#N/A</v>
      </c>
      <c r="H770" s="240"/>
      <c r="I770" s="240"/>
      <c r="J770" s="83"/>
      <c r="K770" s="83"/>
      <c r="L770" s="86"/>
    </row>
    <row r="771" spans="1:12" x14ac:dyDescent="0.25">
      <c r="L771" s="71"/>
    </row>
    <row r="772" spans="1:12" ht="17.5" x14ac:dyDescent="0.35">
      <c r="D772" s="78" t="s">
        <v>64</v>
      </c>
      <c r="E772" s="78"/>
      <c r="F772" s="78"/>
      <c r="K772" s="89" t="s">
        <v>65</v>
      </c>
      <c r="L772" s="140">
        <f>L695+1</f>
        <v>11</v>
      </c>
    </row>
    <row r="773" spans="1:12" x14ac:dyDescent="0.25">
      <c r="E773" s="89"/>
      <c r="F773" s="111" t="s">
        <v>92</v>
      </c>
      <c r="G773" s="99">
        <v>43819</v>
      </c>
      <c r="L773" s="71"/>
    </row>
    <row r="774" spans="1:12" x14ac:dyDescent="0.25">
      <c r="D774" t="s">
        <v>333</v>
      </c>
      <c r="E774" s="99"/>
      <c r="F774" s="99"/>
      <c r="G774" s="99"/>
      <c r="L774" s="71"/>
    </row>
    <row r="775" spans="1:12" ht="13" thickBot="1" x14ac:dyDescent="0.3">
      <c r="A775" s="69"/>
      <c r="B775" s="69"/>
      <c r="C775" s="69"/>
      <c r="D775" s="69"/>
      <c r="E775" s="69"/>
      <c r="F775" s="69"/>
      <c r="G775" s="69"/>
      <c r="L775" s="71"/>
    </row>
    <row r="776" spans="1:12" x14ac:dyDescent="0.25">
      <c r="A776" s="126">
        <f>A762+1</f>
        <v>81</v>
      </c>
      <c r="B776" s="126"/>
      <c r="C776" s="126"/>
      <c r="D776" s="126"/>
      <c r="E776" s="126"/>
      <c r="F776" s="118"/>
      <c r="G776" s="119" t="s">
        <v>93</v>
      </c>
      <c r="H776" s="120"/>
      <c r="I776" s="120"/>
      <c r="J776" s="120"/>
      <c r="K776" s="120"/>
      <c r="L776" s="121"/>
    </row>
    <row r="777" spans="1:12" ht="18.5" thickBot="1" x14ac:dyDescent="0.45">
      <c r="A777" s="68" t="e">
        <f>IF($A776&lt;&gt;0,VLOOKUP($A776,Liste!$A$10:$W$459,3,FALSE),"")</f>
        <v>#N/A</v>
      </c>
      <c r="B777" s="122" t="e">
        <f>IF($A776&lt;&gt;0,VLOOKUP($A776,Liste!$A$10:$W$459,4,FALSE),"")</f>
        <v>#N/A</v>
      </c>
      <c r="E777" s="75" t="e">
        <f>IF($A776&lt;&gt;0,VLOOKUP($A776,Liste!$A$10:$W$459,8,FALSE),"")</f>
        <v>#N/A</v>
      </c>
      <c r="F777" s="123"/>
      <c r="G777" s="124" t="s">
        <v>94</v>
      </c>
      <c r="H777" s="73"/>
      <c r="I777" s="73"/>
      <c r="J777" s="73"/>
      <c r="K777" s="73"/>
      <c r="L777" s="25"/>
    </row>
    <row r="778" spans="1:12" ht="13" x14ac:dyDescent="0.3">
      <c r="A778" s="79" t="e">
        <f>IF($A776&lt;&gt;0,VLOOKUP($A776,Liste!$A$10:$W$459,5,FALSE),"")</f>
        <v>#N/A</v>
      </c>
      <c r="B778" s="68"/>
      <c r="F778" s="125"/>
      <c r="G778" s="126" t="s">
        <v>95</v>
      </c>
      <c r="H778" s="126"/>
      <c r="I778" s="126"/>
      <c r="J778" s="126"/>
      <c r="K778" s="126"/>
      <c r="L778" s="85"/>
    </row>
    <row r="779" spans="1:12" ht="13" x14ac:dyDescent="0.3">
      <c r="A779" s="79" t="e">
        <f>IF($A776&lt;&gt;0,VLOOKUP($A776,Liste!$A$10:$W$459,6,FALSE),"")</f>
        <v>#N/A</v>
      </c>
      <c r="B779" s="79" t="e">
        <f>IF($A776&lt;&gt;0,VLOOKUP($A776,Liste!$A$10:$W$459,7,FALSE),"")</f>
        <v>#N/A</v>
      </c>
      <c r="F779" s="127"/>
      <c r="L779" s="71"/>
    </row>
    <row r="780" spans="1:12" x14ac:dyDescent="0.25">
      <c r="A780" s="80" t="e">
        <f xml:space="preserve"> IF($A776&lt;&gt;0, "Lot " &amp; VLOOKUP($A776,Liste!$A$10:$W$459,9,FALSE),"")</f>
        <v>#N/A</v>
      </c>
      <c r="B780" s="128" t="e">
        <f>IF($A776&lt;&gt;0,VLOOKUP($A776,Liste!$A$10:$W$459,10,FALSE),"")</f>
        <v>#N/A</v>
      </c>
      <c r="C780" s="76" t="e">
        <f>IF($A776&lt;&gt;0,VLOOKUP($A776,Liste!$A$10:$W$459,11,FALSE),"")</f>
        <v>#N/A</v>
      </c>
      <c r="F780" s="127"/>
      <c r="L780" s="71"/>
    </row>
    <row r="781" spans="1:12" ht="13" thickBot="1" x14ac:dyDescent="0.3">
      <c r="A781" s="80" t="e">
        <f>IF($A776&lt;&gt;0,"Lot " &amp; VLOOKUP($A776,Liste!$A$10:$W$459,12,FALSE),"")</f>
        <v>#N/A</v>
      </c>
      <c r="B781" s="128" t="e">
        <f>IF($A776&lt;&gt;0,VLOOKUP($A776,Liste!$A$10:$W$459,13,FALSE),"")</f>
        <v>#N/A</v>
      </c>
      <c r="C781" s="76" t="e">
        <f>IF($A776&lt;&gt;0,VLOOKUP($A776,Liste!$A$10:$W$459,14,FALSE),"")</f>
        <v>#N/A</v>
      </c>
      <c r="D781" s="77"/>
      <c r="E781" s="81"/>
      <c r="F781" s="129"/>
      <c r="G781" s="83"/>
      <c r="H781" s="83"/>
      <c r="I781" s="83"/>
      <c r="J781" s="83"/>
      <c r="K781" s="83"/>
      <c r="L781" s="86"/>
    </row>
    <row r="782" spans="1:12" x14ac:dyDescent="0.25">
      <c r="A782" s="130" t="e">
        <f>IF($A776&lt;&gt;0,"Lot " &amp; VLOOKUP($A776,Liste!$A$10:$W$459,15,FALSE),"")</f>
        <v>#N/A</v>
      </c>
      <c r="B782" s="128" t="e">
        <f>IF($A776&lt;&gt;0,VLOOKUP($A776,Liste!$A$10:$W$459,16,FALSE),"")</f>
        <v>#N/A</v>
      </c>
      <c r="C782" s="77" t="e">
        <f>IF($A776&lt;&gt;0,VLOOKUP($A776,Liste!$A$10:$W$459,17,FALSE),"")</f>
        <v>#N/A</v>
      </c>
      <c r="D782" s="77"/>
      <c r="E782" s="81"/>
      <c r="F782" s="127"/>
      <c r="G782" s="131" t="s">
        <v>96</v>
      </c>
      <c r="H782" s="132" t="s">
        <v>97</v>
      </c>
      <c r="I782" s="69"/>
      <c r="J782" s="69"/>
      <c r="K782" s="69"/>
      <c r="L782" s="71"/>
    </row>
    <row r="783" spans="1:12" x14ac:dyDescent="0.25">
      <c r="A783" s="130" t="e">
        <f>IF($A776&lt;&gt;0,"Lot " &amp; VLOOKUP($A776,Liste!$A$10:$W$459,18,FALSE),"")</f>
        <v>#N/A</v>
      </c>
      <c r="B783" s="128">
        <v>0</v>
      </c>
      <c r="C783" s="77" t="e">
        <f>IF($A776&lt;&gt;0,VLOOKUP($A776,Liste!$A$10:$W$459,19,FALSE),"")</f>
        <v>#N/A</v>
      </c>
      <c r="E783" s="81"/>
      <c r="F783" s="127"/>
      <c r="G783" s="133" t="s">
        <v>98</v>
      </c>
      <c r="H783" s="132" t="s">
        <v>97</v>
      </c>
      <c r="I783" s="134"/>
      <c r="J783" s="134"/>
      <c r="K783" s="134"/>
      <c r="L783" s="135"/>
    </row>
    <row r="784" spans="1:12" ht="18.5" thickBot="1" x14ac:dyDescent="0.3">
      <c r="A784" s="110" t="e">
        <f>IF($A776&lt;&gt;0,"Lot " &amp; VLOOKUP($A776,Liste!$A$10:$W$459,21,FALSE),"")</f>
        <v>#N/A</v>
      </c>
      <c r="B784" s="136" t="e">
        <f>IF($A776&lt;&gt;0,VLOOKUP($A776,Liste!$A$10:$W$459,22,FALSE),"")</f>
        <v>#N/A</v>
      </c>
      <c r="C784" s="84" t="e">
        <f>IF($A776&lt;&gt;0,VLOOKUP($A776,Liste!$A$10:$W$459,23,FALSE),"")</f>
        <v>#N/A</v>
      </c>
      <c r="D784" s="83"/>
      <c r="E784" s="83"/>
      <c r="F784" s="137"/>
      <c r="G784" s="240" t="e">
        <f>IF(OR(B777=0,VLOOKUP(A776,Liste!$A$10:'Liste'!$Z$459,26)&lt;&gt;""),"", "Voir autorisation messages électroniques")</f>
        <v>#N/A</v>
      </c>
      <c r="H784" s="240"/>
      <c r="I784" s="240"/>
      <c r="J784" s="83"/>
      <c r="K784" s="83"/>
      <c r="L784" s="86"/>
    </row>
    <row r="785" spans="1:12" x14ac:dyDescent="0.25">
      <c r="A785" s="138">
        <f>A776+1</f>
        <v>82</v>
      </c>
      <c r="B785" s="139"/>
      <c r="F785" s="118"/>
      <c r="G785" s="119" t="s">
        <v>93</v>
      </c>
      <c r="H785" s="120"/>
      <c r="I785" s="120"/>
      <c r="J785" s="120"/>
      <c r="K785" s="120"/>
      <c r="L785" s="121"/>
    </row>
    <row r="786" spans="1:12" ht="18.5" thickBot="1" x14ac:dyDescent="0.45">
      <c r="A786" s="68" t="e">
        <f>IF($A785&lt;&gt;0,VLOOKUP($A785,Liste!$A$10:$W$459,3,FALSE),"")</f>
        <v>#N/A</v>
      </c>
      <c r="B786" s="122" t="e">
        <f>IF($A785&lt;&gt;0,VLOOKUP($A785,Liste!$A$10:$W$459,4,FALSE),"")</f>
        <v>#N/A</v>
      </c>
      <c r="E786" s="75" t="e">
        <f>IF($A785&lt;&gt;0,VLOOKUP($A785,Liste!$A$10:$W$459,8,FALSE),"")</f>
        <v>#N/A</v>
      </c>
      <c r="F786" s="123"/>
      <c r="G786" s="124" t="s">
        <v>94</v>
      </c>
      <c r="H786" s="73"/>
      <c r="I786" s="73"/>
      <c r="J786" s="73"/>
      <c r="K786" s="73"/>
      <c r="L786" s="25"/>
    </row>
    <row r="787" spans="1:12" ht="13" x14ac:dyDescent="0.3">
      <c r="A787" s="79" t="e">
        <f>IF($A785&lt;&gt;0,VLOOKUP($A785,Liste!$A$10:$W$459,5,FALSE),"")</f>
        <v>#N/A</v>
      </c>
      <c r="B787" s="68"/>
      <c r="F787" s="125"/>
      <c r="G787" s="126" t="s">
        <v>95</v>
      </c>
      <c r="H787" s="126"/>
      <c r="I787" s="126"/>
      <c r="J787" s="126"/>
      <c r="K787" s="126"/>
      <c r="L787" s="85"/>
    </row>
    <row r="788" spans="1:12" ht="13" x14ac:dyDescent="0.3">
      <c r="A788" s="79" t="e">
        <f>IF($A785&lt;&gt;0,VLOOKUP($A785,Liste!$A$10:$W$459,6,FALSE),"")</f>
        <v>#N/A</v>
      </c>
      <c r="B788" s="79" t="e">
        <f>IF($A785&lt;&gt;0,VLOOKUP($A785,Liste!$A$10:$W$459,7,FALSE),"")</f>
        <v>#N/A</v>
      </c>
      <c r="F788" s="127"/>
      <c r="L788" s="71"/>
    </row>
    <row r="789" spans="1:12" x14ac:dyDescent="0.25">
      <c r="A789" s="80" t="e">
        <f xml:space="preserve"> IF($A785&lt;&gt;0, "Lot " &amp; VLOOKUP($A785,Liste!$A$10:$W$459,9,FALSE),"")</f>
        <v>#N/A</v>
      </c>
      <c r="B789" s="128" t="e">
        <f>IF($A785&lt;&gt;0,VLOOKUP($A785,Liste!$A$10:$W$459,10,FALSE),"")</f>
        <v>#N/A</v>
      </c>
      <c r="C789" s="76" t="e">
        <f>IF($A785&lt;&gt;0,VLOOKUP($A785,Liste!$A$10:$W$459,11,FALSE),"")</f>
        <v>#N/A</v>
      </c>
      <c r="F789" s="127"/>
      <c r="L789" s="71"/>
    </row>
    <row r="790" spans="1:12" ht="13" thickBot="1" x14ac:dyDescent="0.3">
      <c r="A790" s="80" t="e">
        <f>IF($A785&lt;&gt;0,"Lot " &amp; VLOOKUP($A785,Liste!$A$10:$W$459,12,FALSE),"")</f>
        <v>#N/A</v>
      </c>
      <c r="B790" s="128" t="e">
        <f>IF($A785&lt;&gt;0,VLOOKUP($A785,Liste!$A$10:$W$459,13,FALSE),"")</f>
        <v>#N/A</v>
      </c>
      <c r="C790" s="76" t="e">
        <f>IF($A785&lt;&gt;0,VLOOKUP($A785,Liste!$A$10:$W$459,14,FALSE),"")</f>
        <v>#N/A</v>
      </c>
      <c r="D790" s="77"/>
      <c r="E790" s="81"/>
      <c r="F790" s="129"/>
      <c r="G790" s="83"/>
      <c r="H790" s="83"/>
      <c r="I790" s="83"/>
      <c r="J790" s="83"/>
      <c r="K790" s="83"/>
      <c r="L790" s="86"/>
    </row>
    <row r="791" spans="1:12" x14ac:dyDescent="0.25">
      <c r="A791" s="130" t="e">
        <f>IF($A785&lt;&gt;0,"Lot " &amp; VLOOKUP($A785,Liste!$A$10:$W$459,15,FALSE),"")</f>
        <v>#N/A</v>
      </c>
      <c r="B791" s="128" t="e">
        <f>IF($A785&lt;&gt;0,VLOOKUP($A785,Liste!$A$10:$W$459,16,FALSE),"")</f>
        <v>#N/A</v>
      </c>
      <c r="C791" s="77" t="e">
        <f>IF($A785&lt;&gt;0,VLOOKUP($A785,Liste!$A$10:$W$459,17,FALSE),"")</f>
        <v>#N/A</v>
      </c>
      <c r="D791" s="77"/>
      <c r="E791" s="81"/>
      <c r="F791" s="127"/>
      <c r="G791" s="131" t="s">
        <v>96</v>
      </c>
      <c r="H791" s="132" t="s">
        <v>97</v>
      </c>
      <c r="I791" s="69"/>
      <c r="J791" s="69"/>
      <c r="K791" s="69"/>
      <c r="L791" s="71"/>
    </row>
    <row r="792" spans="1:12" x14ac:dyDescent="0.25">
      <c r="A792" s="130" t="e">
        <f>IF($A785&lt;&gt;0,"Lot " &amp; VLOOKUP($A785,Liste!$A$10:$W$459,18,FALSE),"")</f>
        <v>#N/A</v>
      </c>
      <c r="B792" s="128">
        <v>0</v>
      </c>
      <c r="C792" s="77" t="e">
        <f>IF($A785&lt;&gt;0,VLOOKUP($A785,Liste!$A$10:$W$459,19,FALSE),"")</f>
        <v>#N/A</v>
      </c>
      <c r="E792" s="81"/>
      <c r="F792" s="127"/>
      <c r="G792" s="133" t="s">
        <v>98</v>
      </c>
      <c r="H792" s="132" t="s">
        <v>97</v>
      </c>
      <c r="I792" s="134"/>
      <c r="J792" s="134"/>
      <c r="K792" s="134"/>
      <c r="L792" s="135"/>
    </row>
    <row r="793" spans="1:12" ht="18.5" thickBot="1" x14ac:dyDescent="0.3">
      <c r="A793" s="110" t="e">
        <f>IF($A785&lt;&gt;0,"Lot " &amp; VLOOKUP($A785,Liste!$A$10:$W$459,21,FALSE),"")</f>
        <v>#N/A</v>
      </c>
      <c r="B793" s="136" t="e">
        <f>IF($A785&lt;&gt;0,VLOOKUP($A785,Liste!$A$10:$W$459,22,FALSE),"")</f>
        <v>#N/A</v>
      </c>
      <c r="C793" s="84" t="e">
        <f>IF($A785&lt;&gt;0,VLOOKUP($A785,Liste!$A$10:$W$459,23,FALSE),"")</f>
        <v>#N/A</v>
      </c>
      <c r="D793" s="83"/>
      <c r="E793" s="83"/>
      <c r="F793" s="137"/>
      <c r="G793" s="240" t="e">
        <f>IF(OR(B786=0,VLOOKUP(A785,Liste!$A$10:'Liste'!$Z$459,26)&lt;&gt;""),"", "Voir autorisation messages électroniques")</f>
        <v>#N/A</v>
      </c>
      <c r="H793" s="240"/>
      <c r="I793" s="240"/>
      <c r="J793" s="83"/>
      <c r="K793" s="83"/>
      <c r="L793" s="86"/>
    </row>
    <row r="794" spans="1:12" x14ac:dyDescent="0.25">
      <c r="A794" s="138">
        <f>A785+1</f>
        <v>83</v>
      </c>
      <c r="B794" s="139"/>
      <c r="F794" s="118"/>
      <c r="G794" s="119" t="s">
        <v>93</v>
      </c>
      <c r="H794" s="120"/>
      <c r="I794" s="120"/>
      <c r="J794" s="120"/>
      <c r="K794" s="120"/>
      <c r="L794" s="121"/>
    </row>
    <row r="795" spans="1:12" ht="18.5" thickBot="1" x14ac:dyDescent="0.45">
      <c r="A795" s="68" t="e">
        <f>IF($A794&lt;&gt;0,VLOOKUP($A794,Liste!$A$10:$W$459,3,FALSE),"")</f>
        <v>#N/A</v>
      </c>
      <c r="B795" s="122" t="e">
        <f>IF($A794&lt;&gt;0,VLOOKUP($A794,Liste!$A$10:$W$459,4,FALSE),"")</f>
        <v>#N/A</v>
      </c>
      <c r="E795" s="75" t="e">
        <f>IF($A794&lt;&gt;0,VLOOKUP($A794,Liste!$A$10:$W$459,8,FALSE),"")</f>
        <v>#N/A</v>
      </c>
      <c r="F795" s="123"/>
      <c r="G795" s="124" t="s">
        <v>94</v>
      </c>
      <c r="H795" s="73"/>
      <c r="I795" s="73"/>
      <c r="J795" s="73"/>
      <c r="K795" s="73"/>
      <c r="L795" s="25"/>
    </row>
    <row r="796" spans="1:12" ht="13" x14ac:dyDescent="0.3">
      <c r="A796" s="79" t="e">
        <f>IF($A794&lt;&gt;0,VLOOKUP($A794,Liste!$A$10:$W$459,5,FALSE),"")</f>
        <v>#N/A</v>
      </c>
      <c r="B796" s="68"/>
      <c r="F796" s="125"/>
      <c r="G796" s="126" t="s">
        <v>95</v>
      </c>
      <c r="H796" s="126"/>
      <c r="I796" s="126"/>
      <c r="J796" s="126"/>
      <c r="K796" s="126"/>
      <c r="L796" s="85"/>
    </row>
    <row r="797" spans="1:12" ht="13" x14ac:dyDescent="0.3">
      <c r="A797" s="79" t="e">
        <f>IF($A794&lt;&gt;0,VLOOKUP($A794,Liste!$A$10:$W$459,6,FALSE),"")</f>
        <v>#N/A</v>
      </c>
      <c r="B797" s="79" t="e">
        <f>IF($A794&lt;&gt;0,VLOOKUP($A794,Liste!$A$10:$W$459,7,FALSE),"")</f>
        <v>#N/A</v>
      </c>
      <c r="F797" s="127"/>
      <c r="L797" s="71"/>
    </row>
    <row r="798" spans="1:12" x14ac:dyDescent="0.25">
      <c r="A798" s="80" t="e">
        <f xml:space="preserve"> IF($A794&lt;&gt;0, "Lot " &amp; VLOOKUP($A794,Liste!$A$10:$W$459,9,FALSE),"")</f>
        <v>#N/A</v>
      </c>
      <c r="B798" s="128" t="e">
        <f>IF($A794&lt;&gt;0,VLOOKUP($A794,Liste!$A$10:$W$459,10,FALSE),"")</f>
        <v>#N/A</v>
      </c>
      <c r="C798" s="76" t="e">
        <f>IF($A794&lt;&gt;0,VLOOKUP($A794,Liste!$A$10:$W$459,11,FALSE),"")</f>
        <v>#N/A</v>
      </c>
      <c r="F798" s="127"/>
      <c r="L798" s="71"/>
    </row>
    <row r="799" spans="1:12" ht="13" thickBot="1" x14ac:dyDescent="0.3">
      <c r="A799" s="80" t="e">
        <f>IF($A794&lt;&gt;0,"Lot " &amp; VLOOKUP($A794,Liste!$A$10:$W$459,12,FALSE),"")</f>
        <v>#N/A</v>
      </c>
      <c r="B799" s="128" t="e">
        <f>IF($A794&lt;&gt;0,VLOOKUP($A794,Liste!$A$10:$W$459,13,FALSE),"")</f>
        <v>#N/A</v>
      </c>
      <c r="C799" s="76" t="e">
        <f>IF($A794&lt;&gt;0,VLOOKUP($A794,Liste!$A$10:$W$459,14,FALSE),"")</f>
        <v>#N/A</v>
      </c>
      <c r="D799" s="77"/>
      <c r="E799" s="81"/>
      <c r="F799" s="129"/>
      <c r="G799" s="83"/>
      <c r="H799" s="83"/>
      <c r="I799" s="83"/>
      <c r="J799" s="83"/>
      <c r="K799" s="83"/>
      <c r="L799" s="86"/>
    </row>
    <row r="800" spans="1:12" x14ac:dyDescent="0.25">
      <c r="A800" s="130" t="e">
        <f>IF($A794&lt;&gt;0,"Lot " &amp; VLOOKUP($A794,Liste!$A$10:$W$459,15,FALSE),"")</f>
        <v>#N/A</v>
      </c>
      <c r="B800" s="128" t="e">
        <f>IF($A794&lt;&gt;0,VLOOKUP($A794,Liste!$A$10:$W$459,16,FALSE),"")</f>
        <v>#N/A</v>
      </c>
      <c r="C800" s="77" t="e">
        <f>IF($A794&lt;&gt;0,VLOOKUP($A794,Liste!$A$10:$W$459,17,FALSE),"")</f>
        <v>#N/A</v>
      </c>
      <c r="D800" s="77"/>
      <c r="E800" s="81"/>
      <c r="F800" s="127"/>
      <c r="G800" s="131" t="s">
        <v>96</v>
      </c>
      <c r="H800" s="132" t="s">
        <v>97</v>
      </c>
      <c r="I800" s="69"/>
      <c r="J800" s="69"/>
      <c r="K800" s="69"/>
      <c r="L800" s="71"/>
    </row>
    <row r="801" spans="1:12" x14ac:dyDescent="0.25">
      <c r="A801" s="130" t="e">
        <f>IF($A794&lt;&gt;0,"Lot " &amp; VLOOKUP($A794,Liste!$A$10:$W$459,18,FALSE),"")</f>
        <v>#N/A</v>
      </c>
      <c r="B801" s="128">
        <v>0</v>
      </c>
      <c r="C801" s="77" t="e">
        <f>IF($A794&lt;&gt;0,VLOOKUP($A794,Liste!$A$10:$W$459,19,FALSE),"")</f>
        <v>#N/A</v>
      </c>
      <c r="E801" s="81"/>
      <c r="F801" s="127"/>
      <c r="G801" s="133" t="s">
        <v>98</v>
      </c>
      <c r="H801" s="132" t="s">
        <v>97</v>
      </c>
      <c r="I801" s="134"/>
      <c r="J801" s="134"/>
      <c r="K801" s="134"/>
      <c r="L801" s="135"/>
    </row>
    <row r="802" spans="1:12" ht="18.5" thickBot="1" x14ac:dyDescent="0.3">
      <c r="A802" s="110" t="e">
        <f>IF($A794&lt;&gt;0,"Lot " &amp; VLOOKUP($A794,Liste!$A$10:$W$459,21,FALSE),"")</f>
        <v>#N/A</v>
      </c>
      <c r="B802" s="136" t="e">
        <f>IF($A794&lt;&gt;0,VLOOKUP($A794,Liste!$A$10:$W$459,22,FALSE),"")</f>
        <v>#N/A</v>
      </c>
      <c r="C802" s="84" t="e">
        <f>IF($A794&lt;&gt;0,VLOOKUP($A794,Liste!$A$10:$W$459,23,FALSE),"")</f>
        <v>#N/A</v>
      </c>
      <c r="D802" s="83"/>
      <c r="E802" s="83"/>
      <c r="F802" s="137"/>
      <c r="G802" s="240" t="e">
        <f>IF(OR(B795=0,VLOOKUP(A794,Liste!$A$10:'Liste'!$Z$459,26)&lt;&gt;""),"", "Voir autorisation messages électroniques")</f>
        <v>#N/A</v>
      </c>
      <c r="H802" s="240"/>
      <c r="I802" s="240"/>
      <c r="J802" s="83"/>
      <c r="K802" s="83"/>
      <c r="L802" s="86"/>
    </row>
    <row r="803" spans="1:12" x14ac:dyDescent="0.25">
      <c r="A803" s="138">
        <f>A794+1</f>
        <v>84</v>
      </c>
      <c r="B803" s="139"/>
      <c r="F803" s="118"/>
      <c r="G803" s="119" t="s">
        <v>93</v>
      </c>
      <c r="H803" s="120"/>
      <c r="I803" s="120"/>
      <c r="J803" s="120"/>
      <c r="K803" s="120"/>
      <c r="L803" s="121"/>
    </row>
    <row r="804" spans="1:12" ht="18.5" thickBot="1" x14ac:dyDescent="0.45">
      <c r="A804" s="68" t="e">
        <f>IF($A803&lt;&gt;0,VLOOKUP($A803,Liste!$A$10:$W$459,3,FALSE),"")</f>
        <v>#N/A</v>
      </c>
      <c r="B804" s="122" t="e">
        <f>IF($A803&lt;&gt;0,VLOOKUP($A803,Liste!$A$10:$W$459,4,FALSE),"")</f>
        <v>#N/A</v>
      </c>
      <c r="E804" s="75" t="e">
        <f>IF($A803&lt;&gt;0,VLOOKUP($A803,Liste!$A$10:$W$459,8,FALSE),"")</f>
        <v>#N/A</v>
      </c>
      <c r="F804" s="123"/>
      <c r="G804" s="124" t="s">
        <v>94</v>
      </c>
      <c r="H804" s="73"/>
      <c r="I804" s="73"/>
      <c r="J804" s="73"/>
      <c r="K804" s="73"/>
      <c r="L804" s="25"/>
    </row>
    <row r="805" spans="1:12" ht="13" x14ac:dyDescent="0.3">
      <c r="A805" s="79" t="e">
        <f>IF($A803&lt;&gt;0,VLOOKUP($A803,Liste!$A$10:$W$459,5,FALSE),"")</f>
        <v>#N/A</v>
      </c>
      <c r="B805" s="68"/>
      <c r="F805" s="125"/>
      <c r="G805" s="126" t="s">
        <v>95</v>
      </c>
      <c r="H805" s="126"/>
      <c r="I805" s="126"/>
      <c r="J805" s="126"/>
      <c r="K805" s="126"/>
      <c r="L805" s="85"/>
    </row>
    <row r="806" spans="1:12" ht="13" x14ac:dyDescent="0.3">
      <c r="A806" s="79" t="e">
        <f>IF($A803&lt;&gt;0,VLOOKUP($A803,Liste!$A$10:$W$459,6,FALSE),"")</f>
        <v>#N/A</v>
      </c>
      <c r="B806" s="79" t="e">
        <f>IF($A803&lt;&gt;0,VLOOKUP($A803,Liste!$A$10:$W$459,7,FALSE),"")</f>
        <v>#N/A</v>
      </c>
      <c r="F806" s="127"/>
      <c r="L806" s="71"/>
    </row>
    <row r="807" spans="1:12" x14ac:dyDescent="0.25">
      <c r="A807" s="80" t="e">
        <f xml:space="preserve"> IF($A803&lt;&gt;0, "Lot " &amp; VLOOKUP($A803,Liste!$A$10:$W$459,9,FALSE),"")</f>
        <v>#N/A</v>
      </c>
      <c r="B807" s="128" t="e">
        <f>IF($A803&lt;&gt;0,VLOOKUP($A803,Liste!$A$10:$W$459,10,FALSE),"")</f>
        <v>#N/A</v>
      </c>
      <c r="C807" s="76" t="e">
        <f>IF($A803&lt;&gt;0,VLOOKUP($A803,Liste!$A$10:$W$459,11,FALSE),"")</f>
        <v>#N/A</v>
      </c>
      <c r="F807" s="127"/>
      <c r="L807" s="71"/>
    </row>
    <row r="808" spans="1:12" ht="13" thickBot="1" x14ac:dyDescent="0.3">
      <c r="A808" s="80" t="e">
        <f>IF($A803&lt;&gt;0,"Lot " &amp; VLOOKUP($A803,Liste!$A$10:$W$459,12,FALSE),"")</f>
        <v>#N/A</v>
      </c>
      <c r="B808" s="128" t="e">
        <f>IF($A803&lt;&gt;0,VLOOKUP($A803,Liste!$A$10:$W$459,13,FALSE),"")</f>
        <v>#N/A</v>
      </c>
      <c r="C808" s="76" t="e">
        <f>IF($A803&lt;&gt;0,VLOOKUP($A803,Liste!$A$10:$W$459,14,FALSE),"")</f>
        <v>#N/A</v>
      </c>
      <c r="D808" s="77"/>
      <c r="E808" s="81"/>
      <c r="F808" s="129"/>
      <c r="G808" s="83"/>
      <c r="H808" s="83"/>
      <c r="I808" s="83"/>
      <c r="J808" s="83"/>
      <c r="K808" s="83"/>
      <c r="L808" s="86"/>
    </row>
    <row r="809" spans="1:12" x14ac:dyDescent="0.25">
      <c r="A809" s="130" t="e">
        <f>IF($A803&lt;&gt;0,"Lot " &amp; VLOOKUP($A803,Liste!$A$10:$W$459,15,FALSE),"")</f>
        <v>#N/A</v>
      </c>
      <c r="B809" s="128" t="e">
        <f>IF($A803&lt;&gt;0,VLOOKUP($A803,Liste!$A$10:$W$459,16,FALSE),"")</f>
        <v>#N/A</v>
      </c>
      <c r="C809" s="77" t="e">
        <f>IF($A803&lt;&gt;0,VLOOKUP($A803,Liste!$A$10:$W$459,17,FALSE),"")</f>
        <v>#N/A</v>
      </c>
      <c r="D809" s="77"/>
      <c r="E809" s="81"/>
      <c r="F809" s="127"/>
      <c r="G809" s="131" t="s">
        <v>96</v>
      </c>
      <c r="H809" s="132" t="s">
        <v>97</v>
      </c>
      <c r="I809" s="69"/>
      <c r="J809" s="69"/>
      <c r="K809" s="69"/>
      <c r="L809" s="71"/>
    </row>
    <row r="810" spans="1:12" x14ac:dyDescent="0.25">
      <c r="A810" s="130" t="e">
        <f>IF($A803&lt;&gt;0,"Lot " &amp; VLOOKUP($A803,Liste!$A$10:$W$459,18,FALSE),"")</f>
        <v>#N/A</v>
      </c>
      <c r="B810" s="128">
        <v>0</v>
      </c>
      <c r="C810" s="77" t="e">
        <f>IF($A803&lt;&gt;0,VLOOKUP($A803,Liste!$A$10:$W$459,19,FALSE),"")</f>
        <v>#N/A</v>
      </c>
      <c r="E810" s="81"/>
      <c r="F810" s="127"/>
      <c r="G810" s="133" t="s">
        <v>98</v>
      </c>
      <c r="H810" s="132" t="s">
        <v>97</v>
      </c>
      <c r="I810" s="134"/>
      <c r="J810" s="134"/>
      <c r="K810" s="134"/>
      <c r="L810" s="135"/>
    </row>
    <row r="811" spans="1:12" ht="18.5" thickBot="1" x14ac:dyDescent="0.3">
      <c r="A811" s="110" t="e">
        <f>IF($A803&lt;&gt;0,"Lot " &amp; VLOOKUP($A803,Liste!$A$10:$W$459,21,FALSE),"")</f>
        <v>#N/A</v>
      </c>
      <c r="B811" s="136" t="e">
        <f>IF($A803&lt;&gt;0,VLOOKUP($A803,Liste!$A$10:$W$459,22,FALSE),"")</f>
        <v>#N/A</v>
      </c>
      <c r="C811" s="84" t="e">
        <f>IF($A803&lt;&gt;0,VLOOKUP($A803,Liste!$A$10:$W$459,23,FALSE),"")</f>
        <v>#N/A</v>
      </c>
      <c r="D811" s="83"/>
      <c r="E811" s="83"/>
      <c r="F811" s="137"/>
      <c r="G811" s="240" t="e">
        <f>IF(OR(B804=0,VLOOKUP(A803,Liste!$A$10:'Liste'!$Z$459,26)&lt;&gt;""),"", "Voir autorisation messages électroniques")</f>
        <v>#N/A</v>
      </c>
      <c r="H811" s="240"/>
      <c r="I811" s="240"/>
      <c r="J811" s="83"/>
      <c r="K811" s="83"/>
      <c r="L811" s="86"/>
    </row>
    <row r="812" spans="1:12" x14ac:dyDescent="0.25">
      <c r="A812" s="138">
        <f>A803+1</f>
        <v>85</v>
      </c>
      <c r="B812" s="139"/>
      <c r="F812" s="118"/>
      <c r="G812" s="119" t="s">
        <v>93</v>
      </c>
      <c r="H812" s="120"/>
      <c r="I812" s="120"/>
      <c r="J812" s="120"/>
      <c r="K812" s="120"/>
      <c r="L812" s="121"/>
    </row>
    <row r="813" spans="1:12" ht="18.5" thickBot="1" x14ac:dyDescent="0.45">
      <c r="A813" s="68" t="e">
        <f>IF($A812&lt;&gt;0,VLOOKUP($A812,Liste!$A$10:$W$459,3,FALSE),"")</f>
        <v>#N/A</v>
      </c>
      <c r="B813" s="122" t="e">
        <f>IF($A812&lt;&gt;0,VLOOKUP($A812,Liste!$A$10:$W$459,4,FALSE),"")</f>
        <v>#N/A</v>
      </c>
      <c r="E813" s="75" t="e">
        <f>IF($A812&lt;&gt;0,VLOOKUP($A812,Liste!$A$10:$W$459,8,FALSE),"")</f>
        <v>#N/A</v>
      </c>
      <c r="F813" s="123"/>
      <c r="G813" s="124" t="s">
        <v>94</v>
      </c>
      <c r="H813" s="73"/>
      <c r="I813" s="73"/>
      <c r="J813" s="73"/>
      <c r="K813" s="73"/>
      <c r="L813" s="25"/>
    </row>
    <row r="814" spans="1:12" ht="13" x14ac:dyDescent="0.3">
      <c r="A814" s="79" t="e">
        <f>IF($A812&lt;&gt;0,VLOOKUP($A812,Liste!$A$10:$W$459,5,FALSE),"")</f>
        <v>#N/A</v>
      </c>
      <c r="B814" s="68"/>
      <c r="F814" s="125"/>
      <c r="G814" s="126" t="s">
        <v>95</v>
      </c>
      <c r="H814" s="126"/>
      <c r="I814" s="126"/>
      <c r="J814" s="126"/>
      <c r="K814" s="126"/>
      <c r="L814" s="85"/>
    </row>
    <row r="815" spans="1:12" ht="13" x14ac:dyDescent="0.3">
      <c r="A815" s="79" t="e">
        <f>IF($A812&lt;&gt;0,VLOOKUP($A812,Liste!$A$10:$W$459,6,FALSE),"")</f>
        <v>#N/A</v>
      </c>
      <c r="B815" s="79" t="e">
        <f>IF($A812&lt;&gt;0,VLOOKUP($A812,Liste!$A$10:$W$459,7,FALSE),"")</f>
        <v>#N/A</v>
      </c>
      <c r="F815" s="127"/>
      <c r="L815" s="71"/>
    </row>
    <row r="816" spans="1:12" x14ac:dyDescent="0.25">
      <c r="A816" s="80" t="e">
        <f xml:space="preserve"> IF($A812&lt;&gt;0, "Lot " &amp; VLOOKUP($A812,Liste!$A$10:$W$459,9,FALSE),"")</f>
        <v>#N/A</v>
      </c>
      <c r="B816" s="128" t="e">
        <f>IF($A812&lt;&gt;0,VLOOKUP($A812,Liste!$A$10:$W$459,10,FALSE),"")</f>
        <v>#N/A</v>
      </c>
      <c r="C816" s="76" t="e">
        <f>IF($A812&lt;&gt;0,VLOOKUP($A812,Liste!$A$10:$W$459,11,FALSE),"")</f>
        <v>#N/A</v>
      </c>
      <c r="F816" s="127"/>
      <c r="L816" s="71"/>
    </row>
    <row r="817" spans="1:12" ht="13" thickBot="1" x14ac:dyDescent="0.3">
      <c r="A817" s="80" t="e">
        <f>IF($A812&lt;&gt;0,"Lot " &amp; VLOOKUP($A812,Liste!$A$10:$W$459,12,FALSE),"")</f>
        <v>#N/A</v>
      </c>
      <c r="B817" s="128" t="e">
        <f>IF($A812&lt;&gt;0,VLOOKUP($A812,Liste!$A$10:$W$459,13,FALSE),"")</f>
        <v>#N/A</v>
      </c>
      <c r="C817" s="76" t="e">
        <f>IF($A812&lt;&gt;0,VLOOKUP($A812,Liste!$A$10:$W$459,14,FALSE),"")</f>
        <v>#N/A</v>
      </c>
      <c r="D817" s="77"/>
      <c r="E817" s="81"/>
      <c r="F817" s="129"/>
      <c r="G817" s="83"/>
      <c r="H817" s="83"/>
      <c r="I817" s="83"/>
      <c r="J817" s="83"/>
      <c r="K817" s="83"/>
      <c r="L817" s="86"/>
    </row>
    <row r="818" spans="1:12" x14ac:dyDescent="0.25">
      <c r="A818" s="130" t="e">
        <f>IF($A812&lt;&gt;0,"Lot " &amp; VLOOKUP($A812,Liste!$A$10:$W$459,15,FALSE),"")</f>
        <v>#N/A</v>
      </c>
      <c r="B818" s="128" t="e">
        <f>IF($A812&lt;&gt;0,VLOOKUP($A812,Liste!$A$10:$W$459,16,FALSE),"")</f>
        <v>#N/A</v>
      </c>
      <c r="C818" s="77" t="e">
        <f>IF($A812&lt;&gt;0,VLOOKUP($A812,Liste!$A$10:$W$459,17,FALSE),"")</f>
        <v>#N/A</v>
      </c>
      <c r="D818" s="77"/>
      <c r="E818" s="81"/>
      <c r="F818" s="127"/>
      <c r="G818" s="131" t="s">
        <v>96</v>
      </c>
      <c r="H818" s="132" t="s">
        <v>97</v>
      </c>
      <c r="I818" s="69"/>
      <c r="J818" s="69"/>
      <c r="K818" s="69"/>
      <c r="L818" s="71"/>
    </row>
    <row r="819" spans="1:12" x14ac:dyDescent="0.25">
      <c r="A819" s="130" t="e">
        <f>IF($A812&lt;&gt;0,"Lot " &amp; VLOOKUP($A812,Liste!$A$10:$W$459,18,FALSE),"")</f>
        <v>#N/A</v>
      </c>
      <c r="B819" s="128">
        <v>0</v>
      </c>
      <c r="C819" s="77" t="e">
        <f>IF($A812&lt;&gt;0,VLOOKUP($A812,Liste!$A$10:$W$459,19,FALSE),"")</f>
        <v>#N/A</v>
      </c>
      <c r="E819" s="81"/>
      <c r="F819" s="127"/>
      <c r="G819" s="133" t="s">
        <v>98</v>
      </c>
      <c r="H819" s="132" t="s">
        <v>97</v>
      </c>
      <c r="I819" s="134"/>
      <c r="J819" s="134"/>
      <c r="K819" s="134"/>
      <c r="L819" s="135"/>
    </row>
    <row r="820" spans="1:12" ht="18.5" thickBot="1" x14ac:dyDescent="0.3">
      <c r="A820" s="110" t="e">
        <f>IF($A812&lt;&gt;0,"Lot " &amp; VLOOKUP($A812,Liste!$A$10:$W$459,21,FALSE),"")</f>
        <v>#N/A</v>
      </c>
      <c r="B820" s="136" t="e">
        <f>IF($A812&lt;&gt;0,VLOOKUP($A812,Liste!$A$10:$W$459,22,FALSE),"")</f>
        <v>#N/A</v>
      </c>
      <c r="C820" s="84" t="e">
        <f>IF($A812&lt;&gt;0,VLOOKUP($A812,Liste!$A$10:$W$459,23,FALSE),"")</f>
        <v>#N/A</v>
      </c>
      <c r="D820" s="83"/>
      <c r="E820" s="83"/>
      <c r="F820" s="137"/>
      <c r="G820" s="240" t="e">
        <f>IF(OR(B813=0,VLOOKUP(A812,Liste!$A$10:'Liste'!$Z$459,26)&lt;&gt;""),"", "Voir autorisation messages électroniques")</f>
        <v>#N/A</v>
      </c>
      <c r="H820" s="240"/>
      <c r="I820" s="240"/>
      <c r="J820" s="83"/>
      <c r="K820" s="83"/>
      <c r="L820" s="86"/>
    </row>
    <row r="821" spans="1:12" x14ac:dyDescent="0.25">
      <c r="A821" s="138">
        <f>A812+1</f>
        <v>86</v>
      </c>
      <c r="B821" s="139"/>
      <c r="F821" s="118"/>
      <c r="G821" s="119" t="s">
        <v>93</v>
      </c>
      <c r="H821" s="120"/>
      <c r="I821" s="120"/>
      <c r="J821" s="120"/>
      <c r="K821" s="120"/>
      <c r="L821" s="121"/>
    </row>
    <row r="822" spans="1:12" ht="18.5" thickBot="1" x14ac:dyDescent="0.45">
      <c r="A822" s="68" t="e">
        <f>IF($A821&lt;&gt;0,VLOOKUP($A821,Liste!$A$10:$W$459,3,FALSE),"")</f>
        <v>#N/A</v>
      </c>
      <c r="B822" s="122" t="e">
        <f>IF($A821&lt;&gt;0,VLOOKUP($A821,Liste!$A$10:$W$459,4,FALSE),"")</f>
        <v>#N/A</v>
      </c>
      <c r="E822" s="75" t="e">
        <f>IF($A821&lt;&gt;0,VLOOKUP($A821,Liste!$A$10:$W$459,8,FALSE),"")</f>
        <v>#N/A</v>
      </c>
      <c r="F822" s="123"/>
      <c r="G822" s="124" t="s">
        <v>94</v>
      </c>
      <c r="H822" s="73"/>
      <c r="I822" s="73"/>
      <c r="J822" s="73"/>
      <c r="K822" s="73"/>
      <c r="L822" s="25"/>
    </row>
    <row r="823" spans="1:12" ht="13" x14ac:dyDescent="0.3">
      <c r="A823" s="79" t="e">
        <f>IF($A821&lt;&gt;0,VLOOKUP($A821,Liste!$A$10:$W$459,5,FALSE),"")</f>
        <v>#N/A</v>
      </c>
      <c r="B823" s="68"/>
      <c r="F823" s="125"/>
      <c r="G823" s="126" t="s">
        <v>95</v>
      </c>
      <c r="H823" s="126"/>
      <c r="I823" s="126"/>
      <c r="J823" s="126"/>
      <c r="K823" s="126"/>
      <c r="L823" s="85"/>
    </row>
    <row r="824" spans="1:12" ht="13" x14ac:dyDescent="0.3">
      <c r="A824" s="79" t="e">
        <f>IF($A821&lt;&gt;0,VLOOKUP($A821,Liste!$A$10:$W$459,6,FALSE),"")</f>
        <v>#N/A</v>
      </c>
      <c r="B824" s="79" t="e">
        <f>IF($A821&lt;&gt;0,VLOOKUP($A821,Liste!$A$10:$W$459,7,FALSE),"")</f>
        <v>#N/A</v>
      </c>
      <c r="F824" s="127"/>
      <c r="L824" s="71"/>
    </row>
    <row r="825" spans="1:12" x14ac:dyDescent="0.25">
      <c r="A825" s="80" t="e">
        <f xml:space="preserve"> IF($A821&lt;&gt;0, "Lot " &amp; VLOOKUP($A821,Liste!$A$10:$W$459,9,FALSE),"")</f>
        <v>#N/A</v>
      </c>
      <c r="B825" s="128" t="e">
        <f>IF($A821&lt;&gt;0,VLOOKUP($A821,Liste!$A$10:$W$459,10,FALSE),"")</f>
        <v>#N/A</v>
      </c>
      <c r="C825" s="76" t="e">
        <f>IF($A821&lt;&gt;0,VLOOKUP($A821,Liste!$A$10:$W$459,11,FALSE),"")</f>
        <v>#N/A</v>
      </c>
      <c r="F825" s="127"/>
      <c r="L825" s="71"/>
    </row>
    <row r="826" spans="1:12" ht="13" thickBot="1" x14ac:dyDescent="0.3">
      <c r="A826" s="80" t="e">
        <f>IF($A821&lt;&gt;0,"Lot " &amp; VLOOKUP($A821,Liste!$A$10:$W$459,12,FALSE),"")</f>
        <v>#N/A</v>
      </c>
      <c r="B826" s="128" t="e">
        <f>IF($A821&lt;&gt;0,VLOOKUP($A821,Liste!$A$10:$W$459,13,FALSE),"")</f>
        <v>#N/A</v>
      </c>
      <c r="C826" s="76" t="e">
        <f>IF($A821&lt;&gt;0,VLOOKUP($A821,Liste!$A$10:$W$459,14,FALSE),"")</f>
        <v>#N/A</v>
      </c>
      <c r="D826" s="77"/>
      <c r="E826" s="81"/>
      <c r="F826" s="129"/>
      <c r="G826" s="83"/>
      <c r="H826" s="83"/>
      <c r="I826" s="83"/>
      <c r="J826" s="83"/>
      <c r="K826" s="83"/>
      <c r="L826" s="86"/>
    </row>
    <row r="827" spans="1:12" x14ac:dyDescent="0.25">
      <c r="A827" s="130" t="e">
        <f>IF($A821&lt;&gt;0,"Lot " &amp; VLOOKUP($A821,Liste!$A$10:$W$459,15,FALSE),"")</f>
        <v>#N/A</v>
      </c>
      <c r="B827" s="128" t="e">
        <f>IF($A821&lt;&gt;0,VLOOKUP($A821,Liste!$A$10:$W$459,16,FALSE),"")</f>
        <v>#N/A</v>
      </c>
      <c r="C827" s="77" t="e">
        <f>IF($A821&lt;&gt;0,VLOOKUP($A821,Liste!$A$10:$W$459,17,FALSE),"")</f>
        <v>#N/A</v>
      </c>
      <c r="D827" s="77"/>
      <c r="E827" s="81"/>
      <c r="F827" s="127"/>
      <c r="G827" s="131" t="s">
        <v>96</v>
      </c>
      <c r="H827" s="132" t="s">
        <v>97</v>
      </c>
      <c r="I827" s="69"/>
      <c r="J827" s="69"/>
      <c r="K827" s="69"/>
      <c r="L827" s="71"/>
    </row>
    <row r="828" spans="1:12" x14ac:dyDescent="0.25">
      <c r="A828" s="130" t="e">
        <f>IF($A821&lt;&gt;0,"Lot " &amp; VLOOKUP($A821,Liste!$A$10:$W$459,18,FALSE),"")</f>
        <v>#N/A</v>
      </c>
      <c r="B828" s="128">
        <v>0</v>
      </c>
      <c r="C828" s="77" t="e">
        <f>IF($A821&lt;&gt;0,VLOOKUP($A821,Liste!$A$10:$W$459,19,FALSE),"")</f>
        <v>#N/A</v>
      </c>
      <c r="E828" s="81"/>
      <c r="F828" s="127"/>
      <c r="G828" s="133" t="s">
        <v>98</v>
      </c>
      <c r="H828" s="132" t="s">
        <v>97</v>
      </c>
      <c r="I828" s="134"/>
      <c r="J828" s="134"/>
      <c r="K828" s="134"/>
      <c r="L828" s="135"/>
    </row>
    <row r="829" spans="1:12" ht="18.5" thickBot="1" x14ac:dyDescent="0.3">
      <c r="A829" s="110" t="e">
        <f>IF($A821&lt;&gt;0,"Lot " &amp; VLOOKUP($A821,Liste!$A$10:$W$459,21,FALSE),"")</f>
        <v>#N/A</v>
      </c>
      <c r="B829" s="136" t="e">
        <f>IF($A821&lt;&gt;0,VLOOKUP($A821,Liste!$A$10:$W$459,22,FALSE),"")</f>
        <v>#N/A</v>
      </c>
      <c r="C829" s="84" t="e">
        <f>IF($A821&lt;&gt;0,VLOOKUP($A821,Liste!$A$10:$W$459,23,FALSE),"")</f>
        <v>#N/A</v>
      </c>
      <c r="D829" s="83"/>
      <c r="E829" s="83"/>
      <c r="F829" s="137"/>
      <c r="G829" s="240" t="e">
        <f>IF(OR(B822=0,VLOOKUP(A821,Liste!$A$10:'Liste'!$Z$459,26)&lt;&gt;""),"", "Voir autorisation messages électroniques")</f>
        <v>#N/A</v>
      </c>
      <c r="H829" s="240"/>
      <c r="I829" s="240"/>
      <c r="J829" s="83"/>
      <c r="K829" s="83"/>
      <c r="L829" s="86"/>
    </row>
    <row r="830" spans="1:12" x14ac:dyDescent="0.25">
      <c r="A830" s="138">
        <f>A821+1</f>
        <v>87</v>
      </c>
      <c r="B830" s="139"/>
      <c r="F830" s="118"/>
      <c r="G830" s="119" t="s">
        <v>93</v>
      </c>
      <c r="H830" s="120"/>
      <c r="I830" s="120"/>
      <c r="J830" s="120"/>
      <c r="K830" s="120"/>
      <c r="L830" s="121"/>
    </row>
    <row r="831" spans="1:12" ht="18.5" thickBot="1" x14ac:dyDescent="0.45">
      <c r="A831" s="68" t="e">
        <f>IF($A830&lt;&gt;0,VLOOKUP($A830,Liste!$A$10:$W$459,3,FALSE),"")</f>
        <v>#N/A</v>
      </c>
      <c r="B831" s="122" t="e">
        <f>IF($A830&lt;&gt;0,VLOOKUP($A830,Liste!$A$10:$W$459,4,FALSE),"")</f>
        <v>#N/A</v>
      </c>
      <c r="E831" s="75" t="e">
        <f>IF($A830&lt;&gt;0,VLOOKUP($A830,Liste!$A$10:$W$459,8,FALSE),"")</f>
        <v>#N/A</v>
      </c>
      <c r="F831" s="123"/>
      <c r="G831" s="124" t="s">
        <v>94</v>
      </c>
      <c r="H831" s="73"/>
      <c r="I831" s="73"/>
      <c r="J831" s="73"/>
      <c r="K831" s="73"/>
      <c r="L831" s="25"/>
    </row>
    <row r="832" spans="1:12" ht="13" x14ac:dyDescent="0.3">
      <c r="A832" s="79" t="e">
        <f>IF($A830&lt;&gt;0,VLOOKUP($A830,Liste!$A$10:$W$459,5,FALSE),"")</f>
        <v>#N/A</v>
      </c>
      <c r="B832" s="68"/>
      <c r="F832" s="125"/>
      <c r="G832" s="126" t="s">
        <v>95</v>
      </c>
      <c r="H832" s="126"/>
      <c r="I832" s="126"/>
      <c r="J832" s="126"/>
      <c r="K832" s="126"/>
      <c r="L832" s="85"/>
    </row>
    <row r="833" spans="1:12" ht="13" x14ac:dyDescent="0.3">
      <c r="A833" s="79" t="e">
        <f>IF($A830&lt;&gt;0,VLOOKUP($A830,Liste!$A$10:$W$459,6,FALSE),"")</f>
        <v>#N/A</v>
      </c>
      <c r="B833" s="79" t="e">
        <f>IF($A830&lt;&gt;0,VLOOKUP($A830,Liste!$A$10:$W$459,7,FALSE),"")</f>
        <v>#N/A</v>
      </c>
      <c r="F833" s="127"/>
      <c r="L833" s="71"/>
    </row>
    <row r="834" spans="1:12" x14ac:dyDescent="0.25">
      <c r="A834" s="80" t="e">
        <f xml:space="preserve"> IF($A830&lt;&gt;0, "Lot " &amp; VLOOKUP($A830,Liste!$A$10:$W$459,9,FALSE),"")</f>
        <v>#N/A</v>
      </c>
      <c r="B834" s="128" t="e">
        <f>IF($A830&lt;&gt;0,VLOOKUP($A830,Liste!$A$10:$W$459,10,FALSE),"")</f>
        <v>#N/A</v>
      </c>
      <c r="C834" s="76" t="e">
        <f>IF($A830&lt;&gt;0,VLOOKUP($A830,Liste!$A$10:$W$459,11,FALSE),"")</f>
        <v>#N/A</v>
      </c>
      <c r="F834" s="127"/>
      <c r="L834" s="71"/>
    </row>
    <row r="835" spans="1:12" ht="13" thickBot="1" x14ac:dyDescent="0.3">
      <c r="A835" s="80" t="e">
        <f>IF($A830&lt;&gt;0,"Lot " &amp; VLOOKUP($A830,Liste!$A$10:$W$459,12,FALSE),"")</f>
        <v>#N/A</v>
      </c>
      <c r="B835" s="128" t="e">
        <f>IF($A830&lt;&gt;0,VLOOKUP($A830,Liste!$A$10:$W$459,13,FALSE),"")</f>
        <v>#N/A</v>
      </c>
      <c r="C835" s="76" t="e">
        <f>IF($A830&lt;&gt;0,VLOOKUP($A830,Liste!$A$10:$W$459,14,FALSE),"")</f>
        <v>#N/A</v>
      </c>
      <c r="D835" s="77"/>
      <c r="E835" s="81"/>
      <c r="F835" s="129"/>
      <c r="G835" s="83"/>
      <c r="H835" s="83"/>
      <c r="I835" s="83"/>
      <c r="J835" s="83"/>
      <c r="K835" s="83"/>
      <c r="L835" s="86"/>
    </row>
    <row r="836" spans="1:12" x14ac:dyDescent="0.25">
      <c r="A836" s="130" t="e">
        <f>IF($A830&lt;&gt;0,"Lot " &amp; VLOOKUP($A830,Liste!$A$10:$W$459,15,FALSE),"")</f>
        <v>#N/A</v>
      </c>
      <c r="B836" s="128" t="e">
        <f>IF($A830&lt;&gt;0,VLOOKUP($A830,Liste!$A$10:$W$459,16,FALSE),"")</f>
        <v>#N/A</v>
      </c>
      <c r="C836" s="77" t="e">
        <f>IF($A830&lt;&gt;0,VLOOKUP($A830,Liste!$A$10:$W$459,17,FALSE),"")</f>
        <v>#N/A</v>
      </c>
      <c r="D836" s="77"/>
      <c r="E836" s="81"/>
      <c r="F836" s="127"/>
      <c r="G836" s="131" t="s">
        <v>96</v>
      </c>
      <c r="H836" s="132" t="s">
        <v>97</v>
      </c>
      <c r="I836" s="69"/>
      <c r="J836" s="69"/>
      <c r="K836" s="69"/>
      <c r="L836" s="71"/>
    </row>
    <row r="837" spans="1:12" x14ac:dyDescent="0.25">
      <c r="A837" s="130" t="e">
        <f>IF($A830&lt;&gt;0,"Lot " &amp; VLOOKUP($A830,Liste!$A$10:$W$459,18,FALSE),"")</f>
        <v>#N/A</v>
      </c>
      <c r="B837" s="128">
        <v>0</v>
      </c>
      <c r="C837" s="77" t="e">
        <f>IF($A830&lt;&gt;0,VLOOKUP($A830,Liste!$A$10:$W$459,19,FALSE),"")</f>
        <v>#N/A</v>
      </c>
      <c r="E837" s="81"/>
      <c r="F837" s="127"/>
      <c r="G837" s="133" t="s">
        <v>98</v>
      </c>
      <c r="H837" s="132" t="s">
        <v>97</v>
      </c>
      <c r="I837" s="134"/>
      <c r="J837" s="134"/>
      <c r="K837" s="134"/>
      <c r="L837" s="135"/>
    </row>
    <row r="838" spans="1:12" ht="18.5" thickBot="1" x14ac:dyDescent="0.3">
      <c r="A838" s="110" t="e">
        <f>IF($A830&lt;&gt;0,"Lot " &amp; VLOOKUP($A830,Liste!$A$10:$W$459,21,FALSE),"")</f>
        <v>#N/A</v>
      </c>
      <c r="B838" s="136" t="e">
        <f>IF($A830&lt;&gt;0,VLOOKUP($A830,Liste!$A$10:$W$459,22,FALSE),"")</f>
        <v>#N/A</v>
      </c>
      <c r="C838" s="84" t="e">
        <f>IF($A830&lt;&gt;0,VLOOKUP($A830,Liste!$A$10:$W$459,23,FALSE),"")</f>
        <v>#N/A</v>
      </c>
      <c r="D838" s="83"/>
      <c r="E838" s="83"/>
      <c r="F838" s="137"/>
      <c r="G838" s="240" t="e">
        <f>IF(OR(B831=0,VLOOKUP(A830,Liste!$A$10:'Liste'!$Z$459,26)&lt;&gt;""),"", "Voir autorisation messages électroniques")</f>
        <v>#N/A</v>
      </c>
      <c r="H838" s="240"/>
      <c r="I838" s="240"/>
      <c r="J838" s="83"/>
      <c r="K838" s="83"/>
      <c r="L838" s="86"/>
    </row>
    <row r="839" spans="1:12" x14ac:dyDescent="0.25">
      <c r="A839" s="138">
        <f>A830+1</f>
        <v>88</v>
      </c>
      <c r="B839" s="139"/>
      <c r="F839" s="118"/>
      <c r="G839" s="119" t="s">
        <v>93</v>
      </c>
      <c r="H839" s="120"/>
      <c r="I839" s="120"/>
      <c r="J839" s="120"/>
      <c r="K839" s="120"/>
      <c r="L839" s="121"/>
    </row>
    <row r="840" spans="1:12" ht="18.5" thickBot="1" x14ac:dyDescent="0.45">
      <c r="A840" s="68" t="e">
        <f>IF($A839&lt;&gt;0,VLOOKUP($A839,Liste!$A$10:$W$459,3,FALSE),"")</f>
        <v>#N/A</v>
      </c>
      <c r="B840" s="122" t="e">
        <f>IF($A839&lt;&gt;0,VLOOKUP($A839,Liste!$A$10:$W$459,4,FALSE),"")</f>
        <v>#N/A</v>
      </c>
      <c r="E840" s="75" t="e">
        <f>IF($A839&lt;&gt;0,VLOOKUP($A839,Liste!$A$10:$W$459,8,FALSE),"")</f>
        <v>#N/A</v>
      </c>
      <c r="F840" s="123"/>
      <c r="G840" s="124" t="s">
        <v>94</v>
      </c>
      <c r="H840" s="73"/>
      <c r="I840" s="73"/>
      <c r="J840" s="73"/>
      <c r="K840" s="73"/>
      <c r="L840" s="25"/>
    </row>
    <row r="841" spans="1:12" ht="13" x14ac:dyDescent="0.3">
      <c r="A841" s="79" t="e">
        <f>IF($A839&lt;&gt;0,VLOOKUP($A839,Liste!$A$10:$W$459,5,FALSE),"")</f>
        <v>#N/A</v>
      </c>
      <c r="B841" s="68"/>
      <c r="F841" s="125"/>
      <c r="G841" s="126" t="s">
        <v>95</v>
      </c>
      <c r="H841" s="126"/>
      <c r="I841" s="126"/>
      <c r="J841" s="126"/>
      <c r="K841" s="126"/>
      <c r="L841" s="85"/>
    </row>
    <row r="842" spans="1:12" ht="13" x14ac:dyDescent="0.3">
      <c r="A842" s="79" t="e">
        <f>IF($A839&lt;&gt;0,VLOOKUP($A839,Liste!$A$10:$W$459,6,FALSE),"")</f>
        <v>#N/A</v>
      </c>
      <c r="B842" s="79" t="e">
        <f>IF($A839&lt;&gt;0,VLOOKUP($A839,Liste!$A$10:$W$459,7,FALSE),"")</f>
        <v>#N/A</v>
      </c>
      <c r="F842" s="127"/>
      <c r="L842" s="71"/>
    </row>
    <row r="843" spans="1:12" x14ac:dyDescent="0.25">
      <c r="A843" s="80" t="e">
        <f xml:space="preserve"> IF($A839&lt;&gt;0, "Lot " &amp; VLOOKUP($A839,Liste!$A$10:$W$459,9,FALSE),"")</f>
        <v>#N/A</v>
      </c>
      <c r="B843" s="128" t="e">
        <f>IF($A839&lt;&gt;0,VLOOKUP($A839,Liste!$A$10:$W$459,10,FALSE),"")</f>
        <v>#N/A</v>
      </c>
      <c r="C843" s="76" t="e">
        <f>IF($A839&lt;&gt;0,VLOOKUP($A839,Liste!$A$10:$W$459,11,FALSE),"")</f>
        <v>#N/A</v>
      </c>
      <c r="F843" s="127"/>
      <c r="L843" s="71"/>
    </row>
    <row r="844" spans="1:12" ht="13" thickBot="1" x14ac:dyDescent="0.3">
      <c r="A844" s="80" t="e">
        <f>IF($A839&lt;&gt;0,"Lot " &amp; VLOOKUP($A839,Liste!$A$10:$W$459,12,FALSE),"")</f>
        <v>#N/A</v>
      </c>
      <c r="B844" s="128" t="e">
        <f>IF($A839&lt;&gt;0,VLOOKUP($A839,Liste!$A$10:$W$459,13,FALSE),"")</f>
        <v>#N/A</v>
      </c>
      <c r="C844" s="76" t="e">
        <f>IF($A839&lt;&gt;0,VLOOKUP($A839,Liste!$A$10:$W$459,14,FALSE),"")</f>
        <v>#N/A</v>
      </c>
      <c r="D844" s="77"/>
      <c r="E844" s="81"/>
      <c r="F844" s="129"/>
      <c r="G844" s="83"/>
      <c r="H844" s="83"/>
      <c r="I844" s="83"/>
      <c r="J844" s="83"/>
      <c r="K844" s="83"/>
      <c r="L844" s="86"/>
    </row>
    <row r="845" spans="1:12" x14ac:dyDescent="0.25">
      <c r="A845" s="130" t="e">
        <f>IF($A839&lt;&gt;0,"Lot " &amp; VLOOKUP($A839,Liste!$A$10:$W$459,15,FALSE),"")</f>
        <v>#N/A</v>
      </c>
      <c r="B845" s="128" t="e">
        <f>IF($A839&lt;&gt;0,VLOOKUP($A839,Liste!$A$10:$W$459,16,FALSE),"")</f>
        <v>#N/A</v>
      </c>
      <c r="C845" s="77" t="e">
        <f>IF($A839&lt;&gt;0,VLOOKUP($A839,Liste!$A$10:$W$459,17,FALSE),"")</f>
        <v>#N/A</v>
      </c>
      <c r="D845" s="77"/>
      <c r="E845" s="81"/>
      <c r="F845" s="127"/>
      <c r="G845" s="131" t="s">
        <v>96</v>
      </c>
      <c r="H845" s="132" t="s">
        <v>97</v>
      </c>
      <c r="I845" s="69"/>
      <c r="J845" s="69"/>
      <c r="K845" s="69"/>
      <c r="L845" s="71"/>
    </row>
    <row r="846" spans="1:12" x14ac:dyDescent="0.25">
      <c r="A846" s="130" t="e">
        <f>IF($A839&lt;&gt;0,"Lot " &amp; VLOOKUP($A839,Liste!$A$10:$W$459,18,FALSE),"")</f>
        <v>#N/A</v>
      </c>
      <c r="B846" s="128">
        <v>0</v>
      </c>
      <c r="C846" s="77" t="e">
        <f>IF($A839&lt;&gt;0,VLOOKUP($A839,Liste!$A$10:$W$459,19,FALSE),"")</f>
        <v>#N/A</v>
      </c>
      <c r="E846" s="81"/>
      <c r="F846" s="127"/>
      <c r="G846" s="133" t="s">
        <v>98</v>
      </c>
      <c r="H846" s="132" t="s">
        <v>97</v>
      </c>
      <c r="I846" s="134"/>
      <c r="J846" s="134"/>
      <c r="K846" s="134"/>
      <c r="L846" s="135"/>
    </row>
    <row r="847" spans="1:12" ht="18.5" thickBot="1" x14ac:dyDescent="0.3">
      <c r="A847" s="110" t="e">
        <f>IF($A839&lt;&gt;0,"Lot " &amp; VLOOKUP($A839,Liste!$A$10:$W$459,21,FALSE),"")</f>
        <v>#N/A</v>
      </c>
      <c r="B847" s="136" t="e">
        <f>IF($A839&lt;&gt;0,VLOOKUP($A839,Liste!$A$10:$W$459,22,FALSE),"")</f>
        <v>#N/A</v>
      </c>
      <c r="C847" s="84" t="e">
        <f>IF($A839&lt;&gt;0,VLOOKUP($A839,Liste!$A$10:$W$459,23,FALSE),"")</f>
        <v>#N/A</v>
      </c>
      <c r="D847" s="83"/>
      <c r="E847" s="83"/>
      <c r="F847" s="137"/>
      <c r="G847" s="240" t="e">
        <f>IF(OR(B840=0,VLOOKUP(A839,Liste!$A$10:'Liste'!$Z$459,26)&lt;&gt;""),"", "Voir autorisation messages électroniques")</f>
        <v>#N/A</v>
      </c>
      <c r="H847" s="240"/>
      <c r="I847" s="240"/>
      <c r="J847" s="83"/>
      <c r="K847" s="83"/>
      <c r="L847" s="86"/>
    </row>
    <row r="848" spans="1:12" x14ac:dyDescent="0.25">
      <c r="L848" s="71"/>
    </row>
    <row r="849" spans="1:12" ht="17.5" x14ac:dyDescent="0.35">
      <c r="D849" s="78" t="s">
        <v>64</v>
      </c>
      <c r="E849" s="78"/>
      <c r="F849" s="78"/>
      <c r="K849" s="89" t="s">
        <v>65</v>
      </c>
      <c r="L849" s="140">
        <f>L772+1</f>
        <v>12</v>
      </c>
    </row>
    <row r="850" spans="1:12" x14ac:dyDescent="0.25">
      <c r="E850" s="89"/>
      <c r="F850" s="111" t="s">
        <v>92</v>
      </c>
      <c r="G850" s="99">
        <v>43819</v>
      </c>
      <c r="L850" s="71"/>
    </row>
    <row r="851" spans="1:12" x14ac:dyDescent="0.25">
      <c r="D851" t="s">
        <v>333</v>
      </c>
      <c r="E851" s="99"/>
      <c r="F851" s="99"/>
      <c r="G851" s="99"/>
      <c r="L851" s="71"/>
    </row>
    <row r="852" spans="1:12" ht="13" thickBot="1" x14ac:dyDescent="0.3">
      <c r="A852" s="69"/>
      <c r="B852" s="69"/>
      <c r="C852" s="69"/>
      <c r="D852" s="69"/>
      <c r="E852" s="69"/>
      <c r="F852" s="69"/>
      <c r="G852" s="69"/>
      <c r="L852" s="71"/>
    </row>
    <row r="853" spans="1:12" x14ac:dyDescent="0.25">
      <c r="A853" s="126">
        <f>A839+1</f>
        <v>89</v>
      </c>
      <c r="B853" s="126"/>
      <c r="C853" s="126"/>
      <c r="D853" s="126"/>
      <c r="E853" s="126"/>
      <c r="F853" s="118"/>
      <c r="G853" s="119" t="s">
        <v>93</v>
      </c>
      <c r="H853" s="120"/>
      <c r="I853" s="120"/>
      <c r="J853" s="120"/>
      <c r="K853" s="120"/>
      <c r="L853" s="121"/>
    </row>
    <row r="854" spans="1:12" ht="18.5" thickBot="1" x14ac:dyDescent="0.45">
      <c r="A854" s="68" t="e">
        <f>IF($A853&lt;&gt;0,VLOOKUP($A853,Liste!$A$10:$W$459,3,FALSE),"")</f>
        <v>#N/A</v>
      </c>
      <c r="B854" s="122" t="e">
        <f>IF($A853&lt;&gt;0,VLOOKUP($A853,Liste!$A$10:$W$459,4,FALSE),"")</f>
        <v>#N/A</v>
      </c>
      <c r="E854" s="75" t="e">
        <f>IF($A853&lt;&gt;0,VLOOKUP($A853,Liste!$A$10:$W$459,8,FALSE),"")</f>
        <v>#N/A</v>
      </c>
      <c r="F854" s="123"/>
      <c r="G854" s="124" t="s">
        <v>94</v>
      </c>
      <c r="H854" s="73"/>
      <c r="I854" s="73"/>
      <c r="J854" s="73"/>
      <c r="K854" s="73"/>
      <c r="L854" s="25"/>
    </row>
    <row r="855" spans="1:12" ht="13" x14ac:dyDescent="0.3">
      <c r="A855" s="79" t="e">
        <f>IF($A853&lt;&gt;0,VLOOKUP($A853,Liste!$A$10:$W$459,5,FALSE),"")</f>
        <v>#N/A</v>
      </c>
      <c r="B855" s="68"/>
      <c r="F855" s="125"/>
      <c r="G855" s="126" t="s">
        <v>95</v>
      </c>
      <c r="H855" s="126"/>
      <c r="I855" s="126"/>
      <c r="J855" s="126"/>
      <c r="K855" s="126"/>
      <c r="L855" s="85"/>
    </row>
    <row r="856" spans="1:12" ht="13" x14ac:dyDescent="0.3">
      <c r="A856" s="79" t="e">
        <f>IF($A853&lt;&gt;0,VLOOKUP($A853,Liste!$A$10:$W$459,6,FALSE),"")</f>
        <v>#N/A</v>
      </c>
      <c r="B856" s="79" t="e">
        <f>IF($A853&lt;&gt;0,VLOOKUP($A853,Liste!$A$10:$W$459,7,FALSE),"")</f>
        <v>#N/A</v>
      </c>
      <c r="F856" s="127"/>
      <c r="L856" s="71"/>
    </row>
    <row r="857" spans="1:12" x14ac:dyDescent="0.25">
      <c r="A857" s="80" t="e">
        <f xml:space="preserve"> IF($A853&lt;&gt;0, "Lot " &amp; VLOOKUP($A853,Liste!$A$10:$W$459,9,FALSE),"")</f>
        <v>#N/A</v>
      </c>
      <c r="B857" s="128" t="e">
        <f>IF($A853&lt;&gt;0,VLOOKUP($A853,Liste!$A$10:$W$459,10,FALSE),"")</f>
        <v>#N/A</v>
      </c>
      <c r="C857" s="76" t="e">
        <f>IF($A853&lt;&gt;0,VLOOKUP($A853,Liste!$A$10:$W$459,11,FALSE),"")</f>
        <v>#N/A</v>
      </c>
      <c r="F857" s="127"/>
      <c r="L857" s="71"/>
    </row>
    <row r="858" spans="1:12" ht="13" thickBot="1" x14ac:dyDescent="0.3">
      <c r="A858" s="80" t="e">
        <f>IF($A853&lt;&gt;0,"Lot " &amp; VLOOKUP($A853,Liste!$A$10:$W$459,12,FALSE),"")</f>
        <v>#N/A</v>
      </c>
      <c r="B858" s="128" t="e">
        <f>IF($A853&lt;&gt;0,VLOOKUP($A853,Liste!$A$10:$W$459,13,FALSE),"")</f>
        <v>#N/A</v>
      </c>
      <c r="C858" s="76" t="e">
        <f>IF($A853&lt;&gt;0,VLOOKUP($A853,Liste!$A$10:$W$459,14,FALSE),"")</f>
        <v>#N/A</v>
      </c>
      <c r="D858" s="77"/>
      <c r="E858" s="81"/>
      <c r="F858" s="129"/>
      <c r="G858" s="83"/>
      <c r="H858" s="83"/>
      <c r="I858" s="83"/>
      <c r="J858" s="83"/>
      <c r="K858" s="83"/>
      <c r="L858" s="86"/>
    </row>
    <row r="859" spans="1:12" x14ac:dyDescent="0.25">
      <c r="A859" s="130" t="e">
        <f>IF($A853&lt;&gt;0,"Lot " &amp; VLOOKUP($A853,Liste!$A$10:$W$459,15,FALSE),"")</f>
        <v>#N/A</v>
      </c>
      <c r="B859" s="128" t="e">
        <f>IF($A853&lt;&gt;0,VLOOKUP($A853,Liste!$A$10:$W$459,16,FALSE),"")</f>
        <v>#N/A</v>
      </c>
      <c r="C859" s="77" t="e">
        <f>IF($A853&lt;&gt;0,VLOOKUP($A853,Liste!$A$10:$W$459,17,FALSE),"")</f>
        <v>#N/A</v>
      </c>
      <c r="D859" s="77"/>
      <c r="E859" s="81"/>
      <c r="F859" s="127"/>
      <c r="G859" s="131" t="s">
        <v>96</v>
      </c>
      <c r="H859" s="132" t="s">
        <v>97</v>
      </c>
      <c r="I859" s="69"/>
      <c r="J859" s="69"/>
      <c r="K859" s="69"/>
      <c r="L859" s="71"/>
    </row>
    <row r="860" spans="1:12" x14ac:dyDescent="0.25">
      <c r="A860" s="130" t="e">
        <f>IF($A853&lt;&gt;0,"Lot " &amp; VLOOKUP($A853,Liste!$A$10:$W$459,18,FALSE),"")</f>
        <v>#N/A</v>
      </c>
      <c r="B860" s="128">
        <v>0</v>
      </c>
      <c r="C860" s="77" t="e">
        <f>IF($A853&lt;&gt;0,VLOOKUP($A853,Liste!$A$10:$W$459,19,FALSE),"")</f>
        <v>#N/A</v>
      </c>
      <c r="E860" s="81"/>
      <c r="F860" s="127"/>
      <c r="G860" s="133" t="s">
        <v>98</v>
      </c>
      <c r="H860" s="132" t="s">
        <v>97</v>
      </c>
      <c r="I860" s="134"/>
      <c r="J860" s="134"/>
      <c r="K860" s="134"/>
      <c r="L860" s="135"/>
    </row>
    <row r="861" spans="1:12" ht="18.5" thickBot="1" x14ac:dyDescent="0.3">
      <c r="A861" s="110" t="e">
        <f>IF($A853&lt;&gt;0,"Lot " &amp; VLOOKUP($A853,Liste!$A$10:$W$459,21,FALSE),"")</f>
        <v>#N/A</v>
      </c>
      <c r="B861" s="136" t="e">
        <f>IF($A853&lt;&gt;0,VLOOKUP($A853,Liste!$A$10:$W$459,22,FALSE),"")</f>
        <v>#N/A</v>
      </c>
      <c r="C861" s="84" t="e">
        <f>IF($A853&lt;&gt;0,VLOOKUP($A853,Liste!$A$10:$W$459,23,FALSE),"")</f>
        <v>#N/A</v>
      </c>
      <c r="D861" s="83"/>
      <c r="E861" s="83"/>
      <c r="F861" s="137"/>
      <c r="G861" s="240" t="e">
        <f>IF(OR(B854=0,VLOOKUP(A853,Liste!$A$10:'Liste'!$Z$459,26)&lt;&gt;""),"", "Voir autorisation messages électroniques")</f>
        <v>#N/A</v>
      </c>
      <c r="H861" s="240"/>
      <c r="I861" s="240"/>
      <c r="J861" s="83"/>
      <c r="K861" s="83"/>
      <c r="L861" s="86"/>
    </row>
    <row r="862" spans="1:12" x14ac:dyDescent="0.25">
      <c r="A862" s="138">
        <f>A853+1</f>
        <v>90</v>
      </c>
      <c r="B862" s="139"/>
      <c r="F862" s="118"/>
      <c r="G862" s="119" t="s">
        <v>93</v>
      </c>
      <c r="H862" s="120"/>
      <c r="I862" s="120"/>
      <c r="J862" s="120"/>
      <c r="K862" s="120"/>
      <c r="L862" s="121"/>
    </row>
    <row r="863" spans="1:12" ht="18.5" thickBot="1" x14ac:dyDescent="0.45">
      <c r="A863" s="68" t="e">
        <f>IF($A862&lt;&gt;0,VLOOKUP($A862,Liste!$A$10:$W$459,3,FALSE),"")</f>
        <v>#N/A</v>
      </c>
      <c r="B863" s="122" t="e">
        <f>IF($A862&lt;&gt;0,VLOOKUP($A862,Liste!$A$10:$W$459,4,FALSE),"")</f>
        <v>#N/A</v>
      </c>
      <c r="E863" s="75" t="e">
        <f>IF($A862&lt;&gt;0,VLOOKUP($A862,Liste!$A$10:$W$459,8,FALSE),"")</f>
        <v>#N/A</v>
      </c>
      <c r="F863" s="123"/>
      <c r="G863" s="124" t="s">
        <v>94</v>
      </c>
      <c r="H863" s="73"/>
      <c r="I863" s="73"/>
      <c r="J863" s="73"/>
      <c r="K863" s="73"/>
      <c r="L863" s="25"/>
    </row>
    <row r="864" spans="1:12" ht="13" x14ac:dyDescent="0.3">
      <c r="A864" s="79" t="e">
        <f>IF($A862&lt;&gt;0,VLOOKUP($A862,Liste!$A$10:$W$459,5,FALSE),"")</f>
        <v>#N/A</v>
      </c>
      <c r="B864" s="68"/>
      <c r="F864" s="125"/>
      <c r="G864" s="126" t="s">
        <v>95</v>
      </c>
      <c r="H864" s="126"/>
      <c r="I864" s="126"/>
      <c r="J864" s="126"/>
      <c r="K864" s="126"/>
      <c r="L864" s="85"/>
    </row>
    <row r="865" spans="1:12" ht="13" x14ac:dyDescent="0.3">
      <c r="A865" s="79" t="e">
        <f>IF($A862&lt;&gt;0,VLOOKUP($A862,Liste!$A$10:$W$459,6,FALSE),"")</f>
        <v>#N/A</v>
      </c>
      <c r="B865" s="79" t="e">
        <f>IF($A862&lt;&gt;0,VLOOKUP($A862,Liste!$A$10:$W$459,7,FALSE),"")</f>
        <v>#N/A</v>
      </c>
      <c r="F865" s="127"/>
      <c r="L865" s="71"/>
    </row>
    <row r="866" spans="1:12" x14ac:dyDescent="0.25">
      <c r="A866" s="80" t="e">
        <f xml:space="preserve"> IF($A862&lt;&gt;0, "Lot " &amp; VLOOKUP($A862,Liste!$A$10:$W$459,9,FALSE),"")</f>
        <v>#N/A</v>
      </c>
      <c r="B866" s="128" t="e">
        <f>IF($A862&lt;&gt;0,VLOOKUP($A862,Liste!$A$10:$W$459,10,FALSE),"")</f>
        <v>#N/A</v>
      </c>
      <c r="C866" s="76" t="e">
        <f>IF($A862&lt;&gt;0,VLOOKUP($A862,Liste!$A$10:$W$459,11,FALSE),"")</f>
        <v>#N/A</v>
      </c>
      <c r="F866" s="127"/>
      <c r="L866" s="71"/>
    </row>
    <row r="867" spans="1:12" ht="13" thickBot="1" x14ac:dyDescent="0.3">
      <c r="A867" s="80" t="e">
        <f>IF($A862&lt;&gt;0,"Lot " &amp; VLOOKUP($A862,Liste!$A$10:$W$459,12,FALSE),"")</f>
        <v>#N/A</v>
      </c>
      <c r="B867" s="128" t="e">
        <f>IF($A862&lt;&gt;0,VLOOKUP($A862,Liste!$A$10:$W$459,13,FALSE),"")</f>
        <v>#N/A</v>
      </c>
      <c r="C867" s="76" t="e">
        <f>IF($A862&lt;&gt;0,VLOOKUP($A862,Liste!$A$10:$W$459,14,FALSE),"")</f>
        <v>#N/A</v>
      </c>
      <c r="D867" s="77"/>
      <c r="E867" s="81"/>
      <c r="F867" s="129"/>
      <c r="G867" s="83"/>
      <c r="H867" s="83"/>
      <c r="I867" s="83"/>
      <c r="J867" s="83"/>
      <c r="K867" s="83"/>
      <c r="L867" s="86"/>
    </row>
    <row r="868" spans="1:12" x14ac:dyDescent="0.25">
      <c r="A868" s="130" t="e">
        <f>IF($A862&lt;&gt;0,"Lot " &amp; VLOOKUP($A862,Liste!$A$10:$W$459,15,FALSE),"")</f>
        <v>#N/A</v>
      </c>
      <c r="B868" s="128" t="e">
        <f>IF($A862&lt;&gt;0,VLOOKUP($A862,Liste!$A$10:$W$459,16,FALSE),"")</f>
        <v>#N/A</v>
      </c>
      <c r="C868" s="77" t="e">
        <f>IF($A862&lt;&gt;0,VLOOKUP($A862,Liste!$A$10:$W$459,17,FALSE),"")</f>
        <v>#N/A</v>
      </c>
      <c r="D868" s="77"/>
      <c r="E868" s="81"/>
      <c r="F868" s="127"/>
      <c r="G868" s="131" t="s">
        <v>96</v>
      </c>
      <c r="H868" s="132" t="s">
        <v>97</v>
      </c>
      <c r="I868" s="69"/>
      <c r="J868" s="69"/>
      <c r="K868" s="69"/>
      <c r="L868" s="71"/>
    </row>
    <row r="869" spans="1:12" x14ac:dyDescent="0.25">
      <c r="A869" s="130" t="e">
        <f>IF($A862&lt;&gt;0,"Lot " &amp; VLOOKUP($A862,Liste!$A$10:$W$459,18,FALSE),"")</f>
        <v>#N/A</v>
      </c>
      <c r="B869" s="128">
        <v>0</v>
      </c>
      <c r="C869" s="77" t="e">
        <f>IF($A862&lt;&gt;0,VLOOKUP($A862,Liste!$A$10:$W$459,19,FALSE),"")</f>
        <v>#N/A</v>
      </c>
      <c r="E869" s="81"/>
      <c r="F869" s="127"/>
      <c r="G869" s="133" t="s">
        <v>98</v>
      </c>
      <c r="H869" s="132" t="s">
        <v>97</v>
      </c>
      <c r="I869" s="134"/>
      <c r="J869" s="134"/>
      <c r="K869" s="134"/>
      <c r="L869" s="135"/>
    </row>
    <row r="870" spans="1:12" ht="18.5" thickBot="1" x14ac:dyDescent="0.3">
      <c r="A870" s="110" t="e">
        <f>IF($A862&lt;&gt;0,"Lot " &amp; VLOOKUP($A862,Liste!$A$10:$W$459,21,FALSE),"")</f>
        <v>#N/A</v>
      </c>
      <c r="B870" s="136" t="e">
        <f>IF($A862&lt;&gt;0,VLOOKUP($A862,Liste!$A$10:$W$459,22,FALSE),"")</f>
        <v>#N/A</v>
      </c>
      <c r="C870" s="84" t="e">
        <f>IF($A862&lt;&gt;0,VLOOKUP($A862,Liste!$A$10:$W$459,23,FALSE),"")</f>
        <v>#N/A</v>
      </c>
      <c r="D870" s="83"/>
      <c r="E870" s="83"/>
      <c r="F870" s="137"/>
      <c r="G870" s="240" t="e">
        <f>IF(OR(B863=0,VLOOKUP(A862,Liste!$A$10:'Liste'!$Z$459,26)&lt;&gt;""),"", "Voir autorisation messages électroniques")</f>
        <v>#N/A</v>
      </c>
      <c r="H870" s="240"/>
      <c r="I870" s="240"/>
      <c r="J870" s="83"/>
      <c r="K870" s="83"/>
      <c r="L870" s="86"/>
    </row>
    <row r="871" spans="1:12" x14ac:dyDescent="0.25">
      <c r="A871" s="138">
        <f>A862+1</f>
        <v>91</v>
      </c>
      <c r="B871" s="139"/>
      <c r="F871" s="118"/>
      <c r="G871" s="119" t="s">
        <v>93</v>
      </c>
      <c r="H871" s="120"/>
      <c r="I871" s="120"/>
      <c r="J871" s="120"/>
      <c r="K871" s="120"/>
      <c r="L871" s="121"/>
    </row>
    <row r="872" spans="1:12" ht="18.5" thickBot="1" x14ac:dyDescent="0.45">
      <c r="A872" s="68" t="e">
        <f>IF($A871&lt;&gt;0,VLOOKUP($A871,Liste!$A$10:$W$459,3,FALSE),"")</f>
        <v>#N/A</v>
      </c>
      <c r="B872" s="122" t="e">
        <f>IF($A871&lt;&gt;0,VLOOKUP($A871,Liste!$A$10:$W$459,4,FALSE),"")</f>
        <v>#N/A</v>
      </c>
      <c r="E872" s="75" t="e">
        <f>IF($A871&lt;&gt;0,VLOOKUP($A871,Liste!$A$10:$W$459,8,FALSE),"")</f>
        <v>#N/A</v>
      </c>
      <c r="F872" s="123"/>
      <c r="G872" s="124" t="s">
        <v>94</v>
      </c>
      <c r="H872" s="73"/>
      <c r="I872" s="73"/>
      <c r="J872" s="73"/>
      <c r="K872" s="73"/>
      <c r="L872" s="25"/>
    </row>
    <row r="873" spans="1:12" ht="13" x14ac:dyDescent="0.3">
      <c r="A873" s="79" t="e">
        <f>IF($A871&lt;&gt;0,VLOOKUP($A871,Liste!$A$10:$W$459,5,FALSE),"")</f>
        <v>#N/A</v>
      </c>
      <c r="B873" s="68"/>
      <c r="F873" s="125"/>
      <c r="G873" s="126" t="s">
        <v>95</v>
      </c>
      <c r="H873" s="126"/>
      <c r="I873" s="126"/>
      <c r="J873" s="126"/>
      <c r="K873" s="126"/>
      <c r="L873" s="85"/>
    </row>
    <row r="874" spans="1:12" ht="13" x14ac:dyDescent="0.3">
      <c r="A874" s="79" t="e">
        <f>IF($A871&lt;&gt;0,VLOOKUP($A871,Liste!$A$10:$W$459,6,FALSE),"")</f>
        <v>#N/A</v>
      </c>
      <c r="B874" s="79" t="e">
        <f>IF($A871&lt;&gt;0,VLOOKUP($A871,Liste!$A$10:$W$459,7,FALSE),"")</f>
        <v>#N/A</v>
      </c>
      <c r="F874" s="127"/>
      <c r="L874" s="71"/>
    </row>
    <row r="875" spans="1:12" x14ac:dyDescent="0.25">
      <c r="A875" s="80" t="e">
        <f xml:space="preserve"> IF($A871&lt;&gt;0, "Lot " &amp; VLOOKUP($A871,Liste!$A$10:$W$459,9,FALSE),"")</f>
        <v>#N/A</v>
      </c>
      <c r="B875" s="128" t="e">
        <f>IF($A871&lt;&gt;0,VLOOKUP($A871,Liste!$A$10:$W$459,10,FALSE),"")</f>
        <v>#N/A</v>
      </c>
      <c r="C875" s="76" t="e">
        <f>IF($A871&lt;&gt;0,VLOOKUP($A871,Liste!$A$10:$W$459,11,FALSE),"")</f>
        <v>#N/A</v>
      </c>
      <c r="F875" s="127"/>
      <c r="L875" s="71"/>
    </row>
    <row r="876" spans="1:12" ht="13" thickBot="1" x14ac:dyDescent="0.3">
      <c r="A876" s="80" t="e">
        <f>IF($A871&lt;&gt;0,"Lot " &amp; VLOOKUP($A871,Liste!$A$10:$W$459,12,FALSE),"")</f>
        <v>#N/A</v>
      </c>
      <c r="B876" s="128" t="e">
        <f>IF($A871&lt;&gt;0,VLOOKUP($A871,Liste!$A$10:$W$459,13,FALSE),"")</f>
        <v>#N/A</v>
      </c>
      <c r="C876" s="76" t="e">
        <f>IF($A871&lt;&gt;0,VLOOKUP($A871,Liste!$A$10:$W$459,14,FALSE),"")</f>
        <v>#N/A</v>
      </c>
      <c r="D876" s="77"/>
      <c r="E876" s="81"/>
      <c r="F876" s="129"/>
      <c r="G876" s="83"/>
      <c r="H876" s="83"/>
      <c r="I876" s="83"/>
      <c r="J876" s="83"/>
      <c r="K876" s="83"/>
      <c r="L876" s="86"/>
    </row>
    <row r="877" spans="1:12" x14ac:dyDescent="0.25">
      <c r="A877" s="130" t="e">
        <f>IF($A871&lt;&gt;0,"Lot " &amp; VLOOKUP($A871,Liste!$A$10:$W$459,15,FALSE),"")</f>
        <v>#N/A</v>
      </c>
      <c r="B877" s="128" t="e">
        <f>IF($A871&lt;&gt;0,VLOOKUP($A871,Liste!$A$10:$W$459,16,FALSE),"")</f>
        <v>#N/A</v>
      </c>
      <c r="C877" s="77" t="e">
        <f>IF($A871&lt;&gt;0,VLOOKUP($A871,Liste!$A$10:$W$459,17,FALSE),"")</f>
        <v>#N/A</v>
      </c>
      <c r="D877" s="77"/>
      <c r="E877" s="81"/>
      <c r="F877" s="127"/>
      <c r="G877" s="131" t="s">
        <v>96</v>
      </c>
      <c r="H877" s="132" t="s">
        <v>97</v>
      </c>
      <c r="I877" s="69"/>
      <c r="J877" s="69"/>
      <c r="K877" s="69"/>
      <c r="L877" s="71"/>
    </row>
    <row r="878" spans="1:12" x14ac:dyDescent="0.25">
      <c r="A878" s="130" t="e">
        <f>IF($A871&lt;&gt;0,"Lot " &amp; VLOOKUP($A871,Liste!$A$10:$W$459,18,FALSE),"")</f>
        <v>#N/A</v>
      </c>
      <c r="B878" s="128">
        <v>0</v>
      </c>
      <c r="C878" s="77" t="e">
        <f>IF($A871&lt;&gt;0,VLOOKUP($A871,Liste!$A$10:$W$459,19,FALSE),"")</f>
        <v>#N/A</v>
      </c>
      <c r="E878" s="81"/>
      <c r="F878" s="127"/>
      <c r="G878" s="133" t="s">
        <v>98</v>
      </c>
      <c r="H878" s="132" t="s">
        <v>97</v>
      </c>
      <c r="I878" s="134"/>
      <c r="J878" s="134"/>
      <c r="K878" s="134"/>
      <c r="L878" s="135"/>
    </row>
    <row r="879" spans="1:12" ht="18.5" thickBot="1" x14ac:dyDescent="0.3">
      <c r="A879" s="110" t="e">
        <f>IF($A871&lt;&gt;0,"Lot " &amp; VLOOKUP($A871,Liste!$A$10:$W$459,21,FALSE),"")</f>
        <v>#N/A</v>
      </c>
      <c r="B879" s="136" t="e">
        <f>IF($A871&lt;&gt;0,VLOOKUP($A871,Liste!$A$10:$W$459,22,FALSE),"")</f>
        <v>#N/A</v>
      </c>
      <c r="C879" s="84" t="e">
        <f>IF($A871&lt;&gt;0,VLOOKUP($A871,Liste!$A$10:$W$459,23,FALSE),"")</f>
        <v>#N/A</v>
      </c>
      <c r="D879" s="83"/>
      <c r="E879" s="83"/>
      <c r="F879" s="137"/>
      <c r="G879" s="240" t="e">
        <f>IF(OR(B872=0,VLOOKUP(A871,Liste!$A$10:'Liste'!$Z$459,26)&lt;&gt;""),"", "Voir autorisation messages électroniques")</f>
        <v>#N/A</v>
      </c>
      <c r="H879" s="240"/>
      <c r="I879" s="240"/>
      <c r="J879" s="83"/>
      <c r="K879" s="83"/>
      <c r="L879" s="86"/>
    </row>
    <row r="880" spans="1:12" x14ac:dyDescent="0.25">
      <c r="A880" s="138">
        <f>A871+1</f>
        <v>92</v>
      </c>
      <c r="B880" s="139"/>
      <c r="F880" s="118"/>
      <c r="G880" s="119" t="s">
        <v>93</v>
      </c>
      <c r="H880" s="120"/>
      <c r="I880" s="120"/>
      <c r="J880" s="120"/>
      <c r="K880" s="120"/>
      <c r="L880" s="121"/>
    </row>
    <row r="881" spans="1:12" ht="18.5" thickBot="1" x14ac:dyDescent="0.45">
      <c r="A881" s="68" t="e">
        <f>IF($A880&lt;&gt;0,VLOOKUP($A880,Liste!$A$10:$W$459,3,FALSE),"")</f>
        <v>#N/A</v>
      </c>
      <c r="B881" s="122" t="e">
        <f>IF($A880&lt;&gt;0,VLOOKUP($A880,Liste!$A$10:$W$459,4,FALSE),"")</f>
        <v>#N/A</v>
      </c>
      <c r="E881" s="75" t="e">
        <f>IF($A880&lt;&gt;0,VLOOKUP($A880,Liste!$A$10:$W$459,8,FALSE),"")</f>
        <v>#N/A</v>
      </c>
      <c r="F881" s="123"/>
      <c r="G881" s="124" t="s">
        <v>94</v>
      </c>
      <c r="H881" s="73"/>
      <c r="I881" s="73"/>
      <c r="J881" s="73"/>
      <c r="K881" s="73"/>
      <c r="L881" s="25"/>
    </row>
    <row r="882" spans="1:12" ht="13" x14ac:dyDescent="0.3">
      <c r="A882" s="79" t="e">
        <f>IF($A880&lt;&gt;0,VLOOKUP($A880,Liste!$A$10:$W$459,5,FALSE),"")</f>
        <v>#N/A</v>
      </c>
      <c r="B882" s="68"/>
      <c r="F882" s="125"/>
      <c r="G882" s="126" t="s">
        <v>95</v>
      </c>
      <c r="H882" s="126"/>
      <c r="I882" s="126"/>
      <c r="J882" s="126"/>
      <c r="K882" s="126"/>
      <c r="L882" s="85"/>
    </row>
    <row r="883" spans="1:12" ht="13" x14ac:dyDescent="0.3">
      <c r="A883" s="79" t="e">
        <f>IF($A880&lt;&gt;0,VLOOKUP($A880,Liste!$A$10:$W$459,6,FALSE),"")</f>
        <v>#N/A</v>
      </c>
      <c r="B883" s="79" t="e">
        <f>IF($A880&lt;&gt;0,VLOOKUP($A880,Liste!$A$10:$W$459,7,FALSE),"")</f>
        <v>#N/A</v>
      </c>
      <c r="F883" s="127"/>
      <c r="L883" s="71"/>
    </row>
    <row r="884" spans="1:12" x14ac:dyDescent="0.25">
      <c r="A884" s="80" t="e">
        <f xml:space="preserve"> IF($A880&lt;&gt;0, "Lot " &amp; VLOOKUP($A880,Liste!$A$10:$W$459,9,FALSE),"")</f>
        <v>#N/A</v>
      </c>
      <c r="B884" s="128" t="e">
        <f>IF($A880&lt;&gt;0,VLOOKUP($A880,Liste!$A$10:$W$459,10,FALSE),"")</f>
        <v>#N/A</v>
      </c>
      <c r="C884" s="76" t="e">
        <f>IF($A880&lt;&gt;0,VLOOKUP($A880,Liste!$A$10:$W$459,11,FALSE),"")</f>
        <v>#N/A</v>
      </c>
      <c r="F884" s="127"/>
      <c r="L884" s="71"/>
    </row>
    <row r="885" spans="1:12" ht="13" thickBot="1" x14ac:dyDescent="0.3">
      <c r="A885" s="80" t="e">
        <f>IF($A880&lt;&gt;0,"Lot " &amp; VLOOKUP($A880,Liste!$A$10:$W$459,12,FALSE),"")</f>
        <v>#N/A</v>
      </c>
      <c r="B885" s="128" t="e">
        <f>IF($A880&lt;&gt;0,VLOOKUP($A880,Liste!$A$10:$W$459,13,FALSE),"")</f>
        <v>#N/A</v>
      </c>
      <c r="C885" s="76" t="e">
        <f>IF($A880&lt;&gt;0,VLOOKUP($A880,Liste!$A$10:$W$459,14,FALSE),"")</f>
        <v>#N/A</v>
      </c>
      <c r="D885" s="77"/>
      <c r="E885" s="81"/>
      <c r="F885" s="129"/>
      <c r="G885" s="83"/>
      <c r="H885" s="83"/>
      <c r="I885" s="83"/>
      <c r="J885" s="83"/>
      <c r="K885" s="83"/>
      <c r="L885" s="86"/>
    </row>
    <row r="886" spans="1:12" x14ac:dyDescent="0.25">
      <c r="A886" s="130" t="e">
        <f>IF($A880&lt;&gt;0,"Lot " &amp; VLOOKUP($A880,Liste!$A$10:$W$459,15,FALSE),"")</f>
        <v>#N/A</v>
      </c>
      <c r="B886" s="128" t="e">
        <f>IF($A880&lt;&gt;0,VLOOKUP($A880,Liste!$A$10:$W$459,16,FALSE),"")</f>
        <v>#N/A</v>
      </c>
      <c r="C886" s="77" t="e">
        <f>IF($A880&lt;&gt;0,VLOOKUP($A880,Liste!$A$10:$W$459,17,FALSE),"")</f>
        <v>#N/A</v>
      </c>
      <c r="D886" s="77"/>
      <c r="E886" s="81"/>
      <c r="F886" s="127"/>
      <c r="G886" s="131" t="s">
        <v>96</v>
      </c>
      <c r="H886" s="132" t="s">
        <v>97</v>
      </c>
      <c r="I886" s="69"/>
      <c r="J886" s="69"/>
      <c r="K886" s="69"/>
      <c r="L886" s="71"/>
    </row>
    <row r="887" spans="1:12" x14ac:dyDescent="0.25">
      <c r="A887" s="130" t="e">
        <f>IF($A880&lt;&gt;0,"Lot " &amp; VLOOKUP($A880,Liste!$A$10:$W$459,18,FALSE),"")</f>
        <v>#N/A</v>
      </c>
      <c r="B887" s="128">
        <v>0</v>
      </c>
      <c r="C887" s="77" t="e">
        <f>IF($A880&lt;&gt;0,VLOOKUP($A880,Liste!$A$10:$W$459,19,FALSE),"")</f>
        <v>#N/A</v>
      </c>
      <c r="E887" s="81"/>
      <c r="F887" s="127"/>
      <c r="G887" s="133" t="s">
        <v>98</v>
      </c>
      <c r="H887" s="132" t="s">
        <v>97</v>
      </c>
      <c r="I887" s="134"/>
      <c r="J887" s="134"/>
      <c r="K887" s="134"/>
      <c r="L887" s="135"/>
    </row>
    <row r="888" spans="1:12" ht="18.5" thickBot="1" x14ac:dyDescent="0.3">
      <c r="A888" s="110" t="e">
        <f>IF($A880&lt;&gt;0,"Lot " &amp; VLOOKUP($A880,Liste!$A$10:$W$459,21,FALSE),"")</f>
        <v>#N/A</v>
      </c>
      <c r="B888" s="136" t="e">
        <f>IF($A880&lt;&gt;0,VLOOKUP($A880,Liste!$A$10:$W$459,22,FALSE),"")</f>
        <v>#N/A</v>
      </c>
      <c r="C888" s="84" t="e">
        <f>IF($A880&lt;&gt;0,VLOOKUP($A880,Liste!$A$10:$W$459,23,FALSE),"")</f>
        <v>#N/A</v>
      </c>
      <c r="D888" s="83"/>
      <c r="E888" s="83"/>
      <c r="F888" s="137"/>
      <c r="G888" s="240" t="e">
        <f>IF(OR(B881=0,VLOOKUP(A880,Liste!$A$10:'Liste'!$Z$459,26)&lt;&gt;""),"", "Voir autorisation messages électroniques")</f>
        <v>#N/A</v>
      </c>
      <c r="H888" s="240"/>
      <c r="I888" s="240"/>
      <c r="J888" s="83"/>
      <c r="K888" s="83"/>
      <c r="L888" s="86"/>
    </row>
    <row r="889" spans="1:12" x14ac:dyDescent="0.25">
      <c r="A889" s="138">
        <f>A880+1</f>
        <v>93</v>
      </c>
      <c r="B889" s="139"/>
      <c r="F889" s="118"/>
      <c r="G889" s="119" t="s">
        <v>93</v>
      </c>
      <c r="H889" s="120"/>
      <c r="I889" s="120"/>
      <c r="J889" s="120"/>
      <c r="K889" s="120"/>
      <c r="L889" s="121"/>
    </row>
    <row r="890" spans="1:12" ht="18.5" thickBot="1" x14ac:dyDescent="0.45">
      <c r="A890" s="68" t="e">
        <f>IF($A889&lt;&gt;0,VLOOKUP($A889,Liste!$A$10:$W$459,3,FALSE),"")</f>
        <v>#N/A</v>
      </c>
      <c r="B890" s="122" t="e">
        <f>IF($A889&lt;&gt;0,VLOOKUP($A889,Liste!$A$10:$W$459,4,FALSE),"")</f>
        <v>#N/A</v>
      </c>
      <c r="E890" s="75" t="e">
        <f>IF($A889&lt;&gt;0,VLOOKUP($A889,Liste!$A$10:$W$459,8,FALSE),"")</f>
        <v>#N/A</v>
      </c>
      <c r="F890" s="123"/>
      <c r="G890" s="124" t="s">
        <v>94</v>
      </c>
      <c r="H890" s="73"/>
      <c r="I890" s="73"/>
      <c r="J890" s="73"/>
      <c r="K890" s="73"/>
      <c r="L890" s="25"/>
    </row>
    <row r="891" spans="1:12" ht="13" x14ac:dyDescent="0.3">
      <c r="A891" s="79" t="e">
        <f>IF($A889&lt;&gt;0,VLOOKUP($A889,Liste!$A$10:$W$459,5,FALSE),"")</f>
        <v>#N/A</v>
      </c>
      <c r="B891" s="68"/>
      <c r="F891" s="125"/>
      <c r="G891" s="126" t="s">
        <v>95</v>
      </c>
      <c r="H891" s="126"/>
      <c r="I891" s="126"/>
      <c r="J891" s="126"/>
      <c r="K891" s="126"/>
      <c r="L891" s="85"/>
    </row>
    <row r="892" spans="1:12" ht="13" x14ac:dyDescent="0.3">
      <c r="A892" s="79" t="e">
        <f>IF($A889&lt;&gt;0,VLOOKUP($A889,Liste!$A$10:$W$459,6,FALSE),"")</f>
        <v>#N/A</v>
      </c>
      <c r="B892" s="79" t="e">
        <f>IF($A889&lt;&gt;0,VLOOKUP($A889,Liste!$A$10:$W$459,7,FALSE),"")</f>
        <v>#N/A</v>
      </c>
      <c r="F892" s="127"/>
      <c r="L892" s="71"/>
    </row>
    <row r="893" spans="1:12" x14ac:dyDescent="0.25">
      <c r="A893" s="80" t="e">
        <f xml:space="preserve"> IF($A889&lt;&gt;0, "Lot " &amp; VLOOKUP($A889,Liste!$A$10:$W$459,9,FALSE),"")</f>
        <v>#N/A</v>
      </c>
      <c r="B893" s="128" t="e">
        <f>IF($A889&lt;&gt;0,VLOOKUP($A889,Liste!$A$10:$W$459,10,FALSE),"")</f>
        <v>#N/A</v>
      </c>
      <c r="C893" s="76" t="e">
        <f>IF($A889&lt;&gt;0,VLOOKUP($A889,Liste!$A$10:$W$459,11,FALSE),"")</f>
        <v>#N/A</v>
      </c>
      <c r="F893" s="127"/>
      <c r="L893" s="71"/>
    </row>
    <row r="894" spans="1:12" ht="13" thickBot="1" x14ac:dyDescent="0.3">
      <c r="A894" s="80" t="e">
        <f>IF($A889&lt;&gt;0,"Lot " &amp; VLOOKUP($A889,Liste!$A$10:$W$459,12,FALSE),"")</f>
        <v>#N/A</v>
      </c>
      <c r="B894" s="128" t="e">
        <f>IF($A889&lt;&gt;0,VLOOKUP($A889,Liste!$A$10:$W$459,13,FALSE),"")</f>
        <v>#N/A</v>
      </c>
      <c r="C894" s="76" t="e">
        <f>IF($A889&lt;&gt;0,VLOOKUP($A889,Liste!$A$10:$W$459,14,FALSE),"")</f>
        <v>#N/A</v>
      </c>
      <c r="D894" s="77"/>
      <c r="E894" s="81"/>
      <c r="F894" s="129"/>
      <c r="G894" s="83"/>
      <c r="H894" s="83"/>
      <c r="I894" s="83"/>
      <c r="J894" s="83"/>
      <c r="K894" s="83"/>
      <c r="L894" s="86"/>
    </row>
    <row r="895" spans="1:12" x14ac:dyDescent="0.25">
      <c r="A895" s="130" t="e">
        <f>IF($A889&lt;&gt;0,"Lot " &amp; VLOOKUP($A889,Liste!$A$10:$W$459,15,FALSE),"")</f>
        <v>#N/A</v>
      </c>
      <c r="B895" s="128" t="e">
        <f>IF($A889&lt;&gt;0,VLOOKUP($A889,Liste!$A$10:$W$459,16,FALSE),"")</f>
        <v>#N/A</v>
      </c>
      <c r="C895" s="77" t="e">
        <f>IF($A889&lt;&gt;0,VLOOKUP($A889,Liste!$A$10:$W$459,17,FALSE),"")</f>
        <v>#N/A</v>
      </c>
      <c r="D895" s="77"/>
      <c r="E895" s="81"/>
      <c r="F895" s="127"/>
      <c r="G895" s="131" t="s">
        <v>96</v>
      </c>
      <c r="H895" s="132" t="s">
        <v>97</v>
      </c>
      <c r="I895" s="69"/>
      <c r="J895" s="69"/>
      <c r="K895" s="69"/>
      <c r="L895" s="71"/>
    </row>
    <row r="896" spans="1:12" x14ac:dyDescent="0.25">
      <c r="A896" s="130" t="e">
        <f>IF($A889&lt;&gt;0,"Lot " &amp; VLOOKUP($A889,Liste!$A$10:$W$459,18,FALSE),"")</f>
        <v>#N/A</v>
      </c>
      <c r="B896" s="128">
        <v>0</v>
      </c>
      <c r="C896" s="77" t="e">
        <f>IF($A889&lt;&gt;0,VLOOKUP($A889,Liste!$A$10:$W$459,19,FALSE),"")</f>
        <v>#N/A</v>
      </c>
      <c r="E896" s="81"/>
      <c r="F896" s="127"/>
      <c r="G896" s="133" t="s">
        <v>98</v>
      </c>
      <c r="H896" s="132" t="s">
        <v>97</v>
      </c>
      <c r="I896" s="134"/>
      <c r="J896" s="134"/>
      <c r="K896" s="134"/>
      <c r="L896" s="135"/>
    </row>
    <row r="897" spans="1:12" ht="18.5" thickBot="1" x14ac:dyDescent="0.3">
      <c r="A897" s="110" t="e">
        <f>IF($A889&lt;&gt;0,"Lot " &amp; VLOOKUP($A889,Liste!$A$10:$W$459,21,FALSE),"")</f>
        <v>#N/A</v>
      </c>
      <c r="B897" s="136" t="e">
        <f>IF($A889&lt;&gt;0,VLOOKUP($A889,Liste!$A$10:$W$459,22,FALSE),"")</f>
        <v>#N/A</v>
      </c>
      <c r="C897" s="84" t="e">
        <f>IF($A889&lt;&gt;0,VLOOKUP($A889,Liste!$A$10:$W$459,23,FALSE),"")</f>
        <v>#N/A</v>
      </c>
      <c r="D897" s="83"/>
      <c r="E897" s="83"/>
      <c r="F897" s="137"/>
      <c r="G897" s="240" t="e">
        <f>IF(OR(B890=0,VLOOKUP(A889,Liste!$A$10:'Liste'!$Z$459,26)&lt;&gt;""),"", "Voir autorisation messages électroniques")</f>
        <v>#N/A</v>
      </c>
      <c r="H897" s="240"/>
      <c r="I897" s="240"/>
      <c r="J897" s="83"/>
      <c r="K897" s="83"/>
      <c r="L897" s="86"/>
    </row>
    <row r="898" spans="1:12" x14ac:dyDescent="0.25">
      <c r="A898" s="138">
        <f>A889+1</f>
        <v>94</v>
      </c>
      <c r="B898" s="139"/>
      <c r="F898" s="118"/>
      <c r="G898" s="119" t="s">
        <v>93</v>
      </c>
      <c r="H898" s="120"/>
      <c r="I898" s="120"/>
      <c r="J898" s="120"/>
      <c r="K898" s="120"/>
      <c r="L898" s="121"/>
    </row>
    <row r="899" spans="1:12" ht="18.5" thickBot="1" x14ac:dyDescent="0.45">
      <c r="A899" s="68" t="e">
        <f>IF($A898&lt;&gt;0,VLOOKUP($A898,Liste!$A$10:$W$459,3,FALSE),"")</f>
        <v>#N/A</v>
      </c>
      <c r="B899" s="122" t="e">
        <f>IF($A898&lt;&gt;0,VLOOKUP($A898,Liste!$A$10:$W$459,4,FALSE),"")</f>
        <v>#N/A</v>
      </c>
      <c r="E899" s="75" t="e">
        <f>IF($A898&lt;&gt;0,VLOOKUP($A898,Liste!$A$10:$W$459,8,FALSE),"")</f>
        <v>#N/A</v>
      </c>
      <c r="F899" s="123"/>
      <c r="G899" s="124" t="s">
        <v>94</v>
      </c>
      <c r="H899" s="73"/>
      <c r="I899" s="73"/>
      <c r="J899" s="73"/>
      <c r="K899" s="73"/>
      <c r="L899" s="25"/>
    </row>
    <row r="900" spans="1:12" ht="13" x14ac:dyDescent="0.3">
      <c r="A900" s="79" t="e">
        <f>IF($A898&lt;&gt;0,VLOOKUP($A898,Liste!$A$10:$W$459,5,FALSE),"")</f>
        <v>#N/A</v>
      </c>
      <c r="B900" s="68"/>
      <c r="F900" s="125"/>
      <c r="G900" s="126" t="s">
        <v>95</v>
      </c>
      <c r="H900" s="126"/>
      <c r="I900" s="126"/>
      <c r="J900" s="126"/>
      <c r="K900" s="126"/>
      <c r="L900" s="85"/>
    </row>
    <row r="901" spans="1:12" ht="13" x14ac:dyDescent="0.3">
      <c r="A901" s="79" t="e">
        <f>IF($A898&lt;&gt;0,VLOOKUP($A898,Liste!$A$10:$W$459,6,FALSE),"")</f>
        <v>#N/A</v>
      </c>
      <c r="B901" s="79" t="e">
        <f>IF($A898&lt;&gt;0,VLOOKUP($A898,Liste!$A$10:$W$459,7,FALSE),"")</f>
        <v>#N/A</v>
      </c>
      <c r="F901" s="127"/>
      <c r="L901" s="71"/>
    </row>
    <row r="902" spans="1:12" x14ac:dyDescent="0.25">
      <c r="A902" s="80" t="e">
        <f xml:space="preserve"> IF($A898&lt;&gt;0, "Lot " &amp; VLOOKUP($A898,Liste!$A$10:$W$459,9,FALSE),"")</f>
        <v>#N/A</v>
      </c>
      <c r="B902" s="128" t="e">
        <f>IF($A898&lt;&gt;0,VLOOKUP($A898,Liste!$A$10:$W$459,10,FALSE),"")</f>
        <v>#N/A</v>
      </c>
      <c r="C902" s="76" t="e">
        <f>IF($A898&lt;&gt;0,VLOOKUP($A898,Liste!$A$10:$W$459,11,FALSE),"")</f>
        <v>#N/A</v>
      </c>
      <c r="F902" s="127"/>
      <c r="L902" s="71"/>
    </row>
    <row r="903" spans="1:12" ht="13" thickBot="1" x14ac:dyDescent="0.3">
      <c r="A903" s="80" t="e">
        <f>IF($A898&lt;&gt;0,"Lot " &amp; VLOOKUP($A898,Liste!$A$10:$W$459,12,FALSE),"")</f>
        <v>#N/A</v>
      </c>
      <c r="B903" s="128" t="e">
        <f>IF($A898&lt;&gt;0,VLOOKUP($A898,Liste!$A$10:$W$459,13,FALSE),"")</f>
        <v>#N/A</v>
      </c>
      <c r="C903" s="76" t="e">
        <f>IF($A898&lt;&gt;0,VLOOKUP($A898,Liste!$A$10:$W$459,14,FALSE),"")</f>
        <v>#N/A</v>
      </c>
      <c r="D903" s="77"/>
      <c r="E903" s="81"/>
      <c r="F903" s="129"/>
      <c r="G903" s="83"/>
      <c r="H903" s="83"/>
      <c r="I903" s="83"/>
      <c r="J903" s="83"/>
      <c r="K903" s="83"/>
      <c r="L903" s="86"/>
    </row>
    <row r="904" spans="1:12" x14ac:dyDescent="0.25">
      <c r="A904" s="130" t="e">
        <f>IF($A898&lt;&gt;0,"Lot " &amp; VLOOKUP($A898,Liste!$A$10:$W$459,15,FALSE),"")</f>
        <v>#N/A</v>
      </c>
      <c r="B904" s="128" t="e">
        <f>IF($A898&lt;&gt;0,VLOOKUP($A898,Liste!$A$10:$W$459,16,FALSE),"")</f>
        <v>#N/A</v>
      </c>
      <c r="C904" s="77" t="e">
        <f>IF($A898&lt;&gt;0,VLOOKUP($A898,Liste!$A$10:$W$459,17,FALSE),"")</f>
        <v>#N/A</v>
      </c>
      <c r="D904" s="77"/>
      <c r="E904" s="81"/>
      <c r="F904" s="127"/>
      <c r="G904" s="131" t="s">
        <v>96</v>
      </c>
      <c r="H904" s="132" t="s">
        <v>97</v>
      </c>
      <c r="I904" s="69"/>
      <c r="J904" s="69"/>
      <c r="K904" s="69"/>
      <c r="L904" s="71"/>
    </row>
    <row r="905" spans="1:12" x14ac:dyDescent="0.25">
      <c r="A905" s="130" t="e">
        <f>IF($A898&lt;&gt;0,"Lot " &amp; VLOOKUP($A898,Liste!$A$10:$W$459,18,FALSE),"")</f>
        <v>#N/A</v>
      </c>
      <c r="B905" s="128">
        <v>0</v>
      </c>
      <c r="C905" s="77" t="e">
        <f>IF($A898&lt;&gt;0,VLOOKUP($A898,Liste!$A$10:$W$459,19,FALSE),"")</f>
        <v>#N/A</v>
      </c>
      <c r="E905" s="81"/>
      <c r="F905" s="127"/>
      <c r="G905" s="133" t="s">
        <v>98</v>
      </c>
      <c r="H905" s="132" t="s">
        <v>97</v>
      </c>
      <c r="I905" s="134"/>
      <c r="J905" s="134"/>
      <c r="K905" s="134"/>
      <c r="L905" s="135"/>
    </row>
    <row r="906" spans="1:12" ht="18.5" thickBot="1" x14ac:dyDescent="0.3">
      <c r="A906" s="110" t="e">
        <f>IF($A898&lt;&gt;0,"Lot " &amp; VLOOKUP($A898,Liste!$A$10:$W$459,21,FALSE),"")</f>
        <v>#N/A</v>
      </c>
      <c r="B906" s="136" t="e">
        <f>IF($A898&lt;&gt;0,VLOOKUP($A898,Liste!$A$10:$W$459,22,FALSE),"")</f>
        <v>#N/A</v>
      </c>
      <c r="C906" s="84" t="e">
        <f>IF($A898&lt;&gt;0,VLOOKUP($A898,Liste!$A$10:$W$459,23,FALSE),"")</f>
        <v>#N/A</v>
      </c>
      <c r="D906" s="83"/>
      <c r="E906" s="83"/>
      <c r="F906" s="137"/>
      <c r="G906" s="240" t="e">
        <f>IF(OR(B899=0,VLOOKUP(A898,Liste!$A$10:'Liste'!$Z$459,26)&lt;&gt;""),"", "Voir autorisation messages électroniques")</f>
        <v>#N/A</v>
      </c>
      <c r="H906" s="240"/>
      <c r="I906" s="240"/>
      <c r="J906" s="83"/>
      <c r="K906" s="83"/>
      <c r="L906" s="86"/>
    </row>
    <row r="907" spans="1:12" x14ac:dyDescent="0.25">
      <c r="A907" s="138">
        <f>A898+1</f>
        <v>95</v>
      </c>
      <c r="B907" s="139"/>
      <c r="F907" s="118"/>
      <c r="G907" s="119" t="s">
        <v>93</v>
      </c>
      <c r="H907" s="120"/>
      <c r="I907" s="120"/>
      <c r="J907" s="120"/>
      <c r="K907" s="120"/>
      <c r="L907" s="121"/>
    </row>
    <row r="908" spans="1:12" ht="18.5" thickBot="1" x14ac:dyDescent="0.45">
      <c r="A908" s="68" t="e">
        <f>IF($A907&lt;&gt;0,VLOOKUP($A907,Liste!$A$10:$W$459,3,FALSE),"")</f>
        <v>#N/A</v>
      </c>
      <c r="B908" s="122" t="e">
        <f>IF($A907&lt;&gt;0,VLOOKUP($A907,Liste!$A$10:$W$459,4,FALSE),"")</f>
        <v>#N/A</v>
      </c>
      <c r="E908" s="75" t="e">
        <f>IF($A907&lt;&gt;0,VLOOKUP($A907,Liste!$A$10:$W$459,8,FALSE),"")</f>
        <v>#N/A</v>
      </c>
      <c r="F908" s="123"/>
      <c r="G908" s="124" t="s">
        <v>94</v>
      </c>
      <c r="H908" s="73"/>
      <c r="I908" s="73"/>
      <c r="J908" s="73"/>
      <c r="K908" s="73"/>
      <c r="L908" s="25"/>
    </row>
    <row r="909" spans="1:12" ht="13" x14ac:dyDescent="0.3">
      <c r="A909" s="79" t="e">
        <f>IF($A907&lt;&gt;0,VLOOKUP($A907,Liste!$A$10:$W$459,5,FALSE),"")</f>
        <v>#N/A</v>
      </c>
      <c r="B909" s="68"/>
      <c r="F909" s="125"/>
      <c r="G909" s="126" t="s">
        <v>95</v>
      </c>
      <c r="H909" s="126"/>
      <c r="I909" s="126"/>
      <c r="J909" s="126"/>
      <c r="K909" s="126"/>
      <c r="L909" s="85"/>
    </row>
    <row r="910" spans="1:12" ht="13" x14ac:dyDescent="0.3">
      <c r="A910" s="79" t="e">
        <f>IF($A907&lt;&gt;0,VLOOKUP($A907,Liste!$A$10:$W$459,6,FALSE),"")</f>
        <v>#N/A</v>
      </c>
      <c r="B910" s="79" t="e">
        <f>IF($A907&lt;&gt;0,VLOOKUP($A907,Liste!$A$10:$W$459,7,FALSE),"")</f>
        <v>#N/A</v>
      </c>
      <c r="F910" s="127"/>
      <c r="L910" s="71"/>
    </row>
    <row r="911" spans="1:12" x14ac:dyDescent="0.25">
      <c r="A911" s="80" t="e">
        <f xml:space="preserve"> IF($A907&lt;&gt;0, "Lot " &amp; VLOOKUP($A907,Liste!$A$10:$W$459,9,FALSE),"")</f>
        <v>#N/A</v>
      </c>
      <c r="B911" s="128" t="e">
        <f>IF($A907&lt;&gt;0,VLOOKUP($A907,Liste!$A$10:$W$459,10,FALSE),"")</f>
        <v>#N/A</v>
      </c>
      <c r="C911" s="76" t="e">
        <f>IF($A907&lt;&gt;0,VLOOKUP($A907,Liste!$A$10:$W$459,11,FALSE),"")</f>
        <v>#N/A</v>
      </c>
      <c r="F911" s="127"/>
      <c r="L911" s="71"/>
    </row>
    <row r="912" spans="1:12" ht="13" thickBot="1" x14ac:dyDescent="0.3">
      <c r="A912" s="80" t="e">
        <f>IF($A907&lt;&gt;0,"Lot " &amp; VLOOKUP($A907,Liste!$A$10:$W$459,12,FALSE),"")</f>
        <v>#N/A</v>
      </c>
      <c r="B912" s="128" t="e">
        <f>IF($A907&lt;&gt;0,VLOOKUP($A907,Liste!$A$10:$W$459,13,FALSE),"")</f>
        <v>#N/A</v>
      </c>
      <c r="C912" s="76" t="e">
        <f>IF($A907&lt;&gt;0,VLOOKUP($A907,Liste!$A$10:$W$459,14,FALSE),"")</f>
        <v>#N/A</v>
      </c>
      <c r="D912" s="77"/>
      <c r="E912" s="81"/>
      <c r="F912" s="129"/>
      <c r="G912" s="83"/>
      <c r="H912" s="83"/>
      <c r="I912" s="83"/>
      <c r="J912" s="83"/>
      <c r="K912" s="83"/>
      <c r="L912" s="86"/>
    </row>
    <row r="913" spans="1:12" x14ac:dyDescent="0.25">
      <c r="A913" s="130" t="e">
        <f>IF($A907&lt;&gt;0,"Lot " &amp; VLOOKUP($A907,Liste!$A$10:$W$459,15,FALSE),"")</f>
        <v>#N/A</v>
      </c>
      <c r="B913" s="128" t="e">
        <f>IF($A907&lt;&gt;0,VLOOKUP($A907,Liste!$A$10:$W$459,16,FALSE),"")</f>
        <v>#N/A</v>
      </c>
      <c r="C913" s="77" t="e">
        <f>IF($A907&lt;&gt;0,VLOOKUP($A907,Liste!$A$10:$W$459,17,FALSE),"")</f>
        <v>#N/A</v>
      </c>
      <c r="D913" s="77"/>
      <c r="E913" s="81"/>
      <c r="F913" s="127"/>
      <c r="G913" s="131" t="s">
        <v>96</v>
      </c>
      <c r="H913" s="132" t="s">
        <v>97</v>
      </c>
      <c r="I913" s="69"/>
      <c r="J913" s="69"/>
      <c r="K913" s="69"/>
      <c r="L913" s="71"/>
    </row>
    <row r="914" spans="1:12" x14ac:dyDescent="0.25">
      <c r="A914" s="130" t="e">
        <f>IF($A907&lt;&gt;0,"Lot " &amp; VLOOKUP($A907,Liste!$A$10:$W$459,18,FALSE),"")</f>
        <v>#N/A</v>
      </c>
      <c r="B914" s="128">
        <v>0</v>
      </c>
      <c r="C914" s="77" t="e">
        <f>IF($A907&lt;&gt;0,VLOOKUP($A907,Liste!$A$10:$W$459,19,FALSE),"")</f>
        <v>#N/A</v>
      </c>
      <c r="E914" s="81"/>
      <c r="F914" s="127"/>
      <c r="G914" s="133" t="s">
        <v>98</v>
      </c>
      <c r="H914" s="132" t="s">
        <v>97</v>
      </c>
      <c r="I914" s="134"/>
      <c r="J914" s="134"/>
      <c r="K914" s="134"/>
      <c r="L914" s="135"/>
    </row>
    <row r="915" spans="1:12" ht="18.5" thickBot="1" x14ac:dyDescent="0.3">
      <c r="A915" s="110" t="e">
        <f>IF($A907&lt;&gt;0,"Lot " &amp; VLOOKUP($A907,Liste!$A$10:$W$459,21,FALSE),"")</f>
        <v>#N/A</v>
      </c>
      <c r="B915" s="136" t="e">
        <f>IF($A907&lt;&gt;0,VLOOKUP($A907,Liste!$A$10:$W$459,22,FALSE),"")</f>
        <v>#N/A</v>
      </c>
      <c r="C915" s="84" t="e">
        <f>IF($A907&lt;&gt;0,VLOOKUP($A907,Liste!$A$10:$W$459,23,FALSE),"")</f>
        <v>#N/A</v>
      </c>
      <c r="D915" s="83"/>
      <c r="E915" s="83"/>
      <c r="F915" s="137"/>
      <c r="G915" s="240" t="e">
        <f>IF(OR(B908=0,VLOOKUP(A907,Liste!$A$10:'Liste'!$Z$459,26)&lt;&gt;""),"", "Voir autorisation messages électroniques")</f>
        <v>#N/A</v>
      </c>
      <c r="H915" s="240"/>
      <c r="I915" s="240"/>
      <c r="J915" s="83"/>
      <c r="K915" s="83"/>
      <c r="L915" s="86"/>
    </row>
    <row r="916" spans="1:12" x14ac:dyDescent="0.25">
      <c r="A916" s="138">
        <f>A907+1</f>
        <v>96</v>
      </c>
      <c r="B916" s="139"/>
      <c r="F916" s="118"/>
      <c r="G916" s="119" t="s">
        <v>93</v>
      </c>
      <c r="H916" s="120"/>
      <c r="I916" s="120"/>
      <c r="J916" s="120"/>
      <c r="K916" s="120"/>
      <c r="L916" s="121"/>
    </row>
    <row r="917" spans="1:12" ht="18.5" thickBot="1" x14ac:dyDescent="0.45">
      <c r="A917" s="68" t="e">
        <f>IF($A916&lt;&gt;0,VLOOKUP($A916,Liste!$A$10:$W$459,3,FALSE),"")</f>
        <v>#N/A</v>
      </c>
      <c r="B917" s="122" t="e">
        <f>IF($A916&lt;&gt;0,VLOOKUP($A916,Liste!$A$10:$W$459,4,FALSE),"")</f>
        <v>#N/A</v>
      </c>
      <c r="E917" s="75" t="e">
        <f>IF($A916&lt;&gt;0,VLOOKUP($A916,Liste!$A$10:$W$459,8,FALSE),"")</f>
        <v>#N/A</v>
      </c>
      <c r="F917" s="123"/>
      <c r="G917" s="124" t="s">
        <v>94</v>
      </c>
      <c r="H917" s="73"/>
      <c r="I917" s="73"/>
      <c r="J917" s="73"/>
      <c r="K917" s="73"/>
      <c r="L917" s="25"/>
    </row>
    <row r="918" spans="1:12" ht="13" x14ac:dyDescent="0.3">
      <c r="A918" s="79" t="e">
        <f>IF($A916&lt;&gt;0,VLOOKUP($A916,Liste!$A$10:$W$459,5,FALSE),"")</f>
        <v>#N/A</v>
      </c>
      <c r="B918" s="68"/>
      <c r="F918" s="125"/>
      <c r="G918" s="126" t="s">
        <v>95</v>
      </c>
      <c r="H918" s="126"/>
      <c r="I918" s="126"/>
      <c r="J918" s="126"/>
      <c r="K918" s="126"/>
      <c r="L918" s="85"/>
    </row>
    <row r="919" spans="1:12" ht="13" x14ac:dyDescent="0.3">
      <c r="A919" s="79" t="e">
        <f>IF($A916&lt;&gt;0,VLOOKUP($A916,Liste!$A$10:$W$459,6,FALSE),"")</f>
        <v>#N/A</v>
      </c>
      <c r="B919" s="79" t="e">
        <f>IF($A916&lt;&gt;0,VLOOKUP($A916,Liste!$A$10:$W$459,7,FALSE),"")</f>
        <v>#N/A</v>
      </c>
      <c r="F919" s="127"/>
      <c r="L919" s="71"/>
    </row>
    <row r="920" spans="1:12" x14ac:dyDescent="0.25">
      <c r="A920" s="80" t="e">
        <f xml:space="preserve"> IF($A916&lt;&gt;0, "Lot " &amp; VLOOKUP($A916,Liste!$A$10:$W$459,9,FALSE),"")</f>
        <v>#N/A</v>
      </c>
      <c r="B920" s="128" t="e">
        <f>IF($A916&lt;&gt;0,VLOOKUP($A916,Liste!$A$10:$W$459,10,FALSE),"")</f>
        <v>#N/A</v>
      </c>
      <c r="C920" s="76" t="e">
        <f>IF($A916&lt;&gt;0,VLOOKUP($A916,Liste!$A$10:$W$459,11,FALSE),"")</f>
        <v>#N/A</v>
      </c>
      <c r="F920" s="127"/>
      <c r="L920" s="71"/>
    </row>
    <row r="921" spans="1:12" ht="13" thickBot="1" x14ac:dyDescent="0.3">
      <c r="A921" s="80" t="e">
        <f>IF($A916&lt;&gt;0,"Lot " &amp; VLOOKUP($A916,Liste!$A$10:$W$459,12,FALSE),"")</f>
        <v>#N/A</v>
      </c>
      <c r="B921" s="128" t="e">
        <f>IF($A916&lt;&gt;0,VLOOKUP($A916,Liste!$A$10:$W$459,13,FALSE),"")</f>
        <v>#N/A</v>
      </c>
      <c r="C921" s="76" t="e">
        <f>IF($A916&lt;&gt;0,VLOOKUP($A916,Liste!$A$10:$W$459,14,FALSE),"")</f>
        <v>#N/A</v>
      </c>
      <c r="D921" s="77"/>
      <c r="E921" s="81"/>
      <c r="F921" s="129"/>
      <c r="G921" s="83"/>
      <c r="H921" s="83"/>
      <c r="I921" s="83"/>
      <c r="J921" s="83"/>
      <c r="K921" s="83"/>
      <c r="L921" s="86"/>
    </row>
    <row r="922" spans="1:12" x14ac:dyDescent="0.25">
      <c r="A922" s="130" t="e">
        <f>IF($A916&lt;&gt;0,"Lot " &amp; VLOOKUP($A916,Liste!$A$10:$W$459,15,FALSE),"")</f>
        <v>#N/A</v>
      </c>
      <c r="B922" s="128" t="e">
        <f>IF($A916&lt;&gt;0,VLOOKUP($A916,Liste!$A$10:$W$459,16,FALSE),"")</f>
        <v>#N/A</v>
      </c>
      <c r="C922" s="77" t="e">
        <f>IF($A916&lt;&gt;0,VLOOKUP($A916,Liste!$A$10:$W$459,17,FALSE),"")</f>
        <v>#N/A</v>
      </c>
      <c r="D922" s="77"/>
      <c r="E922" s="81"/>
      <c r="F922" s="127"/>
      <c r="G922" s="131" t="s">
        <v>96</v>
      </c>
      <c r="H922" s="132" t="s">
        <v>97</v>
      </c>
      <c r="I922" s="69"/>
      <c r="J922" s="69"/>
      <c r="K922" s="69"/>
      <c r="L922" s="71"/>
    </row>
    <row r="923" spans="1:12" x14ac:dyDescent="0.25">
      <c r="A923" s="130" t="e">
        <f>IF($A916&lt;&gt;0,"Lot " &amp; VLOOKUP($A916,Liste!$A$10:$W$459,18,FALSE),"")</f>
        <v>#N/A</v>
      </c>
      <c r="B923" s="128">
        <v>0</v>
      </c>
      <c r="C923" s="77" t="e">
        <f>IF($A916&lt;&gt;0,VLOOKUP($A916,Liste!$A$10:$W$459,19,FALSE),"")</f>
        <v>#N/A</v>
      </c>
      <c r="E923" s="81"/>
      <c r="F923" s="127"/>
      <c r="G923" s="133" t="s">
        <v>98</v>
      </c>
      <c r="H923" s="132" t="s">
        <v>97</v>
      </c>
      <c r="I923" s="134"/>
      <c r="J923" s="134"/>
      <c r="K923" s="134"/>
      <c r="L923" s="135"/>
    </row>
    <row r="924" spans="1:12" ht="18.5" thickBot="1" x14ac:dyDescent="0.3">
      <c r="A924" s="110" t="e">
        <f>IF($A916&lt;&gt;0,"Lot " &amp; VLOOKUP($A916,Liste!$A$10:$W$459,21,FALSE),"")</f>
        <v>#N/A</v>
      </c>
      <c r="B924" s="136" t="e">
        <f>IF($A916&lt;&gt;0,VLOOKUP($A916,Liste!$A$10:$W$459,22,FALSE),"")</f>
        <v>#N/A</v>
      </c>
      <c r="C924" s="84" t="e">
        <f>IF($A916&lt;&gt;0,VLOOKUP($A916,Liste!$A$10:$W$459,23,FALSE),"")</f>
        <v>#N/A</v>
      </c>
      <c r="D924" s="83"/>
      <c r="E924" s="83"/>
      <c r="F924" s="137"/>
      <c r="G924" s="240" t="e">
        <f>IF(OR(B917=0,VLOOKUP(A916,Liste!$A$10:'Liste'!$Z$459,26)&lt;&gt;""),"", "Voir autorisation messages électroniques")</f>
        <v>#N/A</v>
      </c>
      <c r="H924" s="240"/>
      <c r="I924" s="240"/>
      <c r="J924" s="83"/>
      <c r="K924" s="83"/>
      <c r="L924" s="86"/>
    </row>
    <row r="925" spans="1:12" x14ac:dyDescent="0.25">
      <c r="L925" s="71"/>
    </row>
    <row r="926" spans="1:12" ht="17.5" x14ac:dyDescent="0.35">
      <c r="D926" s="78" t="s">
        <v>64</v>
      </c>
      <c r="E926" s="78"/>
      <c r="F926" s="78"/>
      <c r="K926" s="89" t="s">
        <v>65</v>
      </c>
      <c r="L926" s="140">
        <f>L849+1</f>
        <v>13</v>
      </c>
    </row>
    <row r="927" spans="1:12" x14ac:dyDescent="0.25">
      <c r="E927" s="89"/>
      <c r="F927" s="111" t="s">
        <v>92</v>
      </c>
      <c r="G927" s="99">
        <v>43819</v>
      </c>
      <c r="L927" s="71"/>
    </row>
    <row r="928" spans="1:12" x14ac:dyDescent="0.25">
      <c r="D928" t="s">
        <v>333</v>
      </c>
      <c r="E928" s="99"/>
      <c r="F928" s="99"/>
      <c r="G928" s="99"/>
      <c r="L928" s="71"/>
    </row>
    <row r="929" spans="1:12" ht="13" thickBot="1" x14ac:dyDescent="0.3">
      <c r="A929" s="69"/>
      <c r="B929" s="69"/>
      <c r="C929" s="69"/>
      <c r="D929" s="69"/>
      <c r="E929" s="69"/>
      <c r="F929" s="69"/>
      <c r="G929" s="69"/>
      <c r="L929" s="71"/>
    </row>
    <row r="930" spans="1:12" x14ac:dyDescent="0.25">
      <c r="A930" s="126">
        <f>A916+1</f>
        <v>97</v>
      </c>
      <c r="B930" s="126"/>
      <c r="C930" s="126"/>
      <c r="D930" s="126"/>
      <c r="E930" s="126"/>
      <c r="F930" s="118"/>
      <c r="G930" s="119" t="s">
        <v>93</v>
      </c>
      <c r="H930" s="120"/>
      <c r="I930" s="120"/>
      <c r="J930" s="120"/>
      <c r="K930" s="120"/>
      <c r="L930" s="121"/>
    </row>
    <row r="931" spans="1:12" ht="18.5" thickBot="1" x14ac:dyDescent="0.45">
      <c r="A931" s="68" t="e">
        <f>IF($A930&lt;&gt;0,VLOOKUP($A930,Liste!$A$10:$W$459,3,FALSE),"")</f>
        <v>#N/A</v>
      </c>
      <c r="B931" s="122" t="e">
        <f>IF($A930&lt;&gt;0,VLOOKUP($A930,Liste!$A$10:$W$459,4,FALSE),"")</f>
        <v>#N/A</v>
      </c>
      <c r="E931" s="75" t="e">
        <f>IF($A930&lt;&gt;0,VLOOKUP($A930,Liste!$A$10:$W$459,8,FALSE),"")</f>
        <v>#N/A</v>
      </c>
      <c r="F931" s="123"/>
      <c r="G931" s="124" t="s">
        <v>94</v>
      </c>
      <c r="H931" s="73"/>
      <c r="I931" s="73"/>
      <c r="J931" s="73"/>
      <c r="K931" s="73"/>
      <c r="L931" s="25"/>
    </row>
    <row r="932" spans="1:12" ht="13" x14ac:dyDescent="0.3">
      <c r="A932" s="79" t="e">
        <f>IF($A930&lt;&gt;0,VLOOKUP($A930,Liste!$A$10:$W$459,5,FALSE),"")</f>
        <v>#N/A</v>
      </c>
      <c r="B932" s="68"/>
      <c r="F932" s="125"/>
      <c r="G932" s="126" t="s">
        <v>95</v>
      </c>
      <c r="H932" s="126"/>
      <c r="I932" s="126"/>
      <c r="J932" s="126"/>
      <c r="K932" s="126"/>
      <c r="L932" s="85"/>
    </row>
    <row r="933" spans="1:12" ht="13" x14ac:dyDescent="0.3">
      <c r="A933" s="79" t="e">
        <f>IF($A930&lt;&gt;0,VLOOKUP($A930,Liste!$A$10:$W$459,6,FALSE),"")</f>
        <v>#N/A</v>
      </c>
      <c r="B933" s="79" t="e">
        <f>IF($A930&lt;&gt;0,VLOOKUP($A930,Liste!$A$10:$W$459,7,FALSE),"")</f>
        <v>#N/A</v>
      </c>
      <c r="F933" s="127"/>
      <c r="L933" s="71"/>
    </row>
    <row r="934" spans="1:12" x14ac:dyDescent="0.25">
      <c r="A934" s="80" t="e">
        <f xml:space="preserve"> IF($A930&lt;&gt;0, "Lot " &amp; VLOOKUP($A930,Liste!$A$10:$W$459,9,FALSE),"")</f>
        <v>#N/A</v>
      </c>
      <c r="B934" s="128" t="e">
        <f>IF($A930&lt;&gt;0,VLOOKUP($A930,Liste!$A$10:$W$459,10,FALSE),"")</f>
        <v>#N/A</v>
      </c>
      <c r="C934" s="76" t="e">
        <f>IF($A930&lt;&gt;0,VLOOKUP($A930,Liste!$A$10:$W$459,11,FALSE),"")</f>
        <v>#N/A</v>
      </c>
      <c r="F934" s="127"/>
      <c r="L934" s="71"/>
    </row>
    <row r="935" spans="1:12" ht="13" thickBot="1" x14ac:dyDescent="0.3">
      <c r="A935" s="80" t="e">
        <f>IF($A930&lt;&gt;0,"Lot " &amp; VLOOKUP($A930,Liste!$A$10:$W$459,12,FALSE),"")</f>
        <v>#N/A</v>
      </c>
      <c r="B935" s="128" t="e">
        <f>IF($A930&lt;&gt;0,VLOOKUP($A930,Liste!$A$10:$W$459,13,FALSE),"")</f>
        <v>#N/A</v>
      </c>
      <c r="C935" s="76" t="e">
        <f>IF($A930&lt;&gt;0,VLOOKUP($A930,Liste!$A$10:$W$459,14,FALSE),"")</f>
        <v>#N/A</v>
      </c>
      <c r="D935" s="77"/>
      <c r="E935" s="81"/>
      <c r="F935" s="129"/>
      <c r="G935" s="83"/>
      <c r="H935" s="83"/>
      <c r="I935" s="83"/>
      <c r="J935" s="83"/>
      <c r="K935" s="83"/>
      <c r="L935" s="86"/>
    </row>
    <row r="936" spans="1:12" x14ac:dyDescent="0.25">
      <c r="A936" s="130" t="e">
        <f>IF($A930&lt;&gt;0,"Lot " &amp; VLOOKUP($A930,Liste!$A$10:$W$459,15,FALSE),"")</f>
        <v>#N/A</v>
      </c>
      <c r="B936" s="128" t="e">
        <f>IF($A930&lt;&gt;0,VLOOKUP($A930,Liste!$A$10:$W$459,16,FALSE),"")</f>
        <v>#N/A</v>
      </c>
      <c r="C936" s="77" t="e">
        <f>IF($A930&lt;&gt;0,VLOOKUP($A930,Liste!$A$10:$W$459,17,FALSE),"")</f>
        <v>#N/A</v>
      </c>
      <c r="D936" s="77"/>
      <c r="E936" s="81"/>
      <c r="F936" s="127"/>
      <c r="G936" s="131" t="s">
        <v>96</v>
      </c>
      <c r="H936" s="132" t="s">
        <v>97</v>
      </c>
      <c r="I936" s="69"/>
      <c r="J936" s="69"/>
      <c r="K936" s="69"/>
      <c r="L936" s="71"/>
    </row>
    <row r="937" spans="1:12" x14ac:dyDescent="0.25">
      <c r="A937" s="130" t="e">
        <f>IF($A930&lt;&gt;0,"Lot " &amp; VLOOKUP($A930,Liste!$A$10:$W$459,18,FALSE),"")</f>
        <v>#N/A</v>
      </c>
      <c r="B937" s="128">
        <v>0</v>
      </c>
      <c r="C937" s="77" t="e">
        <f>IF($A930&lt;&gt;0,VLOOKUP($A930,Liste!$A$10:$W$459,19,FALSE),"")</f>
        <v>#N/A</v>
      </c>
      <c r="E937" s="81"/>
      <c r="F937" s="127"/>
      <c r="G937" s="133" t="s">
        <v>98</v>
      </c>
      <c r="H937" s="132" t="s">
        <v>97</v>
      </c>
      <c r="I937" s="134"/>
      <c r="J937" s="134"/>
      <c r="K937" s="134"/>
      <c r="L937" s="135"/>
    </row>
    <row r="938" spans="1:12" ht="18.5" thickBot="1" x14ac:dyDescent="0.3">
      <c r="A938" s="110" t="e">
        <f>IF($A930&lt;&gt;0,"Lot " &amp; VLOOKUP($A930,Liste!$A$10:$W$459,21,FALSE),"")</f>
        <v>#N/A</v>
      </c>
      <c r="B938" s="136" t="e">
        <f>IF($A930&lt;&gt;0,VLOOKUP($A930,Liste!$A$10:$W$459,22,FALSE),"")</f>
        <v>#N/A</v>
      </c>
      <c r="C938" s="84" t="e">
        <f>IF($A930&lt;&gt;0,VLOOKUP($A930,Liste!$A$10:$W$459,23,FALSE),"")</f>
        <v>#N/A</v>
      </c>
      <c r="D938" s="83"/>
      <c r="E938" s="83"/>
      <c r="F938" s="137"/>
      <c r="G938" s="240" t="e">
        <f>IF(OR(B931=0,VLOOKUP(A930,Liste!$A$10:'Liste'!$Z$459,26)&lt;&gt;""),"", "Voir autorisation messages électroniques")</f>
        <v>#N/A</v>
      </c>
      <c r="H938" s="240"/>
      <c r="I938" s="240"/>
      <c r="J938" s="83"/>
      <c r="K938" s="83"/>
      <c r="L938" s="86"/>
    </row>
    <row r="939" spans="1:12" x14ac:dyDescent="0.25">
      <c r="A939" s="138">
        <f>A930+1</f>
        <v>98</v>
      </c>
      <c r="B939" s="139"/>
      <c r="F939" s="118"/>
      <c r="G939" s="119" t="s">
        <v>93</v>
      </c>
      <c r="H939" s="120"/>
      <c r="I939" s="120"/>
      <c r="J939" s="120"/>
      <c r="K939" s="120"/>
      <c r="L939" s="121"/>
    </row>
    <row r="940" spans="1:12" ht="18.5" thickBot="1" x14ac:dyDescent="0.45">
      <c r="A940" s="68" t="e">
        <f>IF($A939&lt;&gt;0,VLOOKUP($A939,Liste!$A$10:$W$459,3,FALSE),"")</f>
        <v>#N/A</v>
      </c>
      <c r="B940" s="122" t="e">
        <f>IF($A939&lt;&gt;0,VLOOKUP($A939,Liste!$A$10:$W$459,4,FALSE),"")</f>
        <v>#N/A</v>
      </c>
      <c r="E940" s="75" t="e">
        <f>IF($A939&lt;&gt;0,VLOOKUP($A939,Liste!$A$10:$W$459,8,FALSE),"")</f>
        <v>#N/A</v>
      </c>
      <c r="F940" s="123"/>
      <c r="G940" s="124" t="s">
        <v>94</v>
      </c>
      <c r="H940" s="73"/>
      <c r="I940" s="73"/>
      <c r="J940" s="73"/>
      <c r="K940" s="73"/>
      <c r="L940" s="25"/>
    </row>
    <row r="941" spans="1:12" ht="13" x14ac:dyDescent="0.3">
      <c r="A941" s="79" t="e">
        <f>IF($A939&lt;&gt;0,VLOOKUP($A939,Liste!$A$10:$W$459,5,FALSE),"")</f>
        <v>#N/A</v>
      </c>
      <c r="B941" s="68"/>
      <c r="F941" s="125"/>
      <c r="G941" s="126" t="s">
        <v>95</v>
      </c>
      <c r="H941" s="126"/>
      <c r="I941" s="126"/>
      <c r="J941" s="126"/>
      <c r="K941" s="126"/>
      <c r="L941" s="85"/>
    </row>
    <row r="942" spans="1:12" ht="13" x14ac:dyDescent="0.3">
      <c r="A942" s="79" t="e">
        <f>IF($A939&lt;&gt;0,VLOOKUP($A939,Liste!$A$10:$W$459,6,FALSE),"")</f>
        <v>#N/A</v>
      </c>
      <c r="B942" s="79" t="e">
        <f>IF($A939&lt;&gt;0,VLOOKUP($A939,Liste!$A$10:$W$459,7,FALSE),"")</f>
        <v>#N/A</v>
      </c>
      <c r="F942" s="127"/>
      <c r="L942" s="71"/>
    </row>
    <row r="943" spans="1:12" x14ac:dyDescent="0.25">
      <c r="A943" s="80" t="e">
        <f xml:space="preserve"> IF($A939&lt;&gt;0, "Lot " &amp; VLOOKUP($A939,Liste!$A$10:$W$459,9,FALSE),"")</f>
        <v>#N/A</v>
      </c>
      <c r="B943" s="128" t="e">
        <f>IF($A939&lt;&gt;0,VLOOKUP($A939,Liste!$A$10:$W$459,10,FALSE),"")</f>
        <v>#N/A</v>
      </c>
      <c r="C943" s="76" t="e">
        <f>IF($A939&lt;&gt;0,VLOOKUP($A939,Liste!$A$10:$W$459,11,FALSE),"")</f>
        <v>#N/A</v>
      </c>
      <c r="F943" s="127"/>
      <c r="L943" s="71"/>
    </row>
    <row r="944" spans="1:12" ht="13" thickBot="1" x14ac:dyDescent="0.3">
      <c r="A944" s="80" t="e">
        <f>IF($A939&lt;&gt;0,"Lot " &amp; VLOOKUP($A939,Liste!$A$10:$W$459,12,FALSE),"")</f>
        <v>#N/A</v>
      </c>
      <c r="B944" s="128" t="e">
        <f>IF($A939&lt;&gt;0,VLOOKUP($A939,Liste!$A$10:$W$459,13,FALSE),"")</f>
        <v>#N/A</v>
      </c>
      <c r="C944" s="76" t="e">
        <f>IF($A939&lt;&gt;0,VLOOKUP($A939,Liste!$A$10:$W$459,14,FALSE),"")</f>
        <v>#N/A</v>
      </c>
      <c r="D944" s="77"/>
      <c r="E944" s="81"/>
      <c r="F944" s="129"/>
      <c r="G944" s="83"/>
      <c r="H944" s="83"/>
      <c r="I944" s="83"/>
      <c r="J944" s="83"/>
      <c r="K944" s="83"/>
      <c r="L944" s="86"/>
    </row>
    <row r="945" spans="1:12" x14ac:dyDescent="0.25">
      <c r="A945" s="130" t="e">
        <f>IF($A939&lt;&gt;0,"Lot " &amp; VLOOKUP($A939,Liste!$A$10:$W$459,15,FALSE),"")</f>
        <v>#N/A</v>
      </c>
      <c r="B945" s="128" t="e">
        <f>IF($A939&lt;&gt;0,VLOOKUP($A939,Liste!$A$10:$W$459,16,FALSE),"")</f>
        <v>#N/A</v>
      </c>
      <c r="C945" s="77" t="e">
        <f>IF($A939&lt;&gt;0,VLOOKUP($A939,Liste!$A$10:$W$459,17,FALSE),"")</f>
        <v>#N/A</v>
      </c>
      <c r="D945" s="77"/>
      <c r="E945" s="81"/>
      <c r="F945" s="127"/>
      <c r="G945" s="131" t="s">
        <v>96</v>
      </c>
      <c r="H945" s="132" t="s">
        <v>97</v>
      </c>
      <c r="I945" s="69"/>
      <c r="J945" s="69"/>
      <c r="K945" s="69"/>
      <c r="L945" s="71"/>
    </row>
    <row r="946" spans="1:12" x14ac:dyDescent="0.25">
      <c r="A946" s="130" t="e">
        <f>IF($A939&lt;&gt;0,"Lot " &amp; VLOOKUP($A939,Liste!$A$10:$W$459,18,FALSE),"")</f>
        <v>#N/A</v>
      </c>
      <c r="B946" s="128">
        <v>0</v>
      </c>
      <c r="C946" s="77" t="e">
        <f>IF($A939&lt;&gt;0,VLOOKUP($A939,Liste!$A$10:$W$459,19,FALSE),"")</f>
        <v>#N/A</v>
      </c>
      <c r="E946" s="81"/>
      <c r="F946" s="127"/>
      <c r="G946" s="133" t="s">
        <v>98</v>
      </c>
      <c r="H946" s="132" t="s">
        <v>97</v>
      </c>
      <c r="I946" s="134"/>
      <c r="J946" s="134"/>
      <c r="K946" s="134"/>
      <c r="L946" s="135"/>
    </row>
    <row r="947" spans="1:12" ht="18.5" thickBot="1" x14ac:dyDescent="0.3">
      <c r="A947" s="110" t="e">
        <f>IF($A939&lt;&gt;0,"Lot " &amp; VLOOKUP($A939,Liste!$A$10:$W$459,21,FALSE),"")</f>
        <v>#N/A</v>
      </c>
      <c r="B947" s="136" t="e">
        <f>IF($A939&lt;&gt;0,VLOOKUP($A939,Liste!$A$10:$W$459,22,FALSE),"")</f>
        <v>#N/A</v>
      </c>
      <c r="C947" s="84" t="e">
        <f>IF($A939&lt;&gt;0,VLOOKUP($A939,Liste!$A$10:$W$459,23,FALSE),"")</f>
        <v>#N/A</v>
      </c>
      <c r="D947" s="83"/>
      <c r="E947" s="83"/>
      <c r="F947" s="137"/>
      <c r="G947" s="240" t="e">
        <f>IF(OR(B940=0,VLOOKUP(A939,Liste!$A$10:'Liste'!$Z$459,26)&lt;&gt;""),"", "Voir autorisation messages électroniques")</f>
        <v>#N/A</v>
      </c>
      <c r="H947" s="240"/>
      <c r="I947" s="240"/>
      <c r="J947" s="83"/>
      <c r="K947" s="83"/>
      <c r="L947" s="86"/>
    </row>
    <row r="948" spans="1:12" x14ac:dyDescent="0.25">
      <c r="A948" s="138">
        <f>A939+1</f>
        <v>99</v>
      </c>
      <c r="B948" s="139"/>
      <c r="F948" s="118"/>
      <c r="G948" s="119" t="s">
        <v>93</v>
      </c>
      <c r="H948" s="120"/>
      <c r="I948" s="120"/>
      <c r="J948" s="120"/>
      <c r="K948" s="120"/>
      <c r="L948" s="121"/>
    </row>
    <row r="949" spans="1:12" ht="18.5" thickBot="1" x14ac:dyDescent="0.45">
      <c r="A949" s="68" t="e">
        <f>IF($A948&lt;&gt;0,VLOOKUP($A948,Liste!$A$10:$W$459,3,FALSE),"")</f>
        <v>#N/A</v>
      </c>
      <c r="B949" s="122" t="e">
        <f>IF($A948&lt;&gt;0,VLOOKUP($A948,Liste!$A$10:$W$459,4,FALSE),"")</f>
        <v>#N/A</v>
      </c>
      <c r="E949" s="75" t="e">
        <f>IF($A948&lt;&gt;0,VLOOKUP($A948,Liste!$A$10:$W$459,8,FALSE),"")</f>
        <v>#N/A</v>
      </c>
      <c r="F949" s="123"/>
      <c r="G949" s="124" t="s">
        <v>94</v>
      </c>
      <c r="H949" s="73"/>
      <c r="I949" s="73"/>
      <c r="J949" s="73"/>
      <c r="K949" s="73"/>
      <c r="L949" s="25"/>
    </row>
    <row r="950" spans="1:12" ht="13" x14ac:dyDescent="0.3">
      <c r="A950" s="79" t="e">
        <f>IF($A948&lt;&gt;0,VLOOKUP($A948,Liste!$A$10:$W$459,5,FALSE),"")</f>
        <v>#N/A</v>
      </c>
      <c r="B950" s="68"/>
      <c r="F950" s="125"/>
      <c r="G950" s="126" t="s">
        <v>95</v>
      </c>
      <c r="H950" s="126"/>
      <c r="I950" s="126"/>
      <c r="J950" s="126"/>
      <c r="K950" s="126"/>
      <c r="L950" s="85"/>
    </row>
    <row r="951" spans="1:12" ht="13" x14ac:dyDescent="0.3">
      <c r="A951" s="79" t="e">
        <f>IF($A948&lt;&gt;0,VLOOKUP($A948,Liste!$A$10:$W$459,6,FALSE),"")</f>
        <v>#N/A</v>
      </c>
      <c r="B951" s="79" t="e">
        <f>IF($A948&lt;&gt;0,VLOOKUP($A948,Liste!$A$10:$W$459,7,FALSE),"")</f>
        <v>#N/A</v>
      </c>
      <c r="F951" s="127"/>
      <c r="L951" s="71"/>
    </row>
    <row r="952" spans="1:12" x14ac:dyDescent="0.25">
      <c r="A952" s="80" t="e">
        <f xml:space="preserve"> IF($A948&lt;&gt;0, "Lot " &amp; VLOOKUP($A948,Liste!$A$10:$W$459,9,FALSE),"")</f>
        <v>#N/A</v>
      </c>
      <c r="B952" s="128" t="e">
        <f>IF($A948&lt;&gt;0,VLOOKUP($A948,Liste!$A$10:$W$459,10,FALSE),"")</f>
        <v>#N/A</v>
      </c>
      <c r="C952" s="76" t="e">
        <f>IF($A948&lt;&gt;0,VLOOKUP($A948,Liste!$A$10:$W$459,11,FALSE),"")</f>
        <v>#N/A</v>
      </c>
      <c r="F952" s="127"/>
      <c r="L952" s="71"/>
    </row>
    <row r="953" spans="1:12" ht="13" thickBot="1" x14ac:dyDescent="0.3">
      <c r="A953" s="80" t="e">
        <f>IF($A948&lt;&gt;0,"Lot " &amp; VLOOKUP($A948,Liste!$A$10:$W$459,12,FALSE),"")</f>
        <v>#N/A</v>
      </c>
      <c r="B953" s="128" t="e">
        <f>IF($A948&lt;&gt;0,VLOOKUP($A948,Liste!$A$10:$W$459,13,FALSE),"")</f>
        <v>#N/A</v>
      </c>
      <c r="C953" s="76" t="e">
        <f>IF($A948&lt;&gt;0,VLOOKUP($A948,Liste!$A$10:$W$459,14,FALSE),"")</f>
        <v>#N/A</v>
      </c>
      <c r="D953" s="77"/>
      <c r="E953" s="81"/>
      <c r="F953" s="129"/>
      <c r="G953" s="83"/>
      <c r="H953" s="83"/>
      <c r="I953" s="83"/>
      <c r="J953" s="83"/>
      <c r="K953" s="83"/>
      <c r="L953" s="86"/>
    </row>
    <row r="954" spans="1:12" x14ac:dyDescent="0.25">
      <c r="A954" s="130" t="e">
        <f>IF($A948&lt;&gt;0,"Lot " &amp; VLOOKUP($A948,Liste!$A$10:$W$459,15,FALSE),"")</f>
        <v>#N/A</v>
      </c>
      <c r="B954" s="128" t="e">
        <f>IF($A948&lt;&gt;0,VLOOKUP($A948,Liste!$A$10:$W$459,16,FALSE),"")</f>
        <v>#N/A</v>
      </c>
      <c r="C954" s="77" t="e">
        <f>IF($A948&lt;&gt;0,VLOOKUP($A948,Liste!$A$10:$W$459,17,FALSE),"")</f>
        <v>#N/A</v>
      </c>
      <c r="D954" s="77"/>
      <c r="E954" s="81"/>
      <c r="F954" s="127"/>
      <c r="G954" s="131" t="s">
        <v>96</v>
      </c>
      <c r="H954" s="132" t="s">
        <v>97</v>
      </c>
      <c r="I954" s="69"/>
      <c r="J954" s="69"/>
      <c r="K954" s="69"/>
      <c r="L954" s="71"/>
    </row>
    <row r="955" spans="1:12" x14ac:dyDescent="0.25">
      <c r="A955" s="130" t="e">
        <f>IF($A948&lt;&gt;0,"Lot " &amp; VLOOKUP($A948,Liste!$A$10:$W$459,18,FALSE),"")</f>
        <v>#N/A</v>
      </c>
      <c r="B955" s="128">
        <v>0</v>
      </c>
      <c r="C955" s="77" t="e">
        <f>IF($A948&lt;&gt;0,VLOOKUP($A948,Liste!$A$10:$W$459,19,FALSE),"")</f>
        <v>#N/A</v>
      </c>
      <c r="E955" s="81"/>
      <c r="F955" s="127"/>
      <c r="G955" s="133" t="s">
        <v>98</v>
      </c>
      <c r="H955" s="132" t="s">
        <v>97</v>
      </c>
      <c r="I955" s="134"/>
      <c r="J955" s="134"/>
      <c r="K955" s="134"/>
      <c r="L955" s="135"/>
    </row>
    <row r="956" spans="1:12" ht="18.5" thickBot="1" x14ac:dyDescent="0.3">
      <c r="A956" s="110" t="e">
        <f>IF($A948&lt;&gt;0,"Lot " &amp; VLOOKUP($A948,Liste!$A$10:$W$459,21,FALSE),"")</f>
        <v>#N/A</v>
      </c>
      <c r="B956" s="136" t="e">
        <f>IF($A948&lt;&gt;0,VLOOKUP($A948,Liste!$A$10:$W$459,22,FALSE),"")</f>
        <v>#N/A</v>
      </c>
      <c r="C956" s="84" t="e">
        <f>IF($A948&lt;&gt;0,VLOOKUP($A948,Liste!$A$10:$W$459,23,FALSE),"")</f>
        <v>#N/A</v>
      </c>
      <c r="D956" s="83"/>
      <c r="E956" s="83"/>
      <c r="F956" s="137"/>
      <c r="G956" s="240" t="e">
        <f>IF(OR(B949=0,VLOOKUP(A948,Liste!$A$10:'Liste'!$Z$459,26)&lt;&gt;""),"", "Voir autorisation messages électroniques")</f>
        <v>#N/A</v>
      </c>
      <c r="H956" s="240"/>
      <c r="I956" s="240"/>
      <c r="J956" s="83"/>
      <c r="K956" s="83"/>
      <c r="L956" s="86"/>
    </row>
    <row r="957" spans="1:12" x14ac:dyDescent="0.25">
      <c r="A957" s="138">
        <f>A948+1</f>
        <v>100</v>
      </c>
      <c r="B957" s="139"/>
      <c r="F957" s="118"/>
      <c r="G957" s="119" t="s">
        <v>93</v>
      </c>
      <c r="H957" s="120"/>
      <c r="I957" s="120"/>
      <c r="J957" s="120"/>
      <c r="K957" s="120"/>
      <c r="L957" s="121"/>
    </row>
    <row r="958" spans="1:12" ht="18.5" thickBot="1" x14ac:dyDescent="0.45">
      <c r="A958" s="68" t="e">
        <f>IF($A957&lt;&gt;0,VLOOKUP($A957,Liste!$A$10:$W$459,3,FALSE),"")</f>
        <v>#N/A</v>
      </c>
      <c r="B958" s="122" t="e">
        <f>IF($A957&lt;&gt;0,VLOOKUP($A957,Liste!$A$10:$W$459,4,FALSE),"")</f>
        <v>#N/A</v>
      </c>
      <c r="E958" s="75" t="e">
        <f>IF($A957&lt;&gt;0,VLOOKUP($A957,Liste!$A$10:$W$459,8,FALSE),"")</f>
        <v>#N/A</v>
      </c>
      <c r="F958" s="123"/>
      <c r="G958" s="124" t="s">
        <v>94</v>
      </c>
      <c r="H958" s="73"/>
      <c r="I958" s="73"/>
      <c r="J958" s="73"/>
      <c r="K958" s="73"/>
      <c r="L958" s="25"/>
    </row>
    <row r="959" spans="1:12" ht="13" x14ac:dyDescent="0.3">
      <c r="A959" s="79" t="e">
        <f>IF($A957&lt;&gt;0,VLOOKUP($A957,Liste!$A$10:$W$459,5,FALSE),"")</f>
        <v>#N/A</v>
      </c>
      <c r="B959" s="68"/>
      <c r="F959" s="125"/>
      <c r="G959" s="126" t="s">
        <v>95</v>
      </c>
      <c r="H959" s="126"/>
      <c r="I959" s="126"/>
      <c r="J959" s="126"/>
      <c r="K959" s="126"/>
      <c r="L959" s="85"/>
    </row>
    <row r="960" spans="1:12" ht="13" x14ac:dyDescent="0.3">
      <c r="A960" s="79" t="e">
        <f>IF($A957&lt;&gt;0,VLOOKUP($A957,Liste!$A$10:$W$459,6,FALSE),"")</f>
        <v>#N/A</v>
      </c>
      <c r="B960" s="79" t="e">
        <f>IF($A957&lt;&gt;0,VLOOKUP($A957,Liste!$A$10:$W$459,7,FALSE),"")</f>
        <v>#N/A</v>
      </c>
      <c r="F960" s="127"/>
      <c r="L960" s="71"/>
    </row>
    <row r="961" spans="1:12" x14ac:dyDescent="0.25">
      <c r="A961" s="80" t="e">
        <f xml:space="preserve"> IF($A957&lt;&gt;0, "Lot " &amp; VLOOKUP($A957,Liste!$A$10:$W$459,9,FALSE),"")</f>
        <v>#N/A</v>
      </c>
      <c r="B961" s="128" t="e">
        <f>IF($A957&lt;&gt;0,VLOOKUP($A957,Liste!$A$10:$W$459,10,FALSE),"")</f>
        <v>#N/A</v>
      </c>
      <c r="C961" s="76" t="e">
        <f>IF($A957&lt;&gt;0,VLOOKUP($A957,Liste!$A$10:$W$459,11,FALSE),"")</f>
        <v>#N/A</v>
      </c>
      <c r="F961" s="127"/>
      <c r="L961" s="71"/>
    </row>
    <row r="962" spans="1:12" ht="13" thickBot="1" x14ac:dyDescent="0.3">
      <c r="A962" s="80" t="e">
        <f>IF($A957&lt;&gt;0,"Lot " &amp; VLOOKUP($A957,Liste!$A$10:$W$459,12,FALSE),"")</f>
        <v>#N/A</v>
      </c>
      <c r="B962" s="128" t="e">
        <f>IF($A957&lt;&gt;0,VLOOKUP($A957,Liste!$A$10:$W$459,13,FALSE),"")</f>
        <v>#N/A</v>
      </c>
      <c r="C962" s="76" t="e">
        <f>IF($A957&lt;&gt;0,VLOOKUP($A957,Liste!$A$10:$W$459,14,FALSE),"")</f>
        <v>#N/A</v>
      </c>
      <c r="D962" s="77"/>
      <c r="E962" s="81"/>
      <c r="F962" s="129"/>
      <c r="G962" s="83"/>
      <c r="H962" s="83"/>
      <c r="I962" s="83"/>
      <c r="J962" s="83"/>
      <c r="K962" s="83"/>
      <c r="L962" s="86"/>
    </row>
    <row r="963" spans="1:12" x14ac:dyDescent="0.25">
      <c r="A963" s="130" t="e">
        <f>IF($A957&lt;&gt;0,"Lot " &amp; VLOOKUP($A957,Liste!$A$10:$W$459,15,FALSE),"")</f>
        <v>#N/A</v>
      </c>
      <c r="B963" s="128" t="e">
        <f>IF($A957&lt;&gt;0,VLOOKUP($A957,Liste!$A$10:$W$459,16,FALSE),"")</f>
        <v>#N/A</v>
      </c>
      <c r="C963" s="77" t="e">
        <f>IF($A957&lt;&gt;0,VLOOKUP($A957,Liste!$A$10:$W$459,17,FALSE),"")</f>
        <v>#N/A</v>
      </c>
      <c r="D963" s="77"/>
      <c r="E963" s="81"/>
      <c r="F963" s="127"/>
      <c r="G963" s="131" t="s">
        <v>96</v>
      </c>
      <c r="H963" s="132" t="s">
        <v>97</v>
      </c>
      <c r="I963" s="69"/>
      <c r="J963" s="69"/>
      <c r="K963" s="69"/>
      <c r="L963" s="71"/>
    </row>
    <row r="964" spans="1:12" x14ac:dyDescent="0.25">
      <c r="A964" s="130" t="e">
        <f>IF($A957&lt;&gt;0,"Lot " &amp; VLOOKUP($A957,Liste!$A$10:$W$459,18,FALSE),"")</f>
        <v>#N/A</v>
      </c>
      <c r="B964" s="128">
        <v>0</v>
      </c>
      <c r="C964" s="77" t="e">
        <f>IF($A957&lt;&gt;0,VLOOKUP($A957,Liste!$A$10:$W$459,19,FALSE),"")</f>
        <v>#N/A</v>
      </c>
      <c r="E964" s="81"/>
      <c r="F964" s="127"/>
      <c r="G964" s="133" t="s">
        <v>98</v>
      </c>
      <c r="H964" s="132" t="s">
        <v>97</v>
      </c>
      <c r="I964" s="134"/>
      <c r="J964" s="134"/>
      <c r="K964" s="134"/>
      <c r="L964" s="135"/>
    </row>
    <row r="965" spans="1:12" ht="18.5" thickBot="1" x14ac:dyDescent="0.3">
      <c r="A965" s="110" t="e">
        <f>IF($A957&lt;&gt;0,"Lot " &amp; VLOOKUP($A957,Liste!$A$10:$W$459,21,FALSE),"")</f>
        <v>#N/A</v>
      </c>
      <c r="B965" s="136" t="e">
        <f>IF($A957&lt;&gt;0,VLOOKUP($A957,Liste!$A$10:$W$459,22,FALSE),"")</f>
        <v>#N/A</v>
      </c>
      <c r="C965" s="84" t="e">
        <f>IF($A957&lt;&gt;0,VLOOKUP($A957,Liste!$A$10:$W$459,23,FALSE),"")</f>
        <v>#N/A</v>
      </c>
      <c r="D965" s="83"/>
      <c r="E965" s="83"/>
      <c r="F965" s="137"/>
      <c r="G965" s="240" t="e">
        <f>IF(OR(B958=0,VLOOKUP(A957,Liste!$A$10:'Liste'!$Z$459,26)&lt;&gt;""),"", "Voir autorisation messages électroniques")</f>
        <v>#N/A</v>
      </c>
      <c r="H965" s="240"/>
      <c r="I965" s="240"/>
      <c r="J965" s="83"/>
      <c r="K965" s="83"/>
      <c r="L965" s="86"/>
    </row>
    <row r="966" spans="1:12" x14ac:dyDescent="0.25">
      <c r="A966" s="138">
        <f>A957+1</f>
        <v>101</v>
      </c>
      <c r="B966" s="139"/>
      <c r="F966" s="118"/>
      <c r="G966" s="119" t="s">
        <v>93</v>
      </c>
      <c r="H966" s="120"/>
      <c r="I966" s="120"/>
      <c r="J966" s="120"/>
      <c r="K966" s="120"/>
      <c r="L966" s="121"/>
    </row>
    <row r="967" spans="1:12" ht="18.5" thickBot="1" x14ac:dyDescent="0.45">
      <c r="A967" s="68" t="e">
        <f>IF($A966&lt;&gt;0,VLOOKUP($A966,Liste!$A$10:$W$459,3,FALSE),"")</f>
        <v>#N/A</v>
      </c>
      <c r="B967" s="122" t="e">
        <f>IF($A966&lt;&gt;0,VLOOKUP($A966,Liste!$A$10:$W$459,4,FALSE),"")</f>
        <v>#N/A</v>
      </c>
      <c r="E967" s="75" t="e">
        <f>IF($A966&lt;&gt;0,VLOOKUP($A966,Liste!$A$10:$W$459,8,FALSE),"")</f>
        <v>#N/A</v>
      </c>
      <c r="F967" s="123"/>
      <c r="G967" s="124" t="s">
        <v>94</v>
      </c>
      <c r="H967" s="73"/>
      <c r="I967" s="73"/>
      <c r="J967" s="73"/>
      <c r="K967" s="73"/>
      <c r="L967" s="25"/>
    </row>
    <row r="968" spans="1:12" ht="13" x14ac:dyDescent="0.3">
      <c r="A968" s="79" t="e">
        <f>IF($A966&lt;&gt;0,VLOOKUP($A966,Liste!$A$10:$W$459,5,FALSE),"")</f>
        <v>#N/A</v>
      </c>
      <c r="B968" s="68"/>
      <c r="F968" s="125"/>
      <c r="G968" s="126" t="s">
        <v>95</v>
      </c>
      <c r="H968" s="126"/>
      <c r="I968" s="126"/>
      <c r="J968" s="126"/>
      <c r="K968" s="126"/>
      <c r="L968" s="85"/>
    </row>
    <row r="969" spans="1:12" ht="13" x14ac:dyDescent="0.3">
      <c r="A969" s="79" t="e">
        <f>IF($A966&lt;&gt;0,VLOOKUP($A966,Liste!$A$10:$W$459,6,FALSE),"")</f>
        <v>#N/A</v>
      </c>
      <c r="B969" s="79" t="e">
        <f>IF($A966&lt;&gt;0,VLOOKUP($A966,Liste!$A$10:$W$459,7,FALSE),"")</f>
        <v>#N/A</v>
      </c>
      <c r="F969" s="127"/>
      <c r="L969" s="71"/>
    </row>
    <row r="970" spans="1:12" x14ac:dyDescent="0.25">
      <c r="A970" s="80" t="e">
        <f xml:space="preserve"> IF($A966&lt;&gt;0, "Lot " &amp; VLOOKUP($A966,Liste!$A$10:$W$459,9,FALSE),"")</f>
        <v>#N/A</v>
      </c>
      <c r="B970" s="128" t="e">
        <f>IF($A966&lt;&gt;0,VLOOKUP($A966,Liste!$A$10:$W$459,10,FALSE),"")</f>
        <v>#N/A</v>
      </c>
      <c r="C970" s="76" t="e">
        <f>IF($A966&lt;&gt;0,VLOOKUP($A966,Liste!$A$10:$W$459,11,FALSE),"")</f>
        <v>#N/A</v>
      </c>
      <c r="F970" s="127"/>
      <c r="L970" s="71"/>
    </row>
    <row r="971" spans="1:12" ht="13" thickBot="1" x14ac:dyDescent="0.3">
      <c r="A971" s="80" t="e">
        <f>IF($A966&lt;&gt;0,"Lot " &amp; VLOOKUP($A966,Liste!$A$10:$W$459,12,FALSE),"")</f>
        <v>#N/A</v>
      </c>
      <c r="B971" s="128" t="e">
        <f>IF($A966&lt;&gt;0,VLOOKUP($A966,Liste!$A$10:$W$459,13,FALSE),"")</f>
        <v>#N/A</v>
      </c>
      <c r="C971" s="76" t="e">
        <f>IF($A966&lt;&gt;0,VLOOKUP($A966,Liste!$A$10:$W$459,14,FALSE),"")</f>
        <v>#N/A</v>
      </c>
      <c r="D971" s="77"/>
      <c r="E971" s="81"/>
      <c r="F971" s="129"/>
      <c r="G971" s="83"/>
      <c r="H971" s="83"/>
      <c r="I971" s="83"/>
      <c r="J971" s="83"/>
      <c r="K971" s="83"/>
      <c r="L971" s="86"/>
    </row>
    <row r="972" spans="1:12" x14ac:dyDescent="0.25">
      <c r="A972" s="130" t="e">
        <f>IF($A966&lt;&gt;0,"Lot " &amp; VLOOKUP($A966,Liste!$A$10:$W$459,15,FALSE),"")</f>
        <v>#N/A</v>
      </c>
      <c r="B972" s="128" t="e">
        <f>IF($A966&lt;&gt;0,VLOOKUP($A966,Liste!$A$10:$W$459,16,FALSE),"")</f>
        <v>#N/A</v>
      </c>
      <c r="C972" s="77" t="e">
        <f>IF($A966&lt;&gt;0,VLOOKUP($A966,Liste!$A$10:$W$459,17,FALSE),"")</f>
        <v>#N/A</v>
      </c>
      <c r="D972" s="77"/>
      <c r="E972" s="81"/>
      <c r="F972" s="127"/>
      <c r="G972" s="131" t="s">
        <v>96</v>
      </c>
      <c r="H972" s="132" t="s">
        <v>97</v>
      </c>
      <c r="I972" s="69"/>
      <c r="J972" s="69"/>
      <c r="K972" s="69"/>
      <c r="L972" s="71"/>
    </row>
    <row r="973" spans="1:12" x14ac:dyDescent="0.25">
      <c r="A973" s="130" t="e">
        <f>IF($A966&lt;&gt;0,"Lot " &amp; VLOOKUP($A966,Liste!$A$10:$W$459,18,FALSE),"")</f>
        <v>#N/A</v>
      </c>
      <c r="B973" s="128">
        <v>0</v>
      </c>
      <c r="C973" s="77" t="e">
        <f>IF($A966&lt;&gt;0,VLOOKUP($A966,Liste!$A$10:$W$459,19,FALSE),"")</f>
        <v>#N/A</v>
      </c>
      <c r="E973" s="81"/>
      <c r="F973" s="127"/>
      <c r="G973" s="133" t="s">
        <v>98</v>
      </c>
      <c r="H973" s="132" t="s">
        <v>97</v>
      </c>
      <c r="I973" s="134"/>
      <c r="J973" s="134"/>
      <c r="K973" s="134"/>
      <c r="L973" s="135"/>
    </row>
    <row r="974" spans="1:12" ht="18.5" thickBot="1" x14ac:dyDescent="0.3">
      <c r="A974" s="110" t="e">
        <f>IF($A966&lt;&gt;0,"Lot " &amp; VLOOKUP($A966,Liste!$A$10:$W$459,21,FALSE),"")</f>
        <v>#N/A</v>
      </c>
      <c r="B974" s="136" t="e">
        <f>IF($A966&lt;&gt;0,VLOOKUP($A966,Liste!$A$10:$W$459,22,FALSE),"")</f>
        <v>#N/A</v>
      </c>
      <c r="C974" s="84" t="e">
        <f>IF($A966&lt;&gt;0,VLOOKUP($A966,Liste!$A$10:$W$459,23,FALSE),"")</f>
        <v>#N/A</v>
      </c>
      <c r="D974" s="83"/>
      <c r="E974" s="83"/>
      <c r="F974" s="137"/>
      <c r="G974" s="240" t="e">
        <f>IF(OR(B967=0,VLOOKUP(A966,Liste!$A$10:'Liste'!$Z$459,26)&lt;&gt;""),"", "Voir autorisation messages électroniques")</f>
        <v>#N/A</v>
      </c>
      <c r="H974" s="240"/>
      <c r="I974" s="240"/>
      <c r="J974" s="83"/>
      <c r="K974" s="83"/>
      <c r="L974" s="86"/>
    </row>
    <row r="975" spans="1:12" x14ac:dyDescent="0.25">
      <c r="A975" s="138">
        <f>A966+1</f>
        <v>102</v>
      </c>
      <c r="B975" s="139"/>
      <c r="F975" s="118"/>
      <c r="G975" s="119" t="s">
        <v>93</v>
      </c>
      <c r="H975" s="120"/>
      <c r="I975" s="120"/>
      <c r="J975" s="120"/>
      <c r="K975" s="120"/>
      <c r="L975" s="121"/>
    </row>
    <row r="976" spans="1:12" ht="18.5" thickBot="1" x14ac:dyDescent="0.45">
      <c r="A976" s="68" t="e">
        <f>IF($A975&lt;&gt;0,VLOOKUP($A975,Liste!$A$10:$W$459,3,FALSE),"")</f>
        <v>#N/A</v>
      </c>
      <c r="B976" s="122" t="e">
        <f>IF($A975&lt;&gt;0,VLOOKUP($A975,Liste!$A$10:$W$459,4,FALSE),"")</f>
        <v>#N/A</v>
      </c>
      <c r="E976" s="75" t="e">
        <f>IF($A975&lt;&gt;0,VLOOKUP($A975,Liste!$A$10:$W$459,8,FALSE),"")</f>
        <v>#N/A</v>
      </c>
      <c r="F976" s="123"/>
      <c r="G976" s="124" t="s">
        <v>94</v>
      </c>
      <c r="H976" s="73"/>
      <c r="I976" s="73"/>
      <c r="J976" s="73"/>
      <c r="K976" s="73"/>
      <c r="L976" s="25"/>
    </row>
    <row r="977" spans="1:12" ht="13" x14ac:dyDescent="0.3">
      <c r="A977" s="79" t="e">
        <f>IF($A975&lt;&gt;0,VLOOKUP($A975,Liste!$A$10:$W$459,5,FALSE),"")</f>
        <v>#N/A</v>
      </c>
      <c r="B977" s="68"/>
      <c r="F977" s="125"/>
      <c r="G977" s="126" t="s">
        <v>95</v>
      </c>
      <c r="H977" s="126"/>
      <c r="I977" s="126"/>
      <c r="J977" s="126"/>
      <c r="K977" s="126"/>
      <c r="L977" s="85"/>
    </row>
    <row r="978" spans="1:12" ht="13" x14ac:dyDescent="0.3">
      <c r="A978" s="79" t="e">
        <f>IF($A975&lt;&gt;0,VLOOKUP($A975,Liste!$A$10:$W$459,6,FALSE),"")</f>
        <v>#N/A</v>
      </c>
      <c r="B978" s="79" t="e">
        <f>IF($A975&lt;&gt;0,VLOOKUP($A975,Liste!$A$10:$W$459,7,FALSE),"")</f>
        <v>#N/A</v>
      </c>
      <c r="F978" s="127"/>
      <c r="L978" s="71"/>
    </row>
    <row r="979" spans="1:12" x14ac:dyDescent="0.25">
      <c r="A979" s="80" t="e">
        <f xml:space="preserve"> IF($A975&lt;&gt;0, "Lot " &amp; VLOOKUP($A975,Liste!$A$10:$W$459,9,FALSE),"")</f>
        <v>#N/A</v>
      </c>
      <c r="B979" s="128" t="e">
        <f>IF($A975&lt;&gt;0,VLOOKUP($A975,Liste!$A$10:$W$459,10,FALSE),"")</f>
        <v>#N/A</v>
      </c>
      <c r="C979" s="76" t="e">
        <f>IF($A975&lt;&gt;0,VLOOKUP($A975,Liste!$A$10:$W$459,11,FALSE),"")</f>
        <v>#N/A</v>
      </c>
      <c r="F979" s="127"/>
      <c r="L979" s="71"/>
    </row>
    <row r="980" spans="1:12" ht="13" thickBot="1" x14ac:dyDescent="0.3">
      <c r="A980" s="80" t="e">
        <f>IF($A975&lt;&gt;0,"Lot " &amp; VLOOKUP($A975,Liste!$A$10:$W$459,12,FALSE),"")</f>
        <v>#N/A</v>
      </c>
      <c r="B980" s="128" t="e">
        <f>IF($A975&lt;&gt;0,VLOOKUP($A975,Liste!$A$10:$W$459,13,FALSE),"")</f>
        <v>#N/A</v>
      </c>
      <c r="C980" s="76" t="e">
        <f>IF($A975&lt;&gt;0,VLOOKUP($A975,Liste!$A$10:$W$459,14,FALSE),"")</f>
        <v>#N/A</v>
      </c>
      <c r="D980" s="77"/>
      <c r="E980" s="81"/>
      <c r="F980" s="129"/>
      <c r="G980" s="83"/>
      <c r="H980" s="83"/>
      <c r="I980" s="83"/>
      <c r="J980" s="83"/>
      <c r="K980" s="83"/>
      <c r="L980" s="86"/>
    </row>
    <row r="981" spans="1:12" x14ac:dyDescent="0.25">
      <c r="A981" s="130" t="e">
        <f>IF($A975&lt;&gt;0,"Lot " &amp; VLOOKUP($A975,Liste!$A$10:$W$459,15,FALSE),"")</f>
        <v>#N/A</v>
      </c>
      <c r="B981" s="128" t="e">
        <f>IF($A975&lt;&gt;0,VLOOKUP($A975,Liste!$A$10:$W$459,16,FALSE),"")</f>
        <v>#N/A</v>
      </c>
      <c r="C981" s="77" t="e">
        <f>IF($A975&lt;&gt;0,VLOOKUP($A975,Liste!$A$10:$W$459,17,FALSE),"")</f>
        <v>#N/A</v>
      </c>
      <c r="D981" s="77"/>
      <c r="E981" s="81"/>
      <c r="F981" s="127"/>
      <c r="G981" s="131" t="s">
        <v>96</v>
      </c>
      <c r="H981" s="132" t="s">
        <v>97</v>
      </c>
      <c r="I981" s="69"/>
      <c r="J981" s="69"/>
      <c r="K981" s="69"/>
      <c r="L981" s="71"/>
    </row>
    <row r="982" spans="1:12" x14ac:dyDescent="0.25">
      <c r="A982" s="130" t="e">
        <f>IF($A975&lt;&gt;0,"Lot " &amp; VLOOKUP($A975,Liste!$A$10:$W$459,18,FALSE),"")</f>
        <v>#N/A</v>
      </c>
      <c r="B982" s="128">
        <v>0</v>
      </c>
      <c r="C982" s="77" t="e">
        <f>IF($A975&lt;&gt;0,VLOOKUP($A975,Liste!$A$10:$W$459,19,FALSE),"")</f>
        <v>#N/A</v>
      </c>
      <c r="E982" s="81"/>
      <c r="F982" s="127"/>
      <c r="G982" s="133" t="s">
        <v>98</v>
      </c>
      <c r="H982" s="132" t="s">
        <v>97</v>
      </c>
      <c r="I982" s="134"/>
      <c r="J982" s="134"/>
      <c r="K982" s="134"/>
      <c r="L982" s="135"/>
    </row>
    <row r="983" spans="1:12" ht="18.5" thickBot="1" x14ac:dyDescent="0.3">
      <c r="A983" s="110" t="e">
        <f>IF($A975&lt;&gt;0,"Lot " &amp; VLOOKUP($A975,Liste!$A$10:$W$459,21,FALSE),"")</f>
        <v>#N/A</v>
      </c>
      <c r="B983" s="136" t="e">
        <f>IF($A975&lt;&gt;0,VLOOKUP($A975,Liste!$A$10:$W$459,22,FALSE),"")</f>
        <v>#N/A</v>
      </c>
      <c r="C983" s="84" t="e">
        <f>IF($A975&lt;&gt;0,VLOOKUP($A975,Liste!$A$10:$W$459,23,FALSE),"")</f>
        <v>#N/A</v>
      </c>
      <c r="D983" s="83"/>
      <c r="E983" s="83"/>
      <c r="F983" s="137"/>
      <c r="G983" s="240" t="e">
        <f>IF(OR(B976=0,VLOOKUP(A975,Liste!$A$10:'Liste'!$Z$459,26)&lt;&gt;""),"", "Voir autorisation messages électroniques")</f>
        <v>#N/A</v>
      </c>
      <c r="H983" s="240"/>
      <c r="I983" s="240"/>
      <c r="J983" s="83"/>
      <c r="K983" s="83"/>
      <c r="L983" s="86"/>
    </row>
    <row r="984" spans="1:12" x14ac:dyDescent="0.25">
      <c r="A984" s="138">
        <f>A975+1</f>
        <v>103</v>
      </c>
      <c r="B984" s="139"/>
      <c r="F984" s="118"/>
      <c r="G984" s="119" t="s">
        <v>93</v>
      </c>
      <c r="H984" s="120"/>
      <c r="I984" s="120"/>
      <c r="J984" s="120"/>
      <c r="K984" s="120"/>
      <c r="L984" s="121"/>
    </row>
    <row r="985" spans="1:12" ht="18.5" thickBot="1" x14ac:dyDescent="0.45">
      <c r="A985" s="68" t="e">
        <f>IF($A984&lt;&gt;0,VLOOKUP($A984,Liste!$A$10:$W$459,3,FALSE),"")</f>
        <v>#N/A</v>
      </c>
      <c r="B985" s="122" t="e">
        <f>IF($A984&lt;&gt;0,VLOOKUP($A984,Liste!$A$10:$W$459,4,FALSE),"")</f>
        <v>#N/A</v>
      </c>
      <c r="E985" s="75" t="e">
        <f>IF($A984&lt;&gt;0,VLOOKUP($A984,Liste!$A$10:$W$459,8,FALSE),"")</f>
        <v>#N/A</v>
      </c>
      <c r="F985" s="123"/>
      <c r="G985" s="124" t="s">
        <v>94</v>
      </c>
      <c r="H985" s="73"/>
      <c r="I985" s="73"/>
      <c r="J985" s="73"/>
      <c r="K985" s="73"/>
      <c r="L985" s="25"/>
    </row>
    <row r="986" spans="1:12" ht="13" x14ac:dyDescent="0.3">
      <c r="A986" s="79" t="e">
        <f>IF($A984&lt;&gt;0,VLOOKUP($A984,Liste!$A$10:$W$459,5,FALSE),"")</f>
        <v>#N/A</v>
      </c>
      <c r="B986" s="68"/>
      <c r="F986" s="125"/>
      <c r="G986" s="126" t="s">
        <v>95</v>
      </c>
      <c r="H986" s="126"/>
      <c r="I986" s="126"/>
      <c r="J986" s="126"/>
      <c r="K986" s="126"/>
      <c r="L986" s="85"/>
    </row>
    <row r="987" spans="1:12" ht="13" x14ac:dyDescent="0.3">
      <c r="A987" s="79" t="e">
        <f>IF($A984&lt;&gt;0,VLOOKUP($A984,Liste!$A$10:$W$459,6,FALSE),"")</f>
        <v>#N/A</v>
      </c>
      <c r="B987" s="79" t="e">
        <f>IF($A984&lt;&gt;0,VLOOKUP($A984,Liste!$A$10:$W$459,7,FALSE),"")</f>
        <v>#N/A</v>
      </c>
      <c r="F987" s="127"/>
      <c r="L987" s="71"/>
    </row>
    <row r="988" spans="1:12" x14ac:dyDescent="0.25">
      <c r="A988" s="80" t="e">
        <f xml:space="preserve"> IF($A984&lt;&gt;0, "Lot " &amp; VLOOKUP($A984,Liste!$A$10:$W$459,9,FALSE),"")</f>
        <v>#N/A</v>
      </c>
      <c r="B988" s="128" t="e">
        <f>IF($A984&lt;&gt;0,VLOOKUP($A984,Liste!$A$10:$W$459,10,FALSE),"")</f>
        <v>#N/A</v>
      </c>
      <c r="C988" s="76" t="e">
        <f>IF($A984&lt;&gt;0,VLOOKUP($A984,Liste!$A$10:$W$459,11,FALSE),"")</f>
        <v>#N/A</v>
      </c>
      <c r="F988" s="127"/>
      <c r="L988" s="71"/>
    </row>
    <row r="989" spans="1:12" ht="13" thickBot="1" x14ac:dyDescent="0.3">
      <c r="A989" s="80" t="e">
        <f>IF($A984&lt;&gt;0,"Lot " &amp; VLOOKUP($A984,Liste!$A$10:$W$459,12,FALSE),"")</f>
        <v>#N/A</v>
      </c>
      <c r="B989" s="128" t="e">
        <f>IF($A984&lt;&gt;0,VLOOKUP($A984,Liste!$A$10:$W$459,13,FALSE),"")</f>
        <v>#N/A</v>
      </c>
      <c r="C989" s="76" t="e">
        <f>IF($A984&lt;&gt;0,VLOOKUP($A984,Liste!$A$10:$W$459,14,FALSE),"")</f>
        <v>#N/A</v>
      </c>
      <c r="D989" s="77"/>
      <c r="E989" s="81"/>
      <c r="F989" s="129"/>
      <c r="G989" s="83"/>
      <c r="H989" s="83"/>
      <c r="I989" s="83"/>
      <c r="J989" s="83"/>
      <c r="K989" s="83"/>
      <c r="L989" s="86"/>
    </row>
    <row r="990" spans="1:12" x14ac:dyDescent="0.25">
      <c r="A990" s="130" t="e">
        <f>IF($A984&lt;&gt;0,"Lot " &amp; VLOOKUP($A984,Liste!$A$10:$W$459,15,FALSE),"")</f>
        <v>#N/A</v>
      </c>
      <c r="B990" s="128" t="e">
        <f>IF($A984&lt;&gt;0,VLOOKUP($A984,Liste!$A$10:$W$459,16,FALSE),"")</f>
        <v>#N/A</v>
      </c>
      <c r="C990" s="77" t="e">
        <f>IF($A984&lt;&gt;0,VLOOKUP($A984,Liste!$A$10:$W$459,17,FALSE),"")</f>
        <v>#N/A</v>
      </c>
      <c r="D990" s="77"/>
      <c r="E990" s="81"/>
      <c r="F990" s="127"/>
      <c r="G990" s="131" t="s">
        <v>96</v>
      </c>
      <c r="H990" s="132" t="s">
        <v>97</v>
      </c>
      <c r="I990" s="69"/>
      <c r="J990" s="69"/>
      <c r="K990" s="69"/>
      <c r="L990" s="71"/>
    </row>
    <row r="991" spans="1:12" x14ac:dyDescent="0.25">
      <c r="A991" s="130" t="e">
        <f>IF($A984&lt;&gt;0,"Lot " &amp; VLOOKUP($A984,Liste!$A$10:$W$459,18,FALSE),"")</f>
        <v>#N/A</v>
      </c>
      <c r="B991" s="128">
        <v>0</v>
      </c>
      <c r="C991" s="77" t="e">
        <f>IF($A984&lt;&gt;0,VLOOKUP($A984,Liste!$A$10:$W$459,19,FALSE),"")</f>
        <v>#N/A</v>
      </c>
      <c r="E991" s="81"/>
      <c r="F991" s="127"/>
      <c r="G991" s="133" t="s">
        <v>98</v>
      </c>
      <c r="H991" s="132" t="s">
        <v>97</v>
      </c>
      <c r="I991" s="134"/>
      <c r="J991" s="134"/>
      <c r="K991" s="134"/>
      <c r="L991" s="135"/>
    </row>
    <row r="992" spans="1:12" ht="18.5" thickBot="1" x14ac:dyDescent="0.3">
      <c r="A992" s="110" t="e">
        <f>IF($A984&lt;&gt;0,"Lot " &amp; VLOOKUP($A984,Liste!$A$10:$W$459,21,FALSE),"")</f>
        <v>#N/A</v>
      </c>
      <c r="B992" s="136" t="e">
        <f>IF($A984&lt;&gt;0,VLOOKUP($A984,Liste!$A$10:$W$459,22,FALSE),"")</f>
        <v>#N/A</v>
      </c>
      <c r="C992" s="84" t="e">
        <f>IF($A984&lt;&gt;0,VLOOKUP($A984,Liste!$A$10:$W$459,23,FALSE),"")</f>
        <v>#N/A</v>
      </c>
      <c r="D992" s="83"/>
      <c r="E992" s="83"/>
      <c r="F992" s="137"/>
      <c r="G992" s="240" t="e">
        <f>IF(OR(B985=0,VLOOKUP(A984,Liste!$A$10:'Liste'!$Z$459,26)&lt;&gt;""),"", "Voir autorisation messages électroniques")</f>
        <v>#N/A</v>
      </c>
      <c r="H992" s="240"/>
      <c r="I992" s="240"/>
      <c r="J992" s="83"/>
      <c r="K992" s="83"/>
      <c r="L992" s="86"/>
    </row>
    <row r="993" spans="1:12" x14ac:dyDescent="0.25">
      <c r="A993" s="138">
        <f>A984+1</f>
        <v>104</v>
      </c>
      <c r="B993" s="139"/>
      <c r="F993" s="118"/>
      <c r="G993" s="119" t="s">
        <v>93</v>
      </c>
      <c r="H993" s="120"/>
      <c r="I993" s="120"/>
      <c r="J993" s="120"/>
      <c r="K993" s="120"/>
      <c r="L993" s="121"/>
    </row>
    <row r="994" spans="1:12" ht="18.5" thickBot="1" x14ac:dyDescent="0.45">
      <c r="A994" s="68" t="e">
        <f>IF($A993&lt;&gt;0,VLOOKUP($A993,Liste!$A$10:$W$459,3,FALSE),"")</f>
        <v>#N/A</v>
      </c>
      <c r="B994" s="122" t="e">
        <f>IF($A993&lt;&gt;0,VLOOKUP($A993,Liste!$A$10:$W$459,4,FALSE),"")</f>
        <v>#N/A</v>
      </c>
      <c r="E994" s="75" t="e">
        <f>IF($A993&lt;&gt;0,VLOOKUP($A993,Liste!$A$10:$W$459,8,FALSE),"")</f>
        <v>#N/A</v>
      </c>
      <c r="F994" s="123"/>
      <c r="G994" s="124" t="s">
        <v>94</v>
      </c>
      <c r="H994" s="73"/>
      <c r="I994" s="73"/>
      <c r="J994" s="73"/>
      <c r="K994" s="73"/>
      <c r="L994" s="25"/>
    </row>
    <row r="995" spans="1:12" ht="13" x14ac:dyDescent="0.3">
      <c r="A995" s="79" t="e">
        <f>IF($A993&lt;&gt;0,VLOOKUP($A993,Liste!$A$10:$W$459,5,FALSE),"")</f>
        <v>#N/A</v>
      </c>
      <c r="B995" s="68"/>
      <c r="F995" s="125"/>
      <c r="G995" s="126" t="s">
        <v>95</v>
      </c>
      <c r="H995" s="126"/>
      <c r="I995" s="126"/>
      <c r="J995" s="126"/>
      <c r="K995" s="126"/>
      <c r="L995" s="85"/>
    </row>
    <row r="996" spans="1:12" ht="13" x14ac:dyDescent="0.3">
      <c r="A996" s="79" t="e">
        <f>IF($A993&lt;&gt;0,VLOOKUP($A993,Liste!$A$10:$W$459,6,FALSE),"")</f>
        <v>#N/A</v>
      </c>
      <c r="B996" s="79" t="e">
        <f>IF($A993&lt;&gt;0,VLOOKUP($A993,Liste!$A$10:$W$459,7,FALSE),"")</f>
        <v>#N/A</v>
      </c>
      <c r="F996" s="127"/>
      <c r="L996" s="71"/>
    </row>
    <row r="997" spans="1:12" x14ac:dyDescent="0.25">
      <c r="A997" s="80" t="e">
        <f xml:space="preserve"> IF($A993&lt;&gt;0, "Lot " &amp; VLOOKUP($A993,Liste!$A$10:$W$459,9,FALSE),"")</f>
        <v>#N/A</v>
      </c>
      <c r="B997" s="128" t="e">
        <f>IF($A993&lt;&gt;0,VLOOKUP($A993,Liste!$A$10:$W$459,10,FALSE),"")</f>
        <v>#N/A</v>
      </c>
      <c r="C997" s="76" t="e">
        <f>IF($A993&lt;&gt;0,VLOOKUP($A993,Liste!$A$10:$W$459,11,FALSE),"")</f>
        <v>#N/A</v>
      </c>
      <c r="F997" s="127"/>
      <c r="L997" s="71"/>
    </row>
    <row r="998" spans="1:12" ht="13" thickBot="1" x14ac:dyDescent="0.3">
      <c r="A998" s="80" t="e">
        <f>IF($A993&lt;&gt;0,"Lot " &amp; VLOOKUP($A993,Liste!$A$10:$W$459,12,FALSE),"")</f>
        <v>#N/A</v>
      </c>
      <c r="B998" s="128" t="e">
        <f>IF($A993&lt;&gt;0,VLOOKUP($A993,Liste!$A$10:$W$459,13,FALSE),"")</f>
        <v>#N/A</v>
      </c>
      <c r="C998" s="76" t="e">
        <f>IF($A993&lt;&gt;0,VLOOKUP($A993,Liste!$A$10:$W$459,14,FALSE),"")</f>
        <v>#N/A</v>
      </c>
      <c r="D998" s="77"/>
      <c r="E998" s="81"/>
      <c r="F998" s="129"/>
      <c r="G998" s="83"/>
      <c r="H998" s="83"/>
      <c r="I998" s="83"/>
      <c r="J998" s="83"/>
      <c r="K998" s="83"/>
      <c r="L998" s="86"/>
    </row>
    <row r="999" spans="1:12" x14ac:dyDescent="0.25">
      <c r="A999" s="130" t="e">
        <f>IF($A993&lt;&gt;0,"Lot " &amp; VLOOKUP($A993,Liste!$A$10:$W$459,15,FALSE),"")</f>
        <v>#N/A</v>
      </c>
      <c r="B999" s="128" t="e">
        <f>IF($A993&lt;&gt;0,VLOOKUP($A993,Liste!$A$10:$W$459,16,FALSE),"")</f>
        <v>#N/A</v>
      </c>
      <c r="C999" s="77" t="e">
        <f>IF($A993&lt;&gt;0,VLOOKUP($A993,Liste!$A$10:$W$459,17,FALSE),"")</f>
        <v>#N/A</v>
      </c>
      <c r="D999" s="77"/>
      <c r="E999" s="81"/>
      <c r="F999" s="127"/>
      <c r="G999" s="131" t="s">
        <v>96</v>
      </c>
      <c r="H999" s="132" t="s">
        <v>97</v>
      </c>
      <c r="I999" s="69"/>
      <c r="J999" s="69"/>
      <c r="K999" s="69"/>
      <c r="L999" s="71"/>
    </row>
    <row r="1000" spans="1:12" x14ac:dyDescent="0.25">
      <c r="A1000" s="130" t="e">
        <f>IF($A993&lt;&gt;0,"Lot " &amp; VLOOKUP($A993,Liste!$A$10:$W$459,18,FALSE),"")</f>
        <v>#N/A</v>
      </c>
      <c r="B1000" s="128">
        <v>0</v>
      </c>
      <c r="C1000" s="77" t="e">
        <f>IF($A993&lt;&gt;0,VLOOKUP($A993,Liste!$A$10:$W$459,19,FALSE),"")</f>
        <v>#N/A</v>
      </c>
      <c r="E1000" s="81"/>
      <c r="F1000" s="127"/>
      <c r="G1000" s="133" t="s">
        <v>98</v>
      </c>
      <c r="H1000" s="132" t="s">
        <v>97</v>
      </c>
      <c r="I1000" s="134"/>
      <c r="J1000" s="134"/>
      <c r="K1000" s="134"/>
      <c r="L1000" s="135"/>
    </row>
    <row r="1001" spans="1:12" ht="18.5" thickBot="1" x14ac:dyDescent="0.3">
      <c r="A1001" s="110" t="e">
        <f>IF($A993&lt;&gt;0,"Lot " &amp; VLOOKUP($A993,Liste!$A$10:$W$459,21,FALSE),"")</f>
        <v>#N/A</v>
      </c>
      <c r="B1001" s="136" t="e">
        <f>IF($A993&lt;&gt;0,VLOOKUP($A993,Liste!$A$10:$W$459,22,FALSE),"")</f>
        <v>#N/A</v>
      </c>
      <c r="C1001" s="84" t="e">
        <f>IF($A993&lt;&gt;0,VLOOKUP($A993,Liste!$A$10:$W$459,23,FALSE),"")</f>
        <v>#N/A</v>
      </c>
      <c r="D1001" s="83"/>
      <c r="E1001" s="83"/>
      <c r="F1001" s="137"/>
      <c r="G1001" s="240" t="e">
        <f>IF(OR(B994=0,VLOOKUP(A993,Liste!$A$10:'Liste'!$Z$459,26)&lt;&gt;""),"", "Voir autorisation messages électroniques")</f>
        <v>#N/A</v>
      </c>
      <c r="H1001" s="240"/>
      <c r="I1001" s="240"/>
      <c r="J1001" s="83"/>
      <c r="K1001" s="83"/>
      <c r="L1001" s="86"/>
    </row>
    <row r="1002" spans="1:12" x14ac:dyDescent="0.25">
      <c r="L1002" s="71"/>
    </row>
    <row r="1003" spans="1:12" ht="17.5" x14ac:dyDescent="0.35">
      <c r="D1003" s="78" t="s">
        <v>64</v>
      </c>
      <c r="E1003" s="78"/>
      <c r="F1003" s="78"/>
      <c r="K1003" s="89" t="s">
        <v>65</v>
      </c>
      <c r="L1003" s="140">
        <f>L926+1</f>
        <v>14</v>
      </c>
    </row>
    <row r="1004" spans="1:12" x14ac:dyDescent="0.25">
      <c r="E1004" s="89"/>
      <c r="F1004" s="111" t="s">
        <v>92</v>
      </c>
      <c r="G1004" s="99">
        <v>43819</v>
      </c>
      <c r="L1004" s="71"/>
    </row>
    <row r="1005" spans="1:12" x14ac:dyDescent="0.25">
      <c r="D1005" t="s">
        <v>333</v>
      </c>
      <c r="E1005" s="99"/>
      <c r="F1005" s="99"/>
      <c r="G1005" s="99"/>
      <c r="L1005" s="71"/>
    </row>
    <row r="1006" spans="1:12" ht="13" thickBot="1" x14ac:dyDescent="0.3">
      <c r="A1006" s="69"/>
      <c r="B1006" s="69"/>
      <c r="C1006" s="69"/>
      <c r="D1006" s="69"/>
      <c r="E1006" s="69"/>
      <c r="F1006" s="69"/>
      <c r="G1006" s="69"/>
      <c r="L1006" s="71"/>
    </row>
    <row r="1007" spans="1:12" x14ac:dyDescent="0.25">
      <c r="A1007" s="126">
        <f>A993+1</f>
        <v>105</v>
      </c>
      <c r="B1007" s="126"/>
      <c r="C1007" s="126"/>
      <c r="D1007" s="126"/>
      <c r="E1007" s="126"/>
      <c r="F1007" s="118"/>
      <c r="G1007" s="119" t="s">
        <v>93</v>
      </c>
      <c r="H1007" s="120"/>
      <c r="I1007" s="120"/>
      <c r="J1007" s="120"/>
      <c r="K1007" s="120"/>
      <c r="L1007" s="121"/>
    </row>
    <row r="1008" spans="1:12" ht="18.5" thickBot="1" x14ac:dyDescent="0.45">
      <c r="A1008" s="68" t="e">
        <f>IF($A1007&lt;&gt;0,VLOOKUP($A1007,Liste!$A$10:$W$459,3,FALSE),"")</f>
        <v>#N/A</v>
      </c>
      <c r="B1008" s="122" t="e">
        <f>IF($A1007&lt;&gt;0,VLOOKUP($A1007,Liste!$A$10:$W$459,4,FALSE),"")</f>
        <v>#N/A</v>
      </c>
      <c r="E1008" s="75" t="e">
        <f>IF($A1007&lt;&gt;0,VLOOKUP($A1007,Liste!$A$10:$W$459,8,FALSE),"")</f>
        <v>#N/A</v>
      </c>
      <c r="F1008" s="123"/>
      <c r="G1008" s="124" t="s">
        <v>94</v>
      </c>
      <c r="H1008" s="73"/>
      <c r="I1008" s="73"/>
      <c r="J1008" s="73"/>
      <c r="K1008" s="73"/>
      <c r="L1008" s="25"/>
    </row>
    <row r="1009" spans="1:12" ht="13" x14ac:dyDescent="0.3">
      <c r="A1009" s="79" t="e">
        <f>IF($A1007&lt;&gt;0,VLOOKUP($A1007,Liste!$A$10:$W$459,5,FALSE),"")</f>
        <v>#N/A</v>
      </c>
      <c r="B1009" s="68"/>
      <c r="F1009" s="125"/>
      <c r="G1009" s="126" t="s">
        <v>95</v>
      </c>
      <c r="H1009" s="126"/>
      <c r="I1009" s="126"/>
      <c r="J1009" s="126"/>
      <c r="K1009" s="126"/>
      <c r="L1009" s="85"/>
    </row>
    <row r="1010" spans="1:12" ht="13" x14ac:dyDescent="0.3">
      <c r="A1010" s="79" t="e">
        <f>IF($A1007&lt;&gt;0,VLOOKUP($A1007,Liste!$A$10:$W$459,6,FALSE),"")</f>
        <v>#N/A</v>
      </c>
      <c r="B1010" s="79" t="e">
        <f>IF($A1007&lt;&gt;0,VLOOKUP($A1007,Liste!$A$10:$W$459,7,FALSE),"")</f>
        <v>#N/A</v>
      </c>
      <c r="F1010" s="127"/>
      <c r="L1010" s="71"/>
    </row>
    <row r="1011" spans="1:12" x14ac:dyDescent="0.25">
      <c r="A1011" s="80" t="e">
        <f xml:space="preserve"> IF($A1007&lt;&gt;0, "Lot " &amp; VLOOKUP($A1007,Liste!$A$10:$W$459,9,FALSE),"")</f>
        <v>#N/A</v>
      </c>
      <c r="B1011" s="128" t="e">
        <f>IF($A1007&lt;&gt;0,VLOOKUP($A1007,Liste!$A$10:$W$459,10,FALSE),"")</f>
        <v>#N/A</v>
      </c>
      <c r="C1011" s="76" t="e">
        <f>IF($A1007&lt;&gt;0,VLOOKUP($A1007,Liste!$A$10:$W$459,11,FALSE),"")</f>
        <v>#N/A</v>
      </c>
      <c r="F1011" s="127"/>
      <c r="L1011" s="71"/>
    </row>
    <row r="1012" spans="1:12" ht="13" thickBot="1" x14ac:dyDescent="0.3">
      <c r="A1012" s="80" t="e">
        <f>IF($A1007&lt;&gt;0,"Lot " &amp; VLOOKUP($A1007,Liste!$A$10:$W$459,12,FALSE),"")</f>
        <v>#N/A</v>
      </c>
      <c r="B1012" s="128" t="e">
        <f>IF($A1007&lt;&gt;0,VLOOKUP($A1007,Liste!$A$10:$W$459,13,FALSE),"")</f>
        <v>#N/A</v>
      </c>
      <c r="C1012" s="76" t="e">
        <f>IF($A1007&lt;&gt;0,VLOOKUP($A1007,Liste!$A$10:$W$459,14,FALSE),"")</f>
        <v>#N/A</v>
      </c>
      <c r="D1012" s="77"/>
      <c r="E1012" s="81"/>
      <c r="F1012" s="129"/>
      <c r="G1012" s="83"/>
      <c r="H1012" s="83"/>
      <c r="I1012" s="83"/>
      <c r="J1012" s="83"/>
      <c r="K1012" s="83"/>
      <c r="L1012" s="86"/>
    </row>
    <row r="1013" spans="1:12" x14ac:dyDescent="0.25">
      <c r="A1013" s="130" t="e">
        <f>IF($A1007&lt;&gt;0,"Lot " &amp; VLOOKUP($A1007,Liste!$A$10:$W$459,15,FALSE),"")</f>
        <v>#N/A</v>
      </c>
      <c r="B1013" s="128" t="e">
        <f>IF($A1007&lt;&gt;0,VLOOKUP($A1007,Liste!$A$10:$W$459,16,FALSE),"")</f>
        <v>#N/A</v>
      </c>
      <c r="C1013" s="77" t="e">
        <f>IF($A1007&lt;&gt;0,VLOOKUP($A1007,Liste!$A$10:$W$459,17,FALSE),"")</f>
        <v>#N/A</v>
      </c>
      <c r="D1013" s="77"/>
      <c r="E1013" s="81"/>
      <c r="F1013" s="127"/>
      <c r="G1013" s="131" t="s">
        <v>96</v>
      </c>
      <c r="H1013" s="132" t="s">
        <v>97</v>
      </c>
      <c r="I1013" s="69"/>
      <c r="J1013" s="69"/>
      <c r="K1013" s="69"/>
      <c r="L1013" s="71"/>
    </row>
    <row r="1014" spans="1:12" x14ac:dyDescent="0.25">
      <c r="A1014" s="130" t="e">
        <f>IF($A1007&lt;&gt;0,"Lot " &amp; VLOOKUP($A1007,Liste!$A$10:$W$459,18,FALSE),"")</f>
        <v>#N/A</v>
      </c>
      <c r="B1014" s="128">
        <v>0</v>
      </c>
      <c r="C1014" s="77" t="e">
        <f>IF($A1007&lt;&gt;0,VLOOKUP($A1007,Liste!$A$10:$W$459,19,FALSE),"")</f>
        <v>#N/A</v>
      </c>
      <c r="E1014" s="81"/>
      <c r="F1014" s="127"/>
      <c r="G1014" s="133" t="s">
        <v>98</v>
      </c>
      <c r="H1014" s="132" t="s">
        <v>97</v>
      </c>
      <c r="I1014" s="134"/>
      <c r="J1014" s="134"/>
      <c r="K1014" s="134"/>
      <c r="L1014" s="135"/>
    </row>
    <row r="1015" spans="1:12" ht="18.5" thickBot="1" x14ac:dyDescent="0.3">
      <c r="A1015" s="110" t="e">
        <f>IF($A1007&lt;&gt;0,"Lot " &amp; VLOOKUP($A1007,Liste!$A$10:$W$459,21,FALSE),"")</f>
        <v>#N/A</v>
      </c>
      <c r="B1015" s="136" t="e">
        <f>IF($A1007&lt;&gt;0,VLOOKUP($A1007,Liste!$A$10:$W$459,22,FALSE),"")</f>
        <v>#N/A</v>
      </c>
      <c r="C1015" s="84" t="e">
        <f>IF($A1007&lt;&gt;0,VLOOKUP($A1007,Liste!$A$10:$W$459,23,FALSE),"")</f>
        <v>#N/A</v>
      </c>
      <c r="D1015" s="83"/>
      <c r="E1015" s="83"/>
      <c r="F1015" s="137"/>
      <c r="G1015" s="240" t="e">
        <f>IF(OR(B1008=0,VLOOKUP(A1007,Liste!$A$10:'Liste'!$Z$459,26)&lt;&gt;""),"", "Voir autorisation messages électroniques")</f>
        <v>#N/A</v>
      </c>
      <c r="H1015" s="240"/>
      <c r="I1015" s="240"/>
      <c r="J1015" s="83"/>
      <c r="K1015" s="83"/>
      <c r="L1015" s="86"/>
    </row>
    <row r="1016" spans="1:12" x14ac:dyDescent="0.25">
      <c r="A1016" s="138">
        <f>A1007+1</f>
        <v>106</v>
      </c>
      <c r="B1016" s="139"/>
      <c r="F1016" s="118"/>
      <c r="G1016" s="119" t="s">
        <v>93</v>
      </c>
      <c r="H1016" s="120"/>
      <c r="I1016" s="120"/>
      <c r="J1016" s="120"/>
      <c r="K1016" s="120"/>
      <c r="L1016" s="121"/>
    </row>
    <row r="1017" spans="1:12" ht="18.5" thickBot="1" x14ac:dyDescent="0.45">
      <c r="A1017" s="68" t="e">
        <f>IF($A1016&lt;&gt;0,VLOOKUP($A1016,Liste!$A$10:$W$459,3,FALSE),"")</f>
        <v>#N/A</v>
      </c>
      <c r="B1017" s="122" t="e">
        <f>IF($A1016&lt;&gt;0,VLOOKUP($A1016,Liste!$A$10:$W$459,4,FALSE),"")</f>
        <v>#N/A</v>
      </c>
      <c r="E1017" s="75" t="e">
        <f>IF($A1016&lt;&gt;0,VLOOKUP($A1016,Liste!$A$10:$W$459,8,FALSE),"")</f>
        <v>#N/A</v>
      </c>
      <c r="F1017" s="123"/>
      <c r="G1017" s="124" t="s">
        <v>94</v>
      </c>
      <c r="H1017" s="73"/>
      <c r="I1017" s="73"/>
      <c r="J1017" s="73"/>
      <c r="K1017" s="73"/>
      <c r="L1017" s="25"/>
    </row>
    <row r="1018" spans="1:12" ht="13" x14ac:dyDescent="0.3">
      <c r="A1018" s="79" t="e">
        <f>IF($A1016&lt;&gt;0,VLOOKUP($A1016,Liste!$A$10:$W$459,5,FALSE),"")</f>
        <v>#N/A</v>
      </c>
      <c r="B1018" s="68"/>
      <c r="F1018" s="125"/>
      <c r="G1018" s="126" t="s">
        <v>95</v>
      </c>
      <c r="H1018" s="126"/>
      <c r="I1018" s="126"/>
      <c r="J1018" s="126"/>
      <c r="K1018" s="126"/>
      <c r="L1018" s="85"/>
    </row>
    <row r="1019" spans="1:12" ht="13" x14ac:dyDescent="0.3">
      <c r="A1019" s="79" t="e">
        <f>IF($A1016&lt;&gt;0,VLOOKUP($A1016,Liste!$A$10:$W$459,6,FALSE),"")</f>
        <v>#N/A</v>
      </c>
      <c r="B1019" s="79" t="e">
        <f>IF($A1016&lt;&gt;0,VLOOKUP($A1016,Liste!$A$10:$W$459,7,FALSE),"")</f>
        <v>#N/A</v>
      </c>
      <c r="F1019" s="127"/>
      <c r="L1019" s="71"/>
    </row>
    <row r="1020" spans="1:12" x14ac:dyDescent="0.25">
      <c r="A1020" s="80" t="e">
        <f xml:space="preserve"> IF($A1016&lt;&gt;0, "Lot " &amp; VLOOKUP($A1016,Liste!$A$10:$W$459,9,FALSE),"")</f>
        <v>#N/A</v>
      </c>
      <c r="B1020" s="128" t="e">
        <f>IF($A1016&lt;&gt;0,VLOOKUP($A1016,Liste!$A$10:$W$459,10,FALSE),"")</f>
        <v>#N/A</v>
      </c>
      <c r="C1020" s="76" t="e">
        <f>IF($A1016&lt;&gt;0,VLOOKUP($A1016,Liste!$A$10:$W$459,11,FALSE),"")</f>
        <v>#N/A</v>
      </c>
      <c r="F1020" s="127"/>
      <c r="L1020" s="71"/>
    </row>
    <row r="1021" spans="1:12" ht="13" thickBot="1" x14ac:dyDescent="0.3">
      <c r="A1021" s="80" t="e">
        <f>IF($A1016&lt;&gt;0,"Lot " &amp; VLOOKUP($A1016,Liste!$A$10:$W$459,12,FALSE),"")</f>
        <v>#N/A</v>
      </c>
      <c r="B1021" s="128" t="e">
        <f>IF($A1016&lt;&gt;0,VLOOKUP($A1016,Liste!$A$10:$W$459,13,FALSE),"")</f>
        <v>#N/A</v>
      </c>
      <c r="C1021" s="76" t="e">
        <f>IF($A1016&lt;&gt;0,VLOOKUP($A1016,Liste!$A$10:$W$459,14,FALSE),"")</f>
        <v>#N/A</v>
      </c>
      <c r="D1021" s="77"/>
      <c r="E1021" s="81"/>
      <c r="F1021" s="129"/>
      <c r="G1021" s="83"/>
      <c r="H1021" s="83"/>
      <c r="I1021" s="83"/>
      <c r="J1021" s="83"/>
      <c r="K1021" s="83"/>
      <c r="L1021" s="86"/>
    </row>
    <row r="1022" spans="1:12" x14ac:dyDescent="0.25">
      <c r="A1022" s="130" t="e">
        <f>IF($A1016&lt;&gt;0,"Lot " &amp; VLOOKUP($A1016,Liste!$A$10:$W$459,15,FALSE),"")</f>
        <v>#N/A</v>
      </c>
      <c r="B1022" s="128" t="e">
        <f>IF($A1016&lt;&gt;0,VLOOKUP($A1016,Liste!$A$10:$W$459,16,FALSE),"")</f>
        <v>#N/A</v>
      </c>
      <c r="C1022" s="77" t="e">
        <f>IF($A1016&lt;&gt;0,VLOOKUP($A1016,Liste!$A$10:$W$459,17,FALSE),"")</f>
        <v>#N/A</v>
      </c>
      <c r="D1022" s="77"/>
      <c r="E1022" s="81"/>
      <c r="F1022" s="127"/>
      <c r="G1022" s="131" t="s">
        <v>96</v>
      </c>
      <c r="H1022" s="132" t="s">
        <v>97</v>
      </c>
      <c r="I1022" s="69"/>
      <c r="J1022" s="69"/>
      <c r="K1022" s="69"/>
      <c r="L1022" s="71"/>
    </row>
    <row r="1023" spans="1:12" x14ac:dyDescent="0.25">
      <c r="A1023" s="130" t="e">
        <f>IF($A1016&lt;&gt;0,"Lot " &amp; VLOOKUP($A1016,Liste!$A$10:$W$459,18,FALSE),"")</f>
        <v>#N/A</v>
      </c>
      <c r="B1023" s="128">
        <v>0</v>
      </c>
      <c r="C1023" s="77" t="e">
        <f>IF($A1016&lt;&gt;0,VLOOKUP($A1016,Liste!$A$10:$W$459,19,FALSE),"")</f>
        <v>#N/A</v>
      </c>
      <c r="E1023" s="81"/>
      <c r="F1023" s="127"/>
      <c r="G1023" s="133" t="s">
        <v>98</v>
      </c>
      <c r="H1023" s="132" t="s">
        <v>97</v>
      </c>
      <c r="I1023" s="134"/>
      <c r="J1023" s="134"/>
      <c r="K1023" s="134"/>
      <c r="L1023" s="135"/>
    </row>
    <row r="1024" spans="1:12" ht="18.5" thickBot="1" x14ac:dyDescent="0.3">
      <c r="A1024" s="110" t="e">
        <f>IF($A1016&lt;&gt;0,"Lot " &amp; VLOOKUP($A1016,Liste!$A$10:$W$459,21,FALSE),"")</f>
        <v>#N/A</v>
      </c>
      <c r="B1024" s="136" t="e">
        <f>IF($A1016&lt;&gt;0,VLOOKUP($A1016,Liste!$A$10:$W$459,22,FALSE),"")</f>
        <v>#N/A</v>
      </c>
      <c r="C1024" s="84" t="e">
        <f>IF($A1016&lt;&gt;0,VLOOKUP($A1016,Liste!$A$10:$W$459,23,FALSE),"")</f>
        <v>#N/A</v>
      </c>
      <c r="D1024" s="83"/>
      <c r="E1024" s="83"/>
      <c r="F1024" s="137"/>
      <c r="G1024" s="240" t="e">
        <f>IF(OR(B1017=0,VLOOKUP(A1016,Liste!$A$10:'Liste'!$Z$459,26)&lt;&gt;""),"", "Voir autorisation messages électroniques")</f>
        <v>#N/A</v>
      </c>
      <c r="H1024" s="240"/>
      <c r="I1024" s="240"/>
      <c r="J1024" s="83"/>
      <c r="K1024" s="83"/>
      <c r="L1024" s="86"/>
    </row>
    <row r="1025" spans="1:12" x14ac:dyDescent="0.25">
      <c r="A1025" s="138">
        <f>A1016+1</f>
        <v>107</v>
      </c>
      <c r="B1025" s="139"/>
      <c r="F1025" s="118"/>
      <c r="G1025" s="119" t="s">
        <v>93</v>
      </c>
      <c r="H1025" s="120"/>
      <c r="I1025" s="120"/>
      <c r="J1025" s="120"/>
      <c r="K1025" s="120"/>
      <c r="L1025" s="121"/>
    </row>
    <row r="1026" spans="1:12" ht="18.5" thickBot="1" x14ac:dyDescent="0.45">
      <c r="A1026" s="68" t="e">
        <f>IF($A1025&lt;&gt;0,VLOOKUP($A1025,Liste!$A$10:$W$459,3,FALSE),"")</f>
        <v>#N/A</v>
      </c>
      <c r="B1026" s="122" t="e">
        <f>IF($A1025&lt;&gt;0,VLOOKUP($A1025,Liste!$A$10:$W$459,4,FALSE),"")</f>
        <v>#N/A</v>
      </c>
      <c r="E1026" s="75" t="e">
        <f>IF($A1025&lt;&gt;0,VLOOKUP($A1025,Liste!$A$10:$W$459,8,FALSE),"")</f>
        <v>#N/A</v>
      </c>
      <c r="F1026" s="123"/>
      <c r="G1026" s="124" t="s">
        <v>94</v>
      </c>
      <c r="H1026" s="73"/>
      <c r="I1026" s="73"/>
      <c r="J1026" s="73"/>
      <c r="K1026" s="73"/>
      <c r="L1026" s="25"/>
    </row>
    <row r="1027" spans="1:12" ht="13" x14ac:dyDescent="0.3">
      <c r="A1027" s="79" t="e">
        <f>IF($A1025&lt;&gt;0,VLOOKUP($A1025,Liste!$A$10:$W$459,5,FALSE),"")</f>
        <v>#N/A</v>
      </c>
      <c r="B1027" s="68"/>
      <c r="F1027" s="125"/>
      <c r="G1027" s="126" t="s">
        <v>95</v>
      </c>
      <c r="H1027" s="126"/>
      <c r="I1027" s="126"/>
      <c r="J1027" s="126"/>
      <c r="K1027" s="126"/>
      <c r="L1027" s="85"/>
    </row>
    <row r="1028" spans="1:12" ht="13" x14ac:dyDescent="0.3">
      <c r="A1028" s="79" t="e">
        <f>IF($A1025&lt;&gt;0,VLOOKUP($A1025,Liste!$A$10:$W$459,6,FALSE),"")</f>
        <v>#N/A</v>
      </c>
      <c r="B1028" s="79" t="e">
        <f>IF($A1025&lt;&gt;0,VLOOKUP($A1025,Liste!$A$10:$W$459,7,FALSE),"")</f>
        <v>#N/A</v>
      </c>
      <c r="F1028" s="127"/>
      <c r="L1028" s="71"/>
    </row>
    <row r="1029" spans="1:12" x14ac:dyDescent="0.25">
      <c r="A1029" s="80" t="e">
        <f xml:space="preserve"> IF($A1025&lt;&gt;0, "Lot " &amp; VLOOKUP($A1025,Liste!$A$10:$W$459,9,FALSE),"")</f>
        <v>#N/A</v>
      </c>
      <c r="B1029" s="128" t="e">
        <f>IF($A1025&lt;&gt;0,VLOOKUP($A1025,Liste!$A$10:$W$459,10,FALSE),"")</f>
        <v>#N/A</v>
      </c>
      <c r="C1029" s="76" t="e">
        <f>IF($A1025&lt;&gt;0,VLOOKUP($A1025,Liste!$A$10:$W$459,11,FALSE),"")</f>
        <v>#N/A</v>
      </c>
      <c r="F1029" s="127"/>
      <c r="L1029" s="71"/>
    </row>
    <row r="1030" spans="1:12" ht="13" thickBot="1" x14ac:dyDescent="0.3">
      <c r="A1030" s="80" t="e">
        <f>IF($A1025&lt;&gt;0,"Lot " &amp; VLOOKUP($A1025,Liste!$A$10:$W$459,12,FALSE),"")</f>
        <v>#N/A</v>
      </c>
      <c r="B1030" s="128" t="e">
        <f>IF($A1025&lt;&gt;0,VLOOKUP($A1025,Liste!$A$10:$W$459,13,FALSE),"")</f>
        <v>#N/A</v>
      </c>
      <c r="C1030" s="76" t="e">
        <f>IF($A1025&lt;&gt;0,VLOOKUP($A1025,Liste!$A$10:$W$459,14,FALSE),"")</f>
        <v>#N/A</v>
      </c>
      <c r="D1030" s="77"/>
      <c r="E1030" s="81"/>
      <c r="F1030" s="129"/>
      <c r="G1030" s="83"/>
      <c r="H1030" s="83"/>
      <c r="I1030" s="83"/>
      <c r="J1030" s="83"/>
      <c r="K1030" s="83"/>
      <c r="L1030" s="86"/>
    </row>
    <row r="1031" spans="1:12" x14ac:dyDescent="0.25">
      <c r="A1031" s="130" t="e">
        <f>IF($A1025&lt;&gt;0,"Lot " &amp; VLOOKUP($A1025,Liste!$A$10:$W$459,15,FALSE),"")</f>
        <v>#N/A</v>
      </c>
      <c r="B1031" s="128" t="e">
        <f>IF($A1025&lt;&gt;0,VLOOKUP($A1025,Liste!$A$10:$W$459,16,FALSE),"")</f>
        <v>#N/A</v>
      </c>
      <c r="C1031" s="77" t="e">
        <f>IF($A1025&lt;&gt;0,VLOOKUP($A1025,Liste!$A$10:$W$459,17,FALSE),"")</f>
        <v>#N/A</v>
      </c>
      <c r="D1031" s="77"/>
      <c r="E1031" s="81"/>
      <c r="F1031" s="127"/>
      <c r="G1031" s="131" t="s">
        <v>96</v>
      </c>
      <c r="H1031" s="132" t="s">
        <v>97</v>
      </c>
      <c r="I1031" s="69"/>
      <c r="J1031" s="69"/>
      <c r="K1031" s="69"/>
      <c r="L1031" s="71"/>
    </row>
    <row r="1032" spans="1:12" x14ac:dyDescent="0.25">
      <c r="A1032" s="130" t="e">
        <f>IF($A1025&lt;&gt;0,"Lot " &amp; VLOOKUP($A1025,Liste!$A$10:$W$459,18,FALSE),"")</f>
        <v>#N/A</v>
      </c>
      <c r="B1032" s="128">
        <v>0</v>
      </c>
      <c r="C1032" s="77" t="e">
        <f>IF($A1025&lt;&gt;0,VLOOKUP($A1025,Liste!$A$10:$W$459,19,FALSE),"")</f>
        <v>#N/A</v>
      </c>
      <c r="E1032" s="81"/>
      <c r="F1032" s="127"/>
      <c r="G1032" s="133" t="s">
        <v>98</v>
      </c>
      <c r="H1032" s="132" t="s">
        <v>97</v>
      </c>
      <c r="I1032" s="134"/>
      <c r="J1032" s="134"/>
      <c r="K1032" s="134"/>
      <c r="L1032" s="135"/>
    </row>
    <row r="1033" spans="1:12" ht="18.5" thickBot="1" x14ac:dyDescent="0.3">
      <c r="A1033" s="110" t="e">
        <f>IF($A1025&lt;&gt;0,"Lot " &amp; VLOOKUP($A1025,Liste!$A$10:$W$459,21,FALSE),"")</f>
        <v>#N/A</v>
      </c>
      <c r="B1033" s="136" t="e">
        <f>IF($A1025&lt;&gt;0,VLOOKUP($A1025,Liste!$A$10:$W$459,22,FALSE),"")</f>
        <v>#N/A</v>
      </c>
      <c r="C1033" s="84" t="e">
        <f>IF($A1025&lt;&gt;0,VLOOKUP($A1025,Liste!$A$10:$W$459,23,FALSE),"")</f>
        <v>#N/A</v>
      </c>
      <c r="D1033" s="83"/>
      <c r="E1033" s="83"/>
      <c r="F1033" s="137"/>
      <c r="G1033" s="240" t="e">
        <f>IF(OR(B1026=0,VLOOKUP(A1025,Liste!$A$10:'Liste'!$Z$459,26)&lt;&gt;""),"", "Voir autorisation messages électroniques")</f>
        <v>#N/A</v>
      </c>
      <c r="H1033" s="240"/>
      <c r="I1033" s="240"/>
      <c r="J1033" s="83"/>
      <c r="K1033" s="83"/>
      <c r="L1033" s="86"/>
    </row>
    <row r="1034" spans="1:12" x14ac:dyDescent="0.25">
      <c r="A1034" s="138">
        <f>A1025+1</f>
        <v>108</v>
      </c>
      <c r="B1034" s="139"/>
      <c r="F1034" s="118"/>
      <c r="G1034" s="119" t="s">
        <v>93</v>
      </c>
      <c r="H1034" s="120"/>
      <c r="I1034" s="120"/>
      <c r="J1034" s="120"/>
      <c r="K1034" s="120"/>
      <c r="L1034" s="121"/>
    </row>
    <row r="1035" spans="1:12" ht="18.5" thickBot="1" x14ac:dyDescent="0.45">
      <c r="A1035" s="68" t="e">
        <f>IF($A1034&lt;&gt;0,VLOOKUP($A1034,Liste!$A$10:$W$459,3,FALSE),"")</f>
        <v>#N/A</v>
      </c>
      <c r="B1035" s="122" t="e">
        <f>IF($A1034&lt;&gt;0,VLOOKUP($A1034,Liste!$A$10:$W$459,4,FALSE),"")</f>
        <v>#N/A</v>
      </c>
      <c r="E1035" s="75" t="e">
        <f>IF($A1034&lt;&gt;0,VLOOKUP($A1034,Liste!$A$10:$W$459,8,FALSE),"")</f>
        <v>#N/A</v>
      </c>
      <c r="F1035" s="123"/>
      <c r="G1035" s="124" t="s">
        <v>94</v>
      </c>
      <c r="H1035" s="73"/>
      <c r="I1035" s="73"/>
      <c r="J1035" s="73"/>
      <c r="K1035" s="73"/>
      <c r="L1035" s="25"/>
    </row>
    <row r="1036" spans="1:12" ht="13" x14ac:dyDescent="0.3">
      <c r="A1036" s="79" t="e">
        <f>IF($A1034&lt;&gt;0,VLOOKUP($A1034,Liste!$A$10:$W$459,5,FALSE),"")</f>
        <v>#N/A</v>
      </c>
      <c r="B1036" s="68"/>
      <c r="F1036" s="125"/>
      <c r="G1036" s="126" t="s">
        <v>95</v>
      </c>
      <c r="H1036" s="126"/>
      <c r="I1036" s="126"/>
      <c r="J1036" s="126"/>
      <c r="K1036" s="126"/>
      <c r="L1036" s="85"/>
    </row>
    <row r="1037" spans="1:12" ht="13" x14ac:dyDescent="0.3">
      <c r="A1037" s="79" t="e">
        <f>IF($A1034&lt;&gt;0,VLOOKUP($A1034,Liste!$A$10:$W$459,6,FALSE),"")</f>
        <v>#N/A</v>
      </c>
      <c r="B1037" s="79" t="e">
        <f>IF($A1034&lt;&gt;0,VLOOKUP($A1034,Liste!$A$10:$W$459,7,FALSE),"")</f>
        <v>#N/A</v>
      </c>
      <c r="F1037" s="127"/>
      <c r="L1037" s="71"/>
    </row>
    <row r="1038" spans="1:12" x14ac:dyDescent="0.25">
      <c r="A1038" s="80" t="e">
        <f xml:space="preserve"> IF($A1034&lt;&gt;0, "Lot " &amp; VLOOKUP($A1034,Liste!$A$10:$W$459,9,FALSE),"")</f>
        <v>#N/A</v>
      </c>
      <c r="B1038" s="128" t="e">
        <f>IF($A1034&lt;&gt;0,VLOOKUP($A1034,Liste!$A$10:$W$459,10,FALSE),"")</f>
        <v>#N/A</v>
      </c>
      <c r="C1038" s="76" t="e">
        <f>IF($A1034&lt;&gt;0,VLOOKUP($A1034,Liste!$A$10:$W$459,11,FALSE),"")</f>
        <v>#N/A</v>
      </c>
      <c r="F1038" s="127"/>
      <c r="L1038" s="71"/>
    </row>
    <row r="1039" spans="1:12" ht="13" thickBot="1" x14ac:dyDescent="0.3">
      <c r="A1039" s="80" t="e">
        <f>IF($A1034&lt;&gt;0,"Lot " &amp; VLOOKUP($A1034,Liste!$A$10:$W$459,12,FALSE),"")</f>
        <v>#N/A</v>
      </c>
      <c r="B1039" s="128" t="e">
        <f>IF($A1034&lt;&gt;0,VLOOKUP($A1034,Liste!$A$10:$W$459,13,FALSE),"")</f>
        <v>#N/A</v>
      </c>
      <c r="C1039" s="76" t="e">
        <f>IF($A1034&lt;&gt;0,VLOOKUP($A1034,Liste!$A$10:$W$459,14,FALSE),"")</f>
        <v>#N/A</v>
      </c>
      <c r="D1039" s="77"/>
      <c r="E1039" s="81"/>
      <c r="F1039" s="129"/>
      <c r="G1039" s="83"/>
      <c r="H1039" s="83"/>
      <c r="I1039" s="83"/>
      <c r="J1039" s="83"/>
      <c r="K1039" s="83"/>
      <c r="L1039" s="86"/>
    </row>
    <row r="1040" spans="1:12" x14ac:dyDescent="0.25">
      <c r="A1040" s="130" t="e">
        <f>IF($A1034&lt;&gt;0,"Lot " &amp; VLOOKUP($A1034,Liste!$A$10:$W$459,15,FALSE),"")</f>
        <v>#N/A</v>
      </c>
      <c r="B1040" s="128" t="e">
        <f>IF($A1034&lt;&gt;0,VLOOKUP($A1034,Liste!$A$10:$W$459,16,FALSE),"")</f>
        <v>#N/A</v>
      </c>
      <c r="C1040" s="77" t="e">
        <f>IF($A1034&lt;&gt;0,VLOOKUP($A1034,Liste!$A$10:$W$459,17,FALSE),"")</f>
        <v>#N/A</v>
      </c>
      <c r="D1040" s="77"/>
      <c r="E1040" s="81"/>
      <c r="F1040" s="127"/>
      <c r="G1040" s="131" t="s">
        <v>96</v>
      </c>
      <c r="H1040" s="132" t="s">
        <v>97</v>
      </c>
      <c r="I1040" s="69"/>
      <c r="J1040" s="69"/>
      <c r="K1040" s="69"/>
      <c r="L1040" s="71"/>
    </row>
    <row r="1041" spans="1:12" x14ac:dyDescent="0.25">
      <c r="A1041" s="130" t="e">
        <f>IF($A1034&lt;&gt;0,"Lot " &amp; VLOOKUP($A1034,Liste!$A$10:$W$459,18,FALSE),"")</f>
        <v>#N/A</v>
      </c>
      <c r="B1041" s="128">
        <v>0</v>
      </c>
      <c r="C1041" s="77" t="e">
        <f>IF($A1034&lt;&gt;0,VLOOKUP($A1034,Liste!$A$10:$W$459,19,FALSE),"")</f>
        <v>#N/A</v>
      </c>
      <c r="E1041" s="81"/>
      <c r="F1041" s="127"/>
      <c r="G1041" s="133" t="s">
        <v>98</v>
      </c>
      <c r="H1041" s="132" t="s">
        <v>97</v>
      </c>
      <c r="I1041" s="134"/>
      <c r="J1041" s="134"/>
      <c r="K1041" s="134"/>
      <c r="L1041" s="135"/>
    </row>
    <row r="1042" spans="1:12" ht="18.5" thickBot="1" x14ac:dyDescent="0.3">
      <c r="A1042" s="110" t="e">
        <f>IF($A1034&lt;&gt;0,"Lot " &amp; VLOOKUP($A1034,Liste!$A$10:$W$459,21,FALSE),"")</f>
        <v>#N/A</v>
      </c>
      <c r="B1042" s="136" t="e">
        <f>IF($A1034&lt;&gt;0,VLOOKUP($A1034,Liste!$A$10:$W$459,22,FALSE),"")</f>
        <v>#N/A</v>
      </c>
      <c r="C1042" s="84" t="e">
        <f>IF($A1034&lt;&gt;0,VLOOKUP($A1034,Liste!$A$10:$W$459,23,FALSE),"")</f>
        <v>#N/A</v>
      </c>
      <c r="D1042" s="83"/>
      <c r="E1042" s="83"/>
      <c r="F1042" s="137"/>
      <c r="G1042" s="240" t="e">
        <f>IF(OR(B1035=0,VLOOKUP(A1034,Liste!$A$10:'Liste'!$Z$459,26)&lt;&gt;""),"", "Voir autorisation messages électroniques")</f>
        <v>#N/A</v>
      </c>
      <c r="H1042" s="240"/>
      <c r="I1042" s="240"/>
      <c r="J1042" s="83"/>
      <c r="K1042" s="83"/>
      <c r="L1042" s="86"/>
    </row>
    <row r="1043" spans="1:12" x14ac:dyDescent="0.25">
      <c r="A1043" s="138">
        <f>A1034+1</f>
        <v>109</v>
      </c>
      <c r="B1043" s="139"/>
      <c r="F1043" s="118"/>
      <c r="G1043" s="119" t="s">
        <v>93</v>
      </c>
      <c r="H1043" s="120"/>
      <c r="I1043" s="120"/>
      <c r="J1043" s="120"/>
      <c r="K1043" s="120"/>
      <c r="L1043" s="121"/>
    </row>
    <row r="1044" spans="1:12" ht="18.5" thickBot="1" x14ac:dyDescent="0.45">
      <c r="A1044" s="68" t="e">
        <f>IF($A1043&lt;&gt;0,VLOOKUP($A1043,Liste!$A$10:$W$459,3,FALSE),"")</f>
        <v>#N/A</v>
      </c>
      <c r="B1044" s="122" t="e">
        <f>IF($A1043&lt;&gt;0,VLOOKUP($A1043,Liste!$A$10:$W$459,4,FALSE),"")</f>
        <v>#N/A</v>
      </c>
      <c r="E1044" s="75" t="e">
        <f>IF($A1043&lt;&gt;0,VLOOKUP($A1043,Liste!$A$10:$W$459,8,FALSE),"")</f>
        <v>#N/A</v>
      </c>
      <c r="F1044" s="123"/>
      <c r="G1044" s="124" t="s">
        <v>94</v>
      </c>
      <c r="H1044" s="73"/>
      <c r="I1044" s="73"/>
      <c r="J1044" s="73"/>
      <c r="K1044" s="73"/>
      <c r="L1044" s="25"/>
    </row>
    <row r="1045" spans="1:12" ht="13" x14ac:dyDescent="0.3">
      <c r="A1045" s="79" t="e">
        <f>IF($A1043&lt;&gt;0,VLOOKUP($A1043,Liste!$A$10:$W$459,5,FALSE),"")</f>
        <v>#N/A</v>
      </c>
      <c r="B1045" s="68"/>
      <c r="F1045" s="125"/>
      <c r="G1045" s="126" t="s">
        <v>95</v>
      </c>
      <c r="H1045" s="126"/>
      <c r="I1045" s="126"/>
      <c r="J1045" s="126"/>
      <c r="K1045" s="126"/>
      <c r="L1045" s="85"/>
    </row>
    <row r="1046" spans="1:12" ht="13" x14ac:dyDescent="0.3">
      <c r="A1046" s="79" t="e">
        <f>IF($A1043&lt;&gt;0,VLOOKUP($A1043,Liste!$A$10:$W$459,6,FALSE),"")</f>
        <v>#N/A</v>
      </c>
      <c r="B1046" s="79" t="e">
        <f>IF($A1043&lt;&gt;0,VLOOKUP($A1043,Liste!$A$10:$W$459,7,FALSE),"")</f>
        <v>#N/A</v>
      </c>
      <c r="F1046" s="127"/>
      <c r="L1046" s="71"/>
    </row>
    <row r="1047" spans="1:12" x14ac:dyDescent="0.25">
      <c r="A1047" s="80" t="e">
        <f xml:space="preserve"> IF($A1043&lt;&gt;0, "Lot " &amp; VLOOKUP($A1043,Liste!$A$10:$W$459,9,FALSE),"")</f>
        <v>#N/A</v>
      </c>
      <c r="B1047" s="128" t="e">
        <f>IF($A1043&lt;&gt;0,VLOOKUP($A1043,Liste!$A$10:$W$459,10,FALSE),"")</f>
        <v>#N/A</v>
      </c>
      <c r="C1047" s="76" t="e">
        <f>IF($A1043&lt;&gt;0,VLOOKUP($A1043,Liste!$A$10:$W$459,11,FALSE),"")</f>
        <v>#N/A</v>
      </c>
      <c r="F1047" s="127"/>
      <c r="L1047" s="71"/>
    </row>
    <row r="1048" spans="1:12" ht="13" thickBot="1" x14ac:dyDescent="0.3">
      <c r="A1048" s="80" t="e">
        <f>IF($A1043&lt;&gt;0,"Lot " &amp; VLOOKUP($A1043,Liste!$A$10:$W$459,12,FALSE),"")</f>
        <v>#N/A</v>
      </c>
      <c r="B1048" s="128" t="e">
        <f>IF($A1043&lt;&gt;0,VLOOKUP($A1043,Liste!$A$10:$W$459,13,FALSE),"")</f>
        <v>#N/A</v>
      </c>
      <c r="C1048" s="76" t="e">
        <f>IF($A1043&lt;&gt;0,VLOOKUP($A1043,Liste!$A$10:$W$459,14,FALSE),"")</f>
        <v>#N/A</v>
      </c>
      <c r="D1048" s="77"/>
      <c r="E1048" s="81"/>
      <c r="F1048" s="129"/>
      <c r="G1048" s="83"/>
      <c r="H1048" s="83"/>
      <c r="I1048" s="83"/>
      <c r="J1048" s="83"/>
      <c r="K1048" s="83"/>
      <c r="L1048" s="86"/>
    </row>
    <row r="1049" spans="1:12" x14ac:dyDescent="0.25">
      <c r="A1049" s="130" t="e">
        <f>IF($A1043&lt;&gt;0,"Lot " &amp; VLOOKUP($A1043,Liste!$A$10:$W$459,15,FALSE),"")</f>
        <v>#N/A</v>
      </c>
      <c r="B1049" s="128" t="e">
        <f>IF($A1043&lt;&gt;0,VLOOKUP($A1043,Liste!$A$10:$W$459,16,FALSE),"")</f>
        <v>#N/A</v>
      </c>
      <c r="C1049" s="77" t="e">
        <f>IF($A1043&lt;&gt;0,VLOOKUP($A1043,Liste!$A$10:$W$459,17,FALSE),"")</f>
        <v>#N/A</v>
      </c>
      <c r="D1049" s="77"/>
      <c r="E1049" s="81"/>
      <c r="F1049" s="127"/>
      <c r="G1049" s="131" t="s">
        <v>96</v>
      </c>
      <c r="H1049" s="132" t="s">
        <v>97</v>
      </c>
      <c r="I1049" s="69"/>
      <c r="J1049" s="69"/>
      <c r="K1049" s="69"/>
      <c r="L1049" s="71"/>
    </row>
    <row r="1050" spans="1:12" x14ac:dyDescent="0.25">
      <c r="A1050" s="130" t="e">
        <f>IF($A1043&lt;&gt;0,"Lot " &amp; VLOOKUP($A1043,Liste!$A$10:$W$459,18,FALSE),"")</f>
        <v>#N/A</v>
      </c>
      <c r="B1050" s="128">
        <v>0</v>
      </c>
      <c r="C1050" s="77" t="e">
        <f>IF($A1043&lt;&gt;0,VLOOKUP($A1043,Liste!$A$10:$W$459,19,FALSE),"")</f>
        <v>#N/A</v>
      </c>
      <c r="E1050" s="81"/>
      <c r="F1050" s="127"/>
      <c r="G1050" s="133" t="s">
        <v>98</v>
      </c>
      <c r="H1050" s="132" t="s">
        <v>97</v>
      </c>
      <c r="I1050" s="134"/>
      <c r="J1050" s="134"/>
      <c r="K1050" s="134"/>
      <c r="L1050" s="135"/>
    </row>
    <row r="1051" spans="1:12" ht="18.5" thickBot="1" x14ac:dyDescent="0.3">
      <c r="A1051" s="110" t="e">
        <f>IF($A1043&lt;&gt;0,"Lot " &amp; VLOOKUP($A1043,Liste!$A$10:$W$459,21,FALSE),"")</f>
        <v>#N/A</v>
      </c>
      <c r="B1051" s="136" t="e">
        <f>IF($A1043&lt;&gt;0,VLOOKUP($A1043,Liste!$A$10:$W$459,22,FALSE),"")</f>
        <v>#N/A</v>
      </c>
      <c r="C1051" s="84" t="e">
        <f>IF($A1043&lt;&gt;0,VLOOKUP($A1043,Liste!$A$10:$W$459,23,FALSE),"")</f>
        <v>#N/A</v>
      </c>
      <c r="D1051" s="83"/>
      <c r="E1051" s="83"/>
      <c r="F1051" s="137"/>
      <c r="G1051" s="240" t="e">
        <f>IF(OR(B1044=0,VLOOKUP(A1043,Liste!$A$10:'Liste'!$Z$459,26)&lt;&gt;""),"", "Voir autorisation messages électroniques")</f>
        <v>#N/A</v>
      </c>
      <c r="H1051" s="240"/>
      <c r="I1051" s="240"/>
      <c r="J1051" s="83"/>
      <c r="K1051" s="83"/>
      <c r="L1051" s="86"/>
    </row>
    <row r="1052" spans="1:12" x14ac:dyDescent="0.25">
      <c r="A1052" s="138">
        <f>A1043+1</f>
        <v>110</v>
      </c>
      <c r="B1052" s="139"/>
      <c r="F1052" s="118"/>
      <c r="G1052" s="119" t="s">
        <v>93</v>
      </c>
      <c r="H1052" s="120"/>
      <c r="I1052" s="120"/>
      <c r="J1052" s="120"/>
      <c r="K1052" s="120"/>
      <c r="L1052" s="121"/>
    </row>
    <row r="1053" spans="1:12" ht="18.5" thickBot="1" x14ac:dyDescent="0.45">
      <c r="A1053" s="68" t="e">
        <f>IF($A1052&lt;&gt;0,VLOOKUP($A1052,Liste!$A$10:$W$459,3,FALSE),"")</f>
        <v>#N/A</v>
      </c>
      <c r="B1053" s="122" t="e">
        <f>IF($A1052&lt;&gt;0,VLOOKUP($A1052,Liste!$A$10:$W$459,4,FALSE),"")</f>
        <v>#N/A</v>
      </c>
      <c r="E1053" s="75" t="e">
        <f>IF($A1052&lt;&gt;0,VLOOKUP($A1052,Liste!$A$10:$W$459,8,FALSE),"")</f>
        <v>#N/A</v>
      </c>
      <c r="F1053" s="123"/>
      <c r="G1053" s="124" t="s">
        <v>94</v>
      </c>
      <c r="H1053" s="73"/>
      <c r="I1053" s="73"/>
      <c r="J1053" s="73"/>
      <c r="K1053" s="73"/>
      <c r="L1053" s="25"/>
    </row>
    <row r="1054" spans="1:12" ht="13" x14ac:dyDescent="0.3">
      <c r="A1054" s="79" t="e">
        <f>IF($A1052&lt;&gt;0,VLOOKUP($A1052,Liste!$A$10:$W$459,5,FALSE),"")</f>
        <v>#N/A</v>
      </c>
      <c r="B1054" s="68"/>
      <c r="F1054" s="125"/>
      <c r="G1054" s="126" t="s">
        <v>95</v>
      </c>
      <c r="H1054" s="126"/>
      <c r="I1054" s="126"/>
      <c r="J1054" s="126"/>
      <c r="K1054" s="126"/>
      <c r="L1054" s="85"/>
    </row>
    <row r="1055" spans="1:12" ht="13" x14ac:dyDescent="0.3">
      <c r="A1055" s="79" t="e">
        <f>IF($A1052&lt;&gt;0,VLOOKUP($A1052,Liste!$A$10:$W$459,6,FALSE),"")</f>
        <v>#N/A</v>
      </c>
      <c r="B1055" s="79" t="e">
        <f>IF($A1052&lt;&gt;0,VLOOKUP($A1052,Liste!$A$10:$W$459,7,FALSE),"")</f>
        <v>#N/A</v>
      </c>
      <c r="F1055" s="127"/>
      <c r="L1055" s="71"/>
    </row>
    <row r="1056" spans="1:12" x14ac:dyDescent="0.25">
      <c r="A1056" s="80" t="e">
        <f xml:space="preserve"> IF($A1052&lt;&gt;0, "Lot " &amp; VLOOKUP($A1052,Liste!$A$10:$W$459,9,FALSE),"")</f>
        <v>#N/A</v>
      </c>
      <c r="B1056" s="128" t="e">
        <f>IF($A1052&lt;&gt;0,VLOOKUP($A1052,Liste!$A$10:$W$459,10,FALSE),"")</f>
        <v>#N/A</v>
      </c>
      <c r="C1056" s="76" t="e">
        <f>IF($A1052&lt;&gt;0,VLOOKUP($A1052,Liste!$A$10:$W$459,11,FALSE),"")</f>
        <v>#N/A</v>
      </c>
      <c r="F1056" s="127"/>
      <c r="L1056" s="71"/>
    </row>
    <row r="1057" spans="1:12" ht="13" thickBot="1" x14ac:dyDescent="0.3">
      <c r="A1057" s="80" t="e">
        <f>IF($A1052&lt;&gt;0,"Lot " &amp; VLOOKUP($A1052,Liste!$A$10:$W$459,12,FALSE),"")</f>
        <v>#N/A</v>
      </c>
      <c r="B1057" s="128" t="e">
        <f>IF($A1052&lt;&gt;0,VLOOKUP($A1052,Liste!$A$10:$W$459,13,FALSE),"")</f>
        <v>#N/A</v>
      </c>
      <c r="C1057" s="76" t="e">
        <f>IF($A1052&lt;&gt;0,VLOOKUP($A1052,Liste!$A$10:$W$459,14,FALSE),"")</f>
        <v>#N/A</v>
      </c>
      <c r="D1057" s="77"/>
      <c r="E1057" s="81"/>
      <c r="F1057" s="129"/>
      <c r="G1057" s="83"/>
      <c r="H1057" s="83"/>
      <c r="I1057" s="83"/>
      <c r="J1057" s="83"/>
      <c r="K1057" s="83"/>
      <c r="L1057" s="86"/>
    </row>
    <row r="1058" spans="1:12" x14ac:dyDescent="0.25">
      <c r="A1058" s="130" t="e">
        <f>IF($A1052&lt;&gt;0,"Lot " &amp; VLOOKUP($A1052,Liste!$A$10:$W$459,15,FALSE),"")</f>
        <v>#N/A</v>
      </c>
      <c r="B1058" s="128" t="e">
        <f>IF($A1052&lt;&gt;0,VLOOKUP($A1052,Liste!$A$10:$W$459,16,FALSE),"")</f>
        <v>#N/A</v>
      </c>
      <c r="C1058" s="77" t="e">
        <f>IF($A1052&lt;&gt;0,VLOOKUP($A1052,Liste!$A$10:$W$459,17,FALSE),"")</f>
        <v>#N/A</v>
      </c>
      <c r="D1058" s="77"/>
      <c r="E1058" s="81"/>
      <c r="F1058" s="127"/>
      <c r="G1058" s="131" t="s">
        <v>96</v>
      </c>
      <c r="H1058" s="132" t="s">
        <v>97</v>
      </c>
      <c r="I1058" s="69"/>
      <c r="J1058" s="69"/>
      <c r="K1058" s="69"/>
      <c r="L1058" s="71"/>
    </row>
    <row r="1059" spans="1:12" x14ac:dyDescent="0.25">
      <c r="A1059" s="130" t="e">
        <f>IF($A1052&lt;&gt;0,"Lot " &amp; VLOOKUP($A1052,Liste!$A$10:$W$459,18,FALSE),"")</f>
        <v>#N/A</v>
      </c>
      <c r="B1059" s="128">
        <v>0</v>
      </c>
      <c r="C1059" s="77" t="e">
        <f>IF($A1052&lt;&gt;0,VLOOKUP($A1052,Liste!$A$10:$W$459,19,FALSE),"")</f>
        <v>#N/A</v>
      </c>
      <c r="E1059" s="81"/>
      <c r="F1059" s="127"/>
      <c r="G1059" s="133" t="s">
        <v>98</v>
      </c>
      <c r="H1059" s="132" t="s">
        <v>97</v>
      </c>
      <c r="I1059" s="134"/>
      <c r="J1059" s="134"/>
      <c r="K1059" s="134"/>
      <c r="L1059" s="135"/>
    </row>
    <row r="1060" spans="1:12" ht="18.5" thickBot="1" x14ac:dyDescent="0.3">
      <c r="A1060" s="110" t="e">
        <f>IF($A1052&lt;&gt;0,"Lot " &amp; VLOOKUP($A1052,Liste!$A$10:$W$459,21,FALSE),"")</f>
        <v>#N/A</v>
      </c>
      <c r="B1060" s="136" t="e">
        <f>IF($A1052&lt;&gt;0,VLOOKUP($A1052,Liste!$A$10:$W$459,22,FALSE),"")</f>
        <v>#N/A</v>
      </c>
      <c r="C1060" s="84" t="e">
        <f>IF($A1052&lt;&gt;0,VLOOKUP($A1052,Liste!$A$10:$W$459,23,FALSE),"")</f>
        <v>#N/A</v>
      </c>
      <c r="D1060" s="83"/>
      <c r="E1060" s="83"/>
      <c r="F1060" s="137"/>
      <c r="G1060" s="240" t="e">
        <f>IF(OR(B1053=0,VLOOKUP(A1052,Liste!$A$10:'Liste'!$Z$459,26)&lt;&gt;""),"", "Voir autorisation messages électroniques")</f>
        <v>#N/A</v>
      </c>
      <c r="H1060" s="240"/>
      <c r="I1060" s="240"/>
      <c r="J1060" s="83"/>
      <c r="K1060" s="83"/>
      <c r="L1060" s="86"/>
    </row>
    <row r="1061" spans="1:12" x14ac:dyDescent="0.25">
      <c r="A1061" s="138">
        <f>A1052+1</f>
        <v>111</v>
      </c>
      <c r="B1061" s="139"/>
      <c r="F1061" s="118"/>
      <c r="G1061" s="119" t="s">
        <v>93</v>
      </c>
      <c r="H1061" s="120"/>
      <c r="I1061" s="120"/>
      <c r="J1061" s="120"/>
      <c r="K1061" s="120"/>
      <c r="L1061" s="121"/>
    </row>
    <row r="1062" spans="1:12" ht="18.5" thickBot="1" x14ac:dyDescent="0.45">
      <c r="A1062" s="68" t="e">
        <f>IF($A1061&lt;&gt;0,VLOOKUP($A1061,Liste!$A$10:$W$459,3,FALSE),"")</f>
        <v>#N/A</v>
      </c>
      <c r="B1062" s="122" t="e">
        <f>IF($A1061&lt;&gt;0,VLOOKUP($A1061,Liste!$A$10:$W$459,4,FALSE),"")</f>
        <v>#N/A</v>
      </c>
      <c r="E1062" s="75" t="e">
        <f>IF($A1061&lt;&gt;0,VLOOKUP($A1061,Liste!$A$10:$W$459,8,FALSE),"")</f>
        <v>#N/A</v>
      </c>
      <c r="F1062" s="123"/>
      <c r="G1062" s="124" t="s">
        <v>94</v>
      </c>
      <c r="H1062" s="73"/>
      <c r="I1062" s="73"/>
      <c r="J1062" s="73"/>
      <c r="K1062" s="73"/>
      <c r="L1062" s="25"/>
    </row>
    <row r="1063" spans="1:12" ht="13" x14ac:dyDescent="0.3">
      <c r="A1063" s="79" t="e">
        <f>IF($A1061&lt;&gt;0,VLOOKUP($A1061,Liste!$A$10:$W$459,5,FALSE),"")</f>
        <v>#N/A</v>
      </c>
      <c r="B1063" s="68"/>
      <c r="F1063" s="125"/>
      <c r="G1063" s="126" t="s">
        <v>95</v>
      </c>
      <c r="H1063" s="126"/>
      <c r="I1063" s="126"/>
      <c r="J1063" s="126"/>
      <c r="K1063" s="126"/>
      <c r="L1063" s="85"/>
    </row>
    <row r="1064" spans="1:12" ht="13" x14ac:dyDescent="0.3">
      <c r="A1064" s="79" t="e">
        <f>IF($A1061&lt;&gt;0,VLOOKUP($A1061,Liste!$A$10:$W$459,6,FALSE),"")</f>
        <v>#N/A</v>
      </c>
      <c r="B1064" s="79" t="e">
        <f>IF($A1061&lt;&gt;0,VLOOKUP($A1061,Liste!$A$10:$W$459,7,FALSE),"")</f>
        <v>#N/A</v>
      </c>
      <c r="F1064" s="127"/>
      <c r="L1064" s="71"/>
    </row>
    <row r="1065" spans="1:12" x14ac:dyDescent="0.25">
      <c r="A1065" s="80" t="e">
        <f xml:space="preserve"> IF($A1061&lt;&gt;0, "Lot " &amp; VLOOKUP($A1061,Liste!$A$10:$W$459,9,FALSE),"")</f>
        <v>#N/A</v>
      </c>
      <c r="B1065" s="128" t="e">
        <f>IF($A1061&lt;&gt;0,VLOOKUP($A1061,Liste!$A$10:$W$459,10,FALSE),"")</f>
        <v>#N/A</v>
      </c>
      <c r="C1065" s="76" t="e">
        <f>IF($A1061&lt;&gt;0,VLOOKUP($A1061,Liste!$A$10:$W$459,11,FALSE),"")</f>
        <v>#N/A</v>
      </c>
      <c r="F1065" s="127"/>
      <c r="L1065" s="71"/>
    </row>
    <row r="1066" spans="1:12" ht="13" thickBot="1" x14ac:dyDescent="0.3">
      <c r="A1066" s="80" t="e">
        <f>IF($A1061&lt;&gt;0,"Lot " &amp; VLOOKUP($A1061,Liste!$A$10:$W$459,12,FALSE),"")</f>
        <v>#N/A</v>
      </c>
      <c r="B1066" s="128" t="e">
        <f>IF($A1061&lt;&gt;0,VLOOKUP($A1061,Liste!$A$10:$W$459,13,FALSE),"")</f>
        <v>#N/A</v>
      </c>
      <c r="C1066" s="76" t="e">
        <f>IF($A1061&lt;&gt;0,VLOOKUP($A1061,Liste!$A$10:$W$459,14,FALSE),"")</f>
        <v>#N/A</v>
      </c>
      <c r="D1066" s="77"/>
      <c r="E1066" s="81"/>
      <c r="F1066" s="129"/>
      <c r="G1066" s="83"/>
      <c r="H1066" s="83"/>
      <c r="I1066" s="83"/>
      <c r="J1066" s="83"/>
      <c r="K1066" s="83"/>
      <c r="L1066" s="86"/>
    </row>
    <row r="1067" spans="1:12" x14ac:dyDescent="0.25">
      <c r="A1067" s="130" t="e">
        <f>IF($A1061&lt;&gt;0,"Lot " &amp; VLOOKUP($A1061,Liste!$A$10:$W$459,15,FALSE),"")</f>
        <v>#N/A</v>
      </c>
      <c r="B1067" s="128" t="e">
        <f>IF($A1061&lt;&gt;0,VLOOKUP($A1061,Liste!$A$10:$W$459,16,FALSE),"")</f>
        <v>#N/A</v>
      </c>
      <c r="C1067" s="77" t="e">
        <f>IF($A1061&lt;&gt;0,VLOOKUP($A1061,Liste!$A$10:$W$459,17,FALSE),"")</f>
        <v>#N/A</v>
      </c>
      <c r="D1067" s="77"/>
      <c r="E1067" s="81"/>
      <c r="F1067" s="127"/>
      <c r="G1067" s="131" t="s">
        <v>96</v>
      </c>
      <c r="H1067" s="132" t="s">
        <v>97</v>
      </c>
      <c r="I1067" s="69"/>
      <c r="J1067" s="69"/>
      <c r="K1067" s="69"/>
      <c r="L1067" s="71"/>
    </row>
    <row r="1068" spans="1:12" x14ac:dyDescent="0.25">
      <c r="A1068" s="130" t="e">
        <f>IF($A1061&lt;&gt;0,"Lot " &amp; VLOOKUP($A1061,Liste!$A$10:$W$459,18,FALSE),"")</f>
        <v>#N/A</v>
      </c>
      <c r="B1068" s="128">
        <v>0</v>
      </c>
      <c r="C1068" s="77" t="e">
        <f>IF($A1061&lt;&gt;0,VLOOKUP($A1061,Liste!$A$10:$W$459,19,FALSE),"")</f>
        <v>#N/A</v>
      </c>
      <c r="E1068" s="81"/>
      <c r="F1068" s="127"/>
      <c r="G1068" s="133" t="s">
        <v>98</v>
      </c>
      <c r="H1068" s="132" t="s">
        <v>97</v>
      </c>
      <c r="I1068" s="134"/>
      <c r="J1068" s="134"/>
      <c r="K1068" s="134"/>
      <c r="L1068" s="135"/>
    </row>
    <row r="1069" spans="1:12" ht="18.5" thickBot="1" x14ac:dyDescent="0.3">
      <c r="A1069" s="110" t="e">
        <f>IF($A1061&lt;&gt;0,"Lot " &amp; VLOOKUP($A1061,Liste!$A$10:$W$459,21,FALSE),"")</f>
        <v>#N/A</v>
      </c>
      <c r="B1069" s="136" t="e">
        <f>IF($A1061&lt;&gt;0,VLOOKUP($A1061,Liste!$A$10:$W$459,22,FALSE),"")</f>
        <v>#N/A</v>
      </c>
      <c r="C1069" s="84" t="e">
        <f>IF($A1061&lt;&gt;0,VLOOKUP($A1061,Liste!$A$10:$W$459,23,FALSE),"")</f>
        <v>#N/A</v>
      </c>
      <c r="D1069" s="83"/>
      <c r="E1069" s="83"/>
      <c r="F1069" s="137"/>
      <c r="G1069" s="240" t="e">
        <f>IF(OR(B1062=0,VLOOKUP(A1061,Liste!$A$10:'Liste'!$Z$459,26)&lt;&gt;""),"", "Voir autorisation messages électroniques")</f>
        <v>#N/A</v>
      </c>
      <c r="H1069" s="240"/>
      <c r="I1069" s="240"/>
      <c r="J1069" s="83"/>
      <c r="K1069" s="83"/>
      <c r="L1069" s="86"/>
    </row>
    <row r="1070" spans="1:12" x14ac:dyDescent="0.25">
      <c r="A1070" s="138">
        <f>A1061+1</f>
        <v>112</v>
      </c>
      <c r="B1070" s="139"/>
      <c r="F1070" s="118"/>
      <c r="G1070" s="119" t="s">
        <v>93</v>
      </c>
      <c r="H1070" s="120"/>
      <c r="I1070" s="120"/>
      <c r="J1070" s="120"/>
      <c r="K1070" s="120"/>
      <c r="L1070" s="121"/>
    </row>
    <row r="1071" spans="1:12" ht="18.5" thickBot="1" x14ac:dyDescent="0.45">
      <c r="A1071" s="68" t="e">
        <f>IF($A1070&lt;&gt;0,VLOOKUP($A1070,Liste!$A$10:$W$459,3,FALSE),"")</f>
        <v>#N/A</v>
      </c>
      <c r="B1071" s="122" t="e">
        <f>IF($A1070&lt;&gt;0,VLOOKUP($A1070,Liste!$A$10:$W$459,4,FALSE),"")</f>
        <v>#N/A</v>
      </c>
      <c r="E1071" s="75" t="e">
        <f>IF($A1070&lt;&gt;0,VLOOKUP($A1070,Liste!$A$10:$W$459,8,FALSE),"")</f>
        <v>#N/A</v>
      </c>
      <c r="F1071" s="123"/>
      <c r="G1071" s="124" t="s">
        <v>94</v>
      </c>
      <c r="H1071" s="73"/>
      <c r="I1071" s="73"/>
      <c r="J1071" s="73"/>
      <c r="K1071" s="73"/>
      <c r="L1071" s="25"/>
    </row>
    <row r="1072" spans="1:12" ht="13" x14ac:dyDescent="0.3">
      <c r="A1072" s="79" t="e">
        <f>IF($A1070&lt;&gt;0,VLOOKUP($A1070,Liste!$A$10:$W$459,5,FALSE),"")</f>
        <v>#N/A</v>
      </c>
      <c r="B1072" s="68"/>
      <c r="F1072" s="125"/>
      <c r="G1072" s="126" t="s">
        <v>95</v>
      </c>
      <c r="H1072" s="126"/>
      <c r="I1072" s="126"/>
      <c r="J1072" s="126"/>
      <c r="K1072" s="126"/>
      <c r="L1072" s="85"/>
    </row>
    <row r="1073" spans="1:12" ht="13" x14ac:dyDescent="0.3">
      <c r="A1073" s="79" t="e">
        <f>IF($A1070&lt;&gt;0,VLOOKUP($A1070,Liste!$A$10:$W$459,6,FALSE),"")</f>
        <v>#N/A</v>
      </c>
      <c r="B1073" s="79" t="e">
        <f>IF($A1070&lt;&gt;0,VLOOKUP($A1070,Liste!$A$10:$W$459,7,FALSE),"")</f>
        <v>#N/A</v>
      </c>
      <c r="F1073" s="127"/>
      <c r="L1073" s="71"/>
    </row>
    <row r="1074" spans="1:12" x14ac:dyDescent="0.25">
      <c r="A1074" s="80" t="e">
        <f xml:space="preserve"> IF($A1070&lt;&gt;0, "Lot " &amp; VLOOKUP($A1070,Liste!$A$10:$W$459,9,FALSE),"")</f>
        <v>#N/A</v>
      </c>
      <c r="B1074" s="128" t="e">
        <f>IF($A1070&lt;&gt;0,VLOOKUP($A1070,Liste!$A$10:$W$459,10,FALSE),"")</f>
        <v>#N/A</v>
      </c>
      <c r="C1074" s="76" t="e">
        <f>IF($A1070&lt;&gt;0,VLOOKUP($A1070,Liste!$A$10:$W$459,11,FALSE),"")</f>
        <v>#N/A</v>
      </c>
      <c r="F1074" s="127"/>
      <c r="L1074" s="71"/>
    </row>
    <row r="1075" spans="1:12" ht="13" thickBot="1" x14ac:dyDescent="0.3">
      <c r="A1075" s="80" t="e">
        <f>IF($A1070&lt;&gt;0,"Lot " &amp; VLOOKUP($A1070,Liste!$A$10:$W$459,12,FALSE),"")</f>
        <v>#N/A</v>
      </c>
      <c r="B1075" s="128" t="e">
        <f>IF($A1070&lt;&gt;0,VLOOKUP($A1070,Liste!$A$10:$W$459,13,FALSE),"")</f>
        <v>#N/A</v>
      </c>
      <c r="C1075" s="76" t="e">
        <f>IF($A1070&lt;&gt;0,VLOOKUP($A1070,Liste!$A$10:$W$459,14,FALSE),"")</f>
        <v>#N/A</v>
      </c>
      <c r="D1075" s="77"/>
      <c r="E1075" s="81"/>
      <c r="F1075" s="129"/>
      <c r="G1075" s="83"/>
      <c r="H1075" s="83"/>
      <c r="I1075" s="83"/>
      <c r="J1075" s="83"/>
      <c r="K1075" s="83"/>
      <c r="L1075" s="86"/>
    </row>
    <row r="1076" spans="1:12" x14ac:dyDescent="0.25">
      <c r="A1076" s="130" t="e">
        <f>IF($A1070&lt;&gt;0,"Lot " &amp; VLOOKUP($A1070,Liste!$A$10:$W$459,15,FALSE),"")</f>
        <v>#N/A</v>
      </c>
      <c r="B1076" s="128" t="e">
        <f>IF($A1070&lt;&gt;0,VLOOKUP($A1070,Liste!$A$10:$W$459,16,FALSE),"")</f>
        <v>#N/A</v>
      </c>
      <c r="C1076" s="77" t="e">
        <f>IF($A1070&lt;&gt;0,VLOOKUP($A1070,Liste!$A$10:$W$459,17,FALSE),"")</f>
        <v>#N/A</v>
      </c>
      <c r="D1076" s="77"/>
      <c r="E1076" s="81"/>
      <c r="F1076" s="127"/>
      <c r="G1076" s="131" t="s">
        <v>96</v>
      </c>
      <c r="H1076" s="132" t="s">
        <v>97</v>
      </c>
      <c r="I1076" s="69"/>
      <c r="J1076" s="69"/>
      <c r="K1076" s="69"/>
      <c r="L1076" s="71"/>
    </row>
    <row r="1077" spans="1:12" x14ac:dyDescent="0.25">
      <c r="A1077" s="130" t="e">
        <f>IF($A1070&lt;&gt;0,"Lot " &amp; VLOOKUP($A1070,Liste!$A$10:$W$459,18,FALSE),"")</f>
        <v>#N/A</v>
      </c>
      <c r="B1077" s="128">
        <v>0</v>
      </c>
      <c r="C1077" s="77" t="e">
        <f>IF($A1070&lt;&gt;0,VLOOKUP($A1070,Liste!$A$10:$W$459,19,FALSE),"")</f>
        <v>#N/A</v>
      </c>
      <c r="E1077" s="81"/>
      <c r="F1077" s="127"/>
      <c r="G1077" s="133" t="s">
        <v>98</v>
      </c>
      <c r="H1077" s="132" t="s">
        <v>97</v>
      </c>
      <c r="I1077" s="134"/>
      <c r="J1077" s="134"/>
      <c r="K1077" s="134"/>
      <c r="L1077" s="135"/>
    </row>
    <row r="1078" spans="1:12" ht="18.5" thickBot="1" x14ac:dyDescent="0.3">
      <c r="A1078" s="110" t="e">
        <f>IF($A1070&lt;&gt;0,"Lot " &amp; VLOOKUP($A1070,Liste!$A$10:$W$459,21,FALSE),"")</f>
        <v>#N/A</v>
      </c>
      <c r="B1078" s="136" t="e">
        <f>IF($A1070&lt;&gt;0,VLOOKUP($A1070,Liste!$A$10:$W$459,22,FALSE),"")</f>
        <v>#N/A</v>
      </c>
      <c r="C1078" s="84" t="e">
        <f>IF($A1070&lt;&gt;0,VLOOKUP($A1070,Liste!$A$10:$W$459,23,FALSE),"")</f>
        <v>#N/A</v>
      </c>
      <c r="D1078" s="83"/>
      <c r="E1078" s="83"/>
      <c r="F1078" s="137"/>
      <c r="G1078" s="240" t="e">
        <f>IF(OR(B1071=0,VLOOKUP(A1070,Liste!$A$10:'Liste'!$Z$459,26)&lt;&gt;""),"", "Voir autorisation messages électroniques")</f>
        <v>#N/A</v>
      </c>
      <c r="H1078" s="240"/>
      <c r="I1078" s="240"/>
      <c r="J1078" s="83"/>
      <c r="K1078" s="83"/>
      <c r="L1078" s="86"/>
    </row>
    <row r="1079" spans="1:12" x14ac:dyDescent="0.25">
      <c r="L1079" s="71"/>
    </row>
    <row r="1080" spans="1:12" ht="17.5" x14ac:dyDescent="0.35">
      <c r="D1080" s="78" t="s">
        <v>64</v>
      </c>
      <c r="E1080" s="78"/>
      <c r="F1080" s="78"/>
      <c r="K1080" s="89" t="s">
        <v>65</v>
      </c>
      <c r="L1080" s="140">
        <f>L1003+1</f>
        <v>15</v>
      </c>
    </row>
    <row r="1081" spans="1:12" x14ac:dyDescent="0.25">
      <c r="E1081" s="89"/>
      <c r="F1081" s="111" t="s">
        <v>92</v>
      </c>
      <c r="G1081" s="99">
        <v>43819</v>
      </c>
      <c r="L1081" s="71"/>
    </row>
    <row r="1082" spans="1:12" x14ac:dyDescent="0.25">
      <c r="D1082" t="s">
        <v>333</v>
      </c>
      <c r="E1082" s="99"/>
      <c r="F1082" s="99"/>
      <c r="G1082" s="99"/>
      <c r="L1082" s="71"/>
    </row>
    <row r="1083" spans="1:12" ht="13" thickBot="1" x14ac:dyDescent="0.3">
      <c r="A1083" s="69"/>
      <c r="B1083" s="69"/>
      <c r="C1083" s="69"/>
      <c r="D1083" s="69"/>
      <c r="E1083" s="69"/>
      <c r="F1083" s="69"/>
      <c r="G1083" s="69"/>
      <c r="L1083" s="71"/>
    </row>
    <row r="1084" spans="1:12" x14ac:dyDescent="0.25">
      <c r="A1084" s="126">
        <f>A1070+1</f>
        <v>113</v>
      </c>
      <c r="B1084" s="126"/>
      <c r="C1084" s="126"/>
      <c r="D1084" s="126"/>
      <c r="E1084" s="126"/>
      <c r="F1084" s="118"/>
      <c r="G1084" s="119" t="s">
        <v>93</v>
      </c>
      <c r="H1084" s="120"/>
      <c r="I1084" s="120"/>
      <c r="J1084" s="120"/>
      <c r="K1084" s="120"/>
      <c r="L1084" s="121"/>
    </row>
    <row r="1085" spans="1:12" ht="18.5" thickBot="1" x14ac:dyDescent="0.45">
      <c r="A1085" s="68" t="e">
        <f>IF($A1084&lt;&gt;0,VLOOKUP($A1084,Liste!$A$10:$W$459,3,FALSE),"")</f>
        <v>#N/A</v>
      </c>
      <c r="B1085" s="122" t="e">
        <f>IF($A1084&lt;&gt;0,VLOOKUP($A1084,Liste!$A$10:$W$459,4,FALSE),"")</f>
        <v>#N/A</v>
      </c>
      <c r="E1085" s="75" t="e">
        <f>IF($A1084&lt;&gt;0,VLOOKUP($A1084,Liste!$A$10:$W$459,8,FALSE),"")</f>
        <v>#N/A</v>
      </c>
      <c r="F1085" s="123"/>
      <c r="G1085" s="124" t="s">
        <v>94</v>
      </c>
      <c r="H1085" s="73"/>
      <c r="I1085" s="73"/>
      <c r="J1085" s="73"/>
      <c r="K1085" s="73"/>
      <c r="L1085" s="25"/>
    </row>
    <row r="1086" spans="1:12" ht="13" x14ac:dyDescent="0.3">
      <c r="A1086" s="79" t="e">
        <f>IF($A1084&lt;&gt;0,VLOOKUP($A1084,Liste!$A$10:$W$459,5,FALSE),"")</f>
        <v>#N/A</v>
      </c>
      <c r="B1086" s="68"/>
      <c r="F1086" s="125"/>
      <c r="G1086" s="126" t="s">
        <v>95</v>
      </c>
      <c r="H1086" s="126"/>
      <c r="I1086" s="126"/>
      <c r="J1086" s="126"/>
      <c r="K1086" s="126"/>
      <c r="L1086" s="85"/>
    </row>
    <row r="1087" spans="1:12" ht="13" x14ac:dyDescent="0.3">
      <c r="A1087" s="79" t="e">
        <f>IF($A1084&lt;&gt;0,VLOOKUP($A1084,Liste!$A$10:$W$459,6,FALSE),"")</f>
        <v>#N/A</v>
      </c>
      <c r="B1087" s="79" t="e">
        <f>IF($A1084&lt;&gt;0,VLOOKUP($A1084,Liste!$A$10:$W$459,7,FALSE),"")</f>
        <v>#N/A</v>
      </c>
      <c r="F1087" s="127"/>
      <c r="L1087" s="71"/>
    </row>
    <row r="1088" spans="1:12" x14ac:dyDescent="0.25">
      <c r="A1088" s="80" t="e">
        <f xml:space="preserve"> IF($A1084&lt;&gt;0, "Lot " &amp; VLOOKUP($A1084,Liste!$A$10:$W$459,9,FALSE),"")</f>
        <v>#N/A</v>
      </c>
      <c r="B1088" s="128" t="e">
        <f>IF($A1084&lt;&gt;0,VLOOKUP($A1084,Liste!$A$10:$W$459,10,FALSE),"")</f>
        <v>#N/A</v>
      </c>
      <c r="C1088" s="76" t="e">
        <f>IF($A1084&lt;&gt;0,VLOOKUP($A1084,Liste!$A$10:$W$459,11,FALSE),"")</f>
        <v>#N/A</v>
      </c>
      <c r="F1088" s="127"/>
      <c r="L1088" s="71"/>
    </row>
    <row r="1089" spans="1:12" ht="13" thickBot="1" x14ac:dyDescent="0.3">
      <c r="A1089" s="80" t="e">
        <f>IF($A1084&lt;&gt;0,"Lot " &amp; VLOOKUP($A1084,Liste!$A$10:$W$459,12,FALSE),"")</f>
        <v>#N/A</v>
      </c>
      <c r="B1089" s="128" t="e">
        <f>IF($A1084&lt;&gt;0,VLOOKUP($A1084,Liste!$A$10:$W$459,13,FALSE),"")</f>
        <v>#N/A</v>
      </c>
      <c r="C1089" s="76" t="e">
        <f>IF($A1084&lt;&gt;0,VLOOKUP($A1084,Liste!$A$10:$W$459,14,FALSE),"")</f>
        <v>#N/A</v>
      </c>
      <c r="D1089" s="77"/>
      <c r="E1089" s="81"/>
      <c r="F1089" s="129"/>
      <c r="G1089" s="83"/>
      <c r="H1089" s="83"/>
      <c r="I1089" s="83"/>
      <c r="J1089" s="83"/>
      <c r="K1089" s="83"/>
      <c r="L1089" s="86"/>
    </row>
    <row r="1090" spans="1:12" x14ac:dyDescent="0.25">
      <c r="A1090" s="130" t="e">
        <f>IF($A1084&lt;&gt;0,"Lot " &amp; VLOOKUP($A1084,Liste!$A$10:$W$459,15,FALSE),"")</f>
        <v>#N/A</v>
      </c>
      <c r="B1090" s="128" t="e">
        <f>IF($A1084&lt;&gt;0,VLOOKUP($A1084,Liste!$A$10:$W$459,16,FALSE),"")</f>
        <v>#N/A</v>
      </c>
      <c r="C1090" s="77" t="e">
        <f>IF($A1084&lt;&gt;0,VLOOKUP($A1084,Liste!$A$10:$W$459,17,FALSE),"")</f>
        <v>#N/A</v>
      </c>
      <c r="D1090" s="77"/>
      <c r="E1090" s="81"/>
      <c r="F1090" s="127"/>
      <c r="G1090" s="131" t="s">
        <v>96</v>
      </c>
      <c r="H1090" s="132" t="s">
        <v>97</v>
      </c>
      <c r="I1090" s="69"/>
      <c r="J1090" s="69"/>
      <c r="K1090" s="69"/>
      <c r="L1090" s="71"/>
    </row>
    <row r="1091" spans="1:12" x14ac:dyDescent="0.25">
      <c r="A1091" s="130" t="e">
        <f>IF($A1084&lt;&gt;0,"Lot " &amp; VLOOKUP($A1084,Liste!$A$10:$W$459,18,FALSE),"")</f>
        <v>#N/A</v>
      </c>
      <c r="B1091" s="128">
        <v>0</v>
      </c>
      <c r="C1091" s="77" t="e">
        <f>IF($A1084&lt;&gt;0,VLOOKUP($A1084,Liste!$A$10:$W$459,19,FALSE),"")</f>
        <v>#N/A</v>
      </c>
      <c r="E1091" s="81"/>
      <c r="F1091" s="127"/>
      <c r="G1091" s="133" t="s">
        <v>98</v>
      </c>
      <c r="H1091" s="132" t="s">
        <v>97</v>
      </c>
      <c r="I1091" s="134"/>
      <c r="J1091" s="134"/>
      <c r="K1091" s="134"/>
      <c r="L1091" s="135"/>
    </row>
    <row r="1092" spans="1:12" ht="18.5" thickBot="1" x14ac:dyDescent="0.3">
      <c r="A1092" s="110" t="e">
        <f>IF($A1084&lt;&gt;0,"Lot " &amp; VLOOKUP($A1084,Liste!$A$10:$W$459,21,FALSE),"")</f>
        <v>#N/A</v>
      </c>
      <c r="B1092" s="136" t="e">
        <f>IF($A1084&lt;&gt;0,VLOOKUP($A1084,Liste!$A$10:$W$459,22,FALSE),"")</f>
        <v>#N/A</v>
      </c>
      <c r="C1092" s="84" t="e">
        <f>IF($A1084&lt;&gt;0,VLOOKUP($A1084,Liste!$A$10:$W$459,23,FALSE),"")</f>
        <v>#N/A</v>
      </c>
      <c r="D1092" s="83"/>
      <c r="E1092" s="83"/>
      <c r="F1092" s="137"/>
      <c r="G1092" s="240" t="e">
        <f>IF(OR(B1085=0,VLOOKUP(A1084,Liste!$A$10:'Liste'!$Z$459,26)&lt;&gt;""),"", "Voir autorisation messages électroniques")</f>
        <v>#N/A</v>
      </c>
      <c r="H1092" s="240"/>
      <c r="I1092" s="240"/>
      <c r="J1092" s="83"/>
      <c r="K1092" s="83"/>
      <c r="L1092" s="86"/>
    </row>
    <row r="1093" spans="1:12" x14ac:dyDescent="0.25">
      <c r="A1093" s="138">
        <f>A1084+1</f>
        <v>114</v>
      </c>
      <c r="B1093" s="139"/>
      <c r="F1093" s="118"/>
      <c r="G1093" s="119" t="s">
        <v>93</v>
      </c>
      <c r="H1093" s="120"/>
      <c r="I1093" s="120"/>
      <c r="J1093" s="120"/>
      <c r="K1093" s="120"/>
      <c r="L1093" s="121"/>
    </row>
    <row r="1094" spans="1:12" ht="18.5" thickBot="1" x14ac:dyDescent="0.45">
      <c r="A1094" s="68" t="e">
        <f>IF($A1093&lt;&gt;0,VLOOKUP($A1093,Liste!$A$10:$W$459,3,FALSE),"")</f>
        <v>#N/A</v>
      </c>
      <c r="B1094" s="122" t="e">
        <f>IF($A1093&lt;&gt;0,VLOOKUP($A1093,Liste!$A$10:$W$459,4,FALSE),"")</f>
        <v>#N/A</v>
      </c>
      <c r="E1094" s="75" t="e">
        <f>IF($A1093&lt;&gt;0,VLOOKUP($A1093,Liste!$A$10:$W$459,8,FALSE),"")</f>
        <v>#N/A</v>
      </c>
      <c r="F1094" s="123"/>
      <c r="G1094" s="124" t="s">
        <v>94</v>
      </c>
      <c r="H1094" s="73"/>
      <c r="I1094" s="73"/>
      <c r="J1094" s="73"/>
      <c r="K1094" s="73"/>
      <c r="L1094" s="25"/>
    </row>
    <row r="1095" spans="1:12" ht="13" x14ac:dyDescent="0.3">
      <c r="A1095" s="79" t="e">
        <f>IF($A1093&lt;&gt;0,VLOOKUP($A1093,Liste!$A$10:$W$459,5,FALSE),"")</f>
        <v>#N/A</v>
      </c>
      <c r="B1095" s="68"/>
      <c r="F1095" s="125"/>
      <c r="G1095" s="126" t="s">
        <v>95</v>
      </c>
      <c r="H1095" s="126"/>
      <c r="I1095" s="126"/>
      <c r="J1095" s="126"/>
      <c r="K1095" s="126"/>
      <c r="L1095" s="85"/>
    </row>
    <row r="1096" spans="1:12" ht="13" x14ac:dyDescent="0.3">
      <c r="A1096" s="79" t="e">
        <f>IF($A1093&lt;&gt;0,VLOOKUP($A1093,Liste!$A$10:$W$459,6,FALSE),"")</f>
        <v>#N/A</v>
      </c>
      <c r="B1096" s="79" t="e">
        <f>IF($A1093&lt;&gt;0,VLOOKUP($A1093,Liste!$A$10:$W$459,7,FALSE),"")</f>
        <v>#N/A</v>
      </c>
      <c r="F1096" s="127"/>
      <c r="L1096" s="71"/>
    </row>
    <row r="1097" spans="1:12" x14ac:dyDescent="0.25">
      <c r="A1097" s="80" t="e">
        <f xml:space="preserve"> IF($A1093&lt;&gt;0, "Lot " &amp; VLOOKUP($A1093,Liste!$A$10:$W$459,9,FALSE),"")</f>
        <v>#N/A</v>
      </c>
      <c r="B1097" s="128" t="e">
        <f>IF($A1093&lt;&gt;0,VLOOKUP($A1093,Liste!$A$10:$W$459,10,FALSE),"")</f>
        <v>#N/A</v>
      </c>
      <c r="C1097" s="76" t="e">
        <f>IF($A1093&lt;&gt;0,VLOOKUP($A1093,Liste!$A$10:$W$459,11,FALSE),"")</f>
        <v>#N/A</v>
      </c>
      <c r="F1097" s="127"/>
      <c r="L1097" s="71"/>
    </row>
    <row r="1098" spans="1:12" ht="13" thickBot="1" x14ac:dyDescent="0.3">
      <c r="A1098" s="80" t="e">
        <f>IF($A1093&lt;&gt;0,"Lot " &amp; VLOOKUP($A1093,Liste!$A$10:$W$459,12,FALSE),"")</f>
        <v>#N/A</v>
      </c>
      <c r="B1098" s="128" t="e">
        <f>IF($A1093&lt;&gt;0,VLOOKUP($A1093,Liste!$A$10:$W$459,13,FALSE),"")</f>
        <v>#N/A</v>
      </c>
      <c r="C1098" s="76" t="e">
        <f>IF($A1093&lt;&gt;0,VLOOKUP($A1093,Liste!$A$10:$W$459,14,FALSE),"")</f>
        <v>#N/A</v>
      </c>
      <c r="D1098" s="77"/>
      <c r="E1098" s="81"/>
      <c r="F1098" s="129"/>
      <c r="G1098" s="83"/>
      <c r="H1098" s="83"/>
      <c r="I1098" s="83"/>
      <c r="J1098" s="83"/>
      <c r="K1098" s="83"/>
      <c r="L1098" s="86"/>
    </row>
    <row r="1099" spans="1:12" x14ac:dyDescent="0.25">
      <c r="A1099" s="130" t="e">
        <f>IF($A1093&lt;&gt;0,"Lot " &amp; VLOOKUP($A1093,Liste!$A$10:$W$459,15,FALSE),"")</f>
        <v>#N/A</v>
      </c>
      <c r="B1099" s="128" t="e">
        <f>IF($A1093&lt;&gt;0,VLOOKUP($A1093,Liste!$A$10:$W$459,16,FALSE),"")</f>
        <v>#N/A</v>
      </c>
      <c r="C1099" s="77" t="e">
        <f>IF($A1093&lt;&gt;0,VLOOKUP($A1093,Liste!$A$10:$W$459,17,FALSE),"")</f>
        <v>#N/A</v>
      </c>
      <c r="D1099" s="77"/>
      <c r="E1099" s="81"/>
      <c r="F1099" s="127"/>
      <c r="G1099" s="131" t="s">
        <v>96</v>
      </c>
      <c r="H1099" s="132" t="s">
        <v>97</v>
      </c>
      <c r="I1099" s="69"/>
      <c r="J1099" s="69"/>
      <c r="K1099" s="69"/>
      <c r="L1099" s="71"/>
    </row>
    <row r="1100" spans="1:12" x14ac:dyDescent="0.25">
      <c r="A1100" s="130" t="e">
        <f>IF($A1093&lt;&gt;0,"Lot " &amp; VLOOKUP($A1093,Liste!$A$10:$W$459,18,FALSE),"")</f>
        <v>#N/A</v>
      </c>
      <c r="B1100" s="128">
        <v>0</v>
      </c>
      <c r="C1100" s="77" t="e">
        <f>IF($A1093&lt;&gt;0,VLOOKUP($A1093,Liste!$A$10:$W$459,19,FALSE),"")</f>
        <v>#N/A</v>
      </c>
      <c r="E1100" s="81"/>
      <c r="F1100" s="127"/>
      <c r="G1100" s="133" t="s">
        <v>98</v>
      </c>
      <c r="H1100" s="132" t="s">
        <v>97</v>
      </c>
      <c r="I1100" s="134"/>
      <c r="J1100" s="134"/>
      <c r="K1100" s="134"/>
      <c r="L1100" s="135"/>
    </row>
    <row r="1101" spans="1:12" ht="18.5" thickBot="1" x14ac:dyDescent="0.3">
      <c r="A1101" s="110" t="e">
        <f>IF($A1093&lt;&gt;0,"Lot " &amp; VLOOKUP($A1093,Liste!$A$10:$W$459,21,FALSE),"")</f>
        <v>#N/A</v>
      </c>
      <c r="B1101" s="136" t="e">
        <f>IF($A1093&lt;&gt;0,VLOOKUP($A1093,Liste!$A$10:$W$459,22,FALSE),"")</f>
        <v>#N/A</v>
      </c>
      <c r="C1101" s="84" t="e">
        <f>IF($A1093&lt;&gt;0,VLOOKUP($A1093,Liste!$A$10:$W$459,23,FALSE),"")</f>
        <v>#N/A</v>
      </c>
      <c r="D1101" s="83"/>
      <c r="E1101" s="83"/>
      <c r="F1101" s="137"/>
      <c r="G1101" s="240" t="e">
        <f>IF(OR(B1094=0,VLOOKUP(A1093,Liste!$A$10:'Liste'!$Z$459,26)&lt;&gt;""),"", "Voir autorisation messages électroniques")</f>
        <v>#N/A</v>
      </c>
      <c r="H1101" s="240"/>
      <c r="I1101" s="240"/>
      <c r="J1101" s="83"/>
      <c r="K1101" s="83"/>
      <c r="L1101" s="86"/>
    </row>
    <row r="1102" spans="1:12" x14ac:dyDescent="0.25">
      <c r="A1102" s="138">
        <f>A1093+1</f>
        <v>115</v>
      </c>
      <c r="B1102" s="139"/>
      <c r="F1102" s="118"/>
      <c r="G1102" s="119" t="s">
        <v>93</v>
      </c>
      <c r="H1102" s="120"/>
      <c r="I1102" s="120"/>
      <c r="J1102" s="120"/>
      <c r="K1102" s="120"/>
      <c r="L1102" s="121"/>
    </row>
    <row r="1103" spans="1:12" ht="18.5" thickBot="1" x14ac:dyDescent="0.45">
      <c r="A1103" s="68" t="e">
        <f>IF($A1102&lt;&gt;0,VLOOKUP($A1102,Liste!$A$10:$W$459,3,FALSE),"")</f>
        <v>#N/A</v>
      </c>
      <c r="B1103" s="122" t="e">
        <f>IF($A1102&lt;&gt;0,VLOOKUP($A1102,Liste!$A$10:$W$459,4,FALSE),"")</f>
        <v>#N/A</v>
      </c>
      <c r="E1103" s="75" t="e">
        <f>IF($A1102&lt;&gt;0,VLOOKUP($A1102,Liste!$A$10:$W$459,8,FALSE),"")</f>
        <v>#N/A</v>
      </c>
      <c r="F1103" s="123"/>
      <c r="G1103" s="124" t="s">
        <v>94</v>
      </c>
      <c r="H1103" s="73"/>
      <c r="I1103" s="73"/>
      <c r="J1103" s="73"/>
      <c r="K1103" s="73"/>
      <c r="L1103" s="25"/>
    </row>
    <row r="1104" spans="1:12" ht="13" x14ac:dyDescent="0.3">
      <c r="A1104" s="79" t="e">
        <f>IF($A1102&lt;&gt;0,VLOOKUP($A1102,Liste!$A$10:$W$459,5,FALSE),"")</f>
        <v>#N/A</v>
      </c>
      <c r="B1104" s="68"/>
      <c r="F1104" s="125"/>
      <c r="G1104" s="126" t="s">
        <v>95</v>
      </c>
      <c r="H1104" s="126"/>
      <c r="I1104" s="126"/>
      <c r="J1104" s="126"/>
      <c r="K1104" s="126"/>
      <c r="L1104" s="85"/>
    </row>
    <row r="1105" spans="1:12" ht="13" x14ac:dyDescent="0.3">
      <c r="A1105" s="79" t="e">
        <f>IF($A1102&lt;&gt;0,VLOOKUP($A1102,Liste!$A$10:$W$459,6,FALSE),"")</f>
        <v>#N/A</v>
      </c>
      <c r="B1105" s="79" t="e">
        <f>IF($A1102&lt;&gt;0,VLOOKUP($A1102,Liste!$A$10:$W$459,7,FALSE),"")</f>
        <v>#N/A</v>
      </c>
      <c r="F1105" s="127"/>
      <c r="L1105" s="71"/>
    </row>
    <row r="1106" spans="1:12" x14ac:dyDescent="0.25">
      <c r="A1106" s="80" t="e">
        <f xml:space="preserve"> IF($A1102&lt;&gt;0, "Lot " &amp; VLOOKUP($A1102,Liste!$A$10:$W$459,9,FALSE),"")</f>
        <v>#N/A</v>
      </c>
      <c r="B1106" s="128" t="e">
        <f>IF($A1102&lt;&gt;0,VLOOKUP($A1102,Liste!$A$10:$W$459,10,FALSE),"")</f>
        <v>#N/A</v>
      </c>
      <c r="C1106" s="76" t="e">
        <f>IF($A1102&lt;&gt;0,VLOOKUP($A1102,Liste!$A$10:$W$459,11,FALSE),"")</f>
        <v>#N/A</v>
      </c>
      <c r="F1106" s="127"/>
      <c r="L1106" s="71"/>
    </row>
    <row r="1107" spans="1:12" ht="13" thickBot="1" x14ac:dyDescent="0.3">
      <c r="A1107" s="80" t="e">
        <f>IF($A1102&lt;&gt;0,"Lot " &amp; VLOOKUP($A1102,Liste!$A$10:$W$459,12,FALSE),"")</f>
        <v>#N/A</v>
      </c>
      <c r="B1107" s="128" t="e">
        <f>IF($A1102&lt;&gt;0,VLOOKUP($A1102,Liste!$A$10:$W$459,13,FALSE),"")</f>
        <v>#N/A</v>
      </c>
      <c r="C1107" s="76" t="e">
        <f>IF($A1102&lt;&gt;0,VLOOKUP($A1102,Liste!$A$10:$W$459,14,FALSE),"")</f>
        <v>#N/A</v>
      </c>
      <c r="D1107" s="77"/>
      <c r="E1107" s="81"/>
      <c r="F1107" s="129"/>
      <c r="G1107" s="83"/>
      <c r="H1107" s="83"/>
      <c r="I1107" s="83"/>
      <c r="J1107" s="83"/>
      <c r="K1107" s="83"/>
      <c r="L1107" s="86"/>
    </row>
    <row r="1108" spans="1:12" x14ac:dyDescent="0.25">
      <c r="A1108" s="130" t="e">
        <f>IF($A1102&lt;&gt;0,"Lot " &amp; VLOOKUP($A1102,Liste!$A$10:$W$459,15,FALSE),"")</f>
        <v>#N/A</v>
      </c>
      <c r="B1108" s="128" t="e">
        <f>IF($A1102&lt;&gt;0,VLOOKUP($A1102,Liste!$A$10:$W$459,16,FALSE),"")</f>
        <v>#N/A</v>
      </c>
      <c r="C1108" s="77" t="e">
        <f>IF($A1102&lt;&gt;0,VLOOKUP($A1102,Liste!$A$10:$W$459,17,FALSE),"")</f>
        <v>#N/A</v>
      </c>
      <c r="D1108" s="77"/>
      <c r="E1108" s="81"/>
      <c r="F1108" s="127"/>
      <c r="G1108" s="131" t="s">
        <v>96</v>
      </c>
      <c r="H1108" s="132" t="s">
        <v>97</v>
      </c>
      <c r="I1108" s="69"/>
      <c r="J1108" s="69"/>
      <c r="K1108" s="69"/>
      <c r="L1108" s="71"/>
    </row>
    <row r="1109" spans="1:12" x14ac:dyDescent="0.25">
      <c r="A1109" s="130" t="e">
        <f>IF($A1102&lt;&gt;0,"Lot " &amp; VLOOKUP($A1102,Liste!$A$10:$W$459,18,FALSE),"")</f>
        <v>#N/A</v>
      </c>
      <c r="B1109" s="128">
        <v>0</v>
      </c>
      <c r="C1109" s="77" t="e">
        <f>IF($A1102&lt;&gt;0,VLOOKUP($A1102,Liste!$A$10:$W$459,19,FALSE),"")</f>
        <v>#N/A</v>
      </c>
      <c r="E1109" s="81"/>
      <c r="F1109" s="127"/>
      <c r="G1109" s="133" t="s">
        <v>98</v>
      </c>
      <c r="H1109" s="132" t="s">
        <v>97</v>
      </c>
      <c r="I1109" s="134"/>
      <c r="J1109" s="134"/>
      <c r="K1109" s="134"/>
      <c r="L1109" s="135"/>
    </row>
    <row r="1110" spans="1:12" ht="18.5" thickBot="1" x14ac:dyDescent="0.3">
      <c r="A1110" s="110" t="e">
        <f>IF($A1102&lt;&gt;0,"Lot " &amp; VLOOKUP($A1102,Liste!$A$10:$W$459,21,FALSE),"")</f>
        <v>#N/A</v>
      </c>
      <c r="B1110" s="136" t="e">
        <f>IF($A1102&lt;&gt;0,VLOOKUP($A1102,Liste!$A$10:$W$459,22,FALSE),"")</f>
        <v>#N/A</v>
      </c>
      <c r="C1110" s="84" t="e">
        <f>IF($A1102&lt;&gt;0,VLOOKUP($A1102,Liste!$A$10:$W$459,23,FALSE),"")</f>
        <v>#N/A</v>
      </c>
      <c r="D1110" s="83"/>
      <c r="E1110" s="83"/>
      <c r="F1110" s="137"/>
      <c r="G1110" s="240" t="e">
        <f>IF(OR(B1103=0,VLOOKUP(A1102,Liste!$A$10:'Liste'!$Z$459,26)&lt;&gt;""),"", "Voir autorisation messages électroniques")</f>
        <v>#N/A</v>
      </c>
      <c r="H1110" s="240"/>
      <c r="I1110" s="240"/>
      <c r="J1110" s="83"/>
      <c r="K1110" s="83"/>
      <c r="L1110" s="86"/>
    </row>
    <row r="1111" spans="1:12" x14ac:dyDescent="0.25">
      <c r="A1111" s="138">
        <f>A1102+1</f>
        <v>116</v>
      </c>
      <c r="B1111" s="139"/>
      <c r="F1111" s="118"/>
      <c r="G1111" s="119" t="s">
        <v>93</v>
      </c>
      <c r="H1111" s="120"/>
      <c r="I1111" s="120"/>
      <c r="J1111" s="120"/>
      <c r="K1111" s="120"/>
      <c r="L1111" s="121"/>
    </row>
    <row r="1112" spans="1:12" ht="18.5" thickBot="1" x14ac:dyDescent="0.45">
      <c r="A1112" s="68" t="e">
        <f>IF($A1111&lt;&gt;0,VLOOKUP($A1111,Liste!$A$10:$W$459,3,FALSE),"")</f>
        <v>#N/A</v>
      </c>
      <c r="B1112" s="122" t="e">
        <f>IF($A1111&lt;&gt;0,VLOOKUP($A1111,Liste!$A$10:$W$459,4,FALSE),"")</f>
        <v>#N/A</v>
      </c>
      <c r="E1112" s="75" t="e">
        <f>IF($A1111&lt;&gt;0,VLOOKUP($A1111,Liste!$A$10:$W$459,8,FALSE),"")</f>
        <v>#N/A</v>
      </c>
      <c r="F1112" s="123"/>
      <c r="G1112" s="124" t="s">
        <v>94</v>
      </c>
      <c r="H1112" s="73"/>
      <c r="I1112" s="73"/>
      <c r="J1112" s="73"/>
      <c r="K1112" s="73"/>
      <c r="L1112" s="25"/>
    </row>
    <row r="1113" spans="1:12" ht="13" x14ac:dyDescent="0.3">
      <c r="A1113" s="79" t="e">
        <f>IF($A1111&lt;&gt;0,VLOOKUP($A1111,Liste!$A$10:$W$459,5,FALSE),"")</f>
        <v>#N/A</v>
      </c>
      <c r="B1113" s="68"/>
      <c r="F1113" s="125"/>
      <c r="G1113" s="126" t="s">
        <v>95</v>
      </c>
      <c r="H1113" s="126"/>
      <c r="I1113" s="126"/>
      <c r="J1113" s="126"/>
      <c r="K1113" s="126"/>
      <c r="L1113" s="85"/>
    </row>
    <row r="1114" spans="1:12" ht="13" x14ac:dyDescent="0.3">
      <c r="A1114" s="79" t="e">
        <f>IF($A1111&lt;&gt;0,VLOOKUP($A1111,Liste!$A$10:$W$459,6,FALSE),"")</f>
        <v>#N/A</v>
      </c>
      <c r="B1114" s="79" t="e">
        <f>IF($A1111&lt;&gt;0,VLOOKUP($A1111,Liste!$A$10:$W$459,7,FALSE),"")</f>
        <v>#N/A</v>
      </c>
      <c r="F1114" s="127"/>
      <c r="L1114" s="71"/>
    </row>
    <row r="1115" spans="1:12" x14ac:dyDescent="0.25">
      <c r="A1115" s="80" t="e">
        <f xml:space="preserve"> IF($A1111&lt;&gt;0, "Lot " &amp; VLOOKUP($A1111,Liste!$A$10:$W$459,9,FALSE),"")</f>
        <v>#N/A</v>
      </c>
      <c r="B1115" s="128" t="e">
        <f>IF($A1111&lt;&gt;0,VLOOKUP($A1111,Liste!$A$10:$W$459,10,FALSE),"")</f>
        <v>#N/A</v>
      </c>
      <c r="C1115" s="76" t="e">
        <f>IF($A1111&lt;&gt;0,VLOOKUP($A1111,Liste!$A$10:$W$459,11,FALSE),"")</f>
        <v>#N/A</v>
      </c>
      <c r="F1115" s="127"/>
      <c r="L1115" s="71"/>
    </row>
    <row r="1116" spans="1:12" ht="13" thickBot="1" x14ac:dyDescent="0.3">
      <c r="A1116" s="80" t="e">
        <f>IF($A1111&lt;&gt;0,"Lot " &amp; VLOOKUP($A1111,Liste!$A$10:$W$459,12,FALSE),"")</f>
        <v>#N/A</v>
      </c>
      <c r="B1116" s="128" t="e">
        <f>IF($A1111&lt;&gt;0,VLOOKUP($A1111,Liste!$A$10:$W$459,13,FALSE),"")</f>
        <v>#N/A</v>
      </c>
      <c r="C1116" s="76" t="e">
        <f>IF($A1111&lt;&gt;0,VLOOKUP($A1111,Liste!$A$10:$W$459,14,FALSE),"")</f>
        <v>#N/A</v>
      </c>
      <c r="D1116" s="77"/>
      <c r="E1116" s="81"/>
      <c r="F1116" s="129"/>
      <c r="G1116" s="83"/>
      <c r="H1116" s="83"/>
      <c r="I1116" s="83"/>
      <c r="J1116" s="83"/>
      <c r="K1116" s="83"/>
      <c r="L1116" s="86"/>
    </row>
    <row r="1117" spans="1:12" x14ac:dyDescent="0.25">
      <c r="A1117" s="130" t="e">
        <f>IF($A1111&lt;&gt;0,"Lot " &amp; VLOOKUP($A1111,Liste!$A$10:$W$459,15,FALSE),"")</f>
        <v>#N/A</v>
      </c>
      <c r="B1117" s="128" t="e">
        <f>IF($A1111&lt;&gt;0,VLOOKUP($A1111,Liste!$A$10:$W$459,16,FALSE),"")</f>
        <v>#N/A</v>
      </c>
      <c r="C1117" s="77" t="e">
        <f>IF($A1111&lt;&gt;0,VLOOKUP($A1111,Liste!$A$10:$W$459,17,FALSE),"")</f>
        <v>#N/A</v>
      </c>
      <c r="D1117" s="77"/>
      <c r="E1117" s="81"/>
      <c r="F1117" s="127"/>
      <c r="G1117" s="131" t="s">
        <v>96</v>
      </c>
      <c r="H1117" s="132" t="s">
        <v>97</v>
      </c>
      <c r="I1117" s="69"/>
      <c r="J1117" s="69"/>
      <c r="K1117" s="69"/>
      <c r="L1117" s="71"/>
    </row>
    <row r="1118" spans="1:12" x14ac:dyDescent="0.25">
      <c r="A1118" s="130" t="e">
        <f>IF($A1111&lt;&gt;0,"Lot " &amp; VLOOKUP($A1111,Liste!$A$10:$W$459,18,FALSE),"")</f>
        <v>#N/A</v>
      </c>
      <c r="B1118" s="128">
        <v>0</v>
      </c>
      <c r="C1118" s="77" t="e">
        <f>IF($A1111&lt;&gt;0,VLOOKUP($A1111,Liste!$A$10:$W$459,19,FALSE),"")</f>
        <v>#N/A</v>
      </c>
      <c r="E1118" s="81"/>
      <c r="F1118" s="127"/>
      <c r="G1118" s="133" t="s">
        <v>98</v>
      </c>
      <c r="H1118" s="132" t="s">
        <v>97</v>
      </c>
      <c r="I1118" s="134"/>
      <c r="J1118" s="134"/>
      <c r="K1118" s="134"/>
      <c r="L1118" s="135"/>
    </row>
    <row r="1119" spans="1:12" ht="18.5" thickBot="1" x14ac:dyDescent="0.3">
      <c r="A1119" s="110" t="e">
        <f>IF($A1111&lt;&gt;0,"Lot " &amp; VLOOKUP($A1111,Liste!$A$10:$W$459,21,FALSE),"")</f>
        <v>#N/A</v>
      </c>
      <c r="B1119" s="136" t="e">
        <f>IF($A1111&lt;&gt;0,VLOOKUP($A1111,Liste!$A$10:$W$459,22,FALSE),"")</f>
        <v>#N/A</v>
      </c>
      <c r="C1119" s="84" t="e">
        <f>IF($A1111&lt;&gt;0,VLOOKUP($A1111,Liste!$A$10:$W$459,23,FALSE),"")</f>
        <v>#N/A</v>
      </c>
      <c r="D1119" s="83"/>
      <c r="E1119" s="83"/>
      <c r="F1119" s="137"/>
      <c r="G1119" s="240" t="e">
        <f>IF(OR(B1112=0,VLOOKUP(A1111,Liste!$A$10:'Liste'!$Z$459,26)&lt;&gt;""),"", "Voir autorisation messages électroniques")</f>
        <v>#N/A</v>
      </c>
      <c r="H1119" s="240"/>
      <c r="I1119" s="240"/>
      <c r="J1119" s="83"/>
      <c r="K1119" s="83"/>
      <c r="L1119" s="86"/>
    </row>
    <row r="1120" spans="1:12" x14ac:dyDescent="0.25">
      <c r="A1120" s="138">
        <f>A1111+1</f>
        <v>117</v>
      </c>
      <c r="B1120" s="139"/>
      <c r="F1120" s="118"/>
      <c r="G1120" s="119" t="s">
        <v>93</v>
      </c>
      <c r="H1120" s="120"/>
      <c r="I1120" s="120"/>
      <c r="J1120" s="120"/>
      <c r="K1120" s="120"/>
      <c r="L1120" s="121"/>
    </row>
    <row r="1121" spans="1:12" ht="18.5" thickBot="1" x14ac:dyDescent="0.45">
      <c r="A1121" s="68" t="e">
        <f>IF($A1120&lt;&gt;0,VLOOKUP($A1120,Liste!$A$10:$W$459,3,FALSE),"")</f>
        <v>#N/A</v>
      </c>
      <c r="B1121" s="122" t="e">
        <f>IF($A1120&lt;&gt;0,VLOOKUP($A1120,Liste!$A$10:$W$459,4,FALSE),"")</f>
        <v>#N/A</v>
      </c>
      <c r="E1121" s="75" t="e">
        <f>IF($A1120&lt;&gt;0,VLOOKUP($A1120,Liste!$A$10:$W$459,8,FALSE),"")</f>
        <v>#N/A</v>
      </c>
      <c r="F1121" s="123"/>
      <c r="G1121" s="124" t="s">
        <v>94</v>
      </c>
      <c r="H1121" s="73"/>
      <c r="I1121" s="73"/>
      <c r="J1121" s="73"/>
      <c r="K1121" s="73"/>
      <c r="L1121" s="25"/>
    </row>
    <row r="1122" spans="1:12" ht="13" x14ac:dyDescent="0.3">
      <c r="A1122" s="79" t="e">
        <f>IF($A1120&lt;&gt;0,VLOOKUP($A1120,Liste!$A$10:$W$459,5,FALSE),"")</f>
        <v>#N/A</v>
      </c>
      <c r="B1122" s="68"/>
      <c r="F1122" s="125"/>
      <c r="G1122" s="126" t="s">
        <v>95</v>
      </c>
      <c r="H1122" s="126"/>
      <c r="I1122" s="126"/>
      <c r="J1122" s="126"/>
      <c r="K1122" s="126"/>
      <c r="L1122" s="85"/>
    </row>
    <row r="1123" spans="1:12" ht="13" x14ac:dyDescent="0.3">
      <c r="A1123" s="79" t="e">
        <f>IF($A1120&lt;&gt;0,VLOOKUP($A1120,Liste!$A$10:$W$459,6,FALSE),"")</f>
        <v>#N/A</v>
      </c>
      <c r="B1123" s="79" t="e">
        <f>IF($A1120&lt;&gt;0,VLOOKUP($A1120,Liste!$A$10:$W$459,7,FALSE),"")</f>
        <v>#N/A</v>
      </c>
      <c r="F1123" s="127"/>
      <c r="L1123" s="71"/>
    </row>
    <row r="1124" spans="1:12" x14ac:dyDescent="0.25">
      <c r="A1124" s="80" t="e">
        <f xml:space="preserve"> IF($A1120&lt;&gt;0, "Lot " &amp; VLOOKUP($A1120,Liste!$A$10:$W$459,9,FALSE),"")</f>
        <v>#N/A</v>
      </c>
      <c r="B1124" s="128" t="e">
        <f>IF($A1120&lt;&gt;0,VLOOKUP($A1120,Liste!$A$10:$W$459,10,FALSE),"")</f>
        <v>#N/A</v>
      </c>
      <c r="C1124" s="76" t="e">
        <f>IF($A1120&lt;&gt;0,VLOOKUP($A1120,Liste!$A$10:$W$459,11,FALSE),"")</f>
        <v>#N/A</v>
      </c>
      <c r="F1124" s="127"/>
      <c r="L1124" s="71"/>
    </row>
    <row r="1125" spans="1:12" ht="13" thickBot="1" x14ac:dyDescent="0.3">
      <c r="A1125" s="80" t="e">
        <f>IF($A1120&lt;&gt;0,"Lot " &amp; VLOOKUP($A1120,Liste!$A$10:$W$459,12,FALSE),"")</f>
        <v>#N/A</v>
      </c>
      <c r="B1125" s="128" t="e">
        <f>IF($A1120&lt;&gt;0,VLOOKUP($A1120,Liste!$A$10:$W$459,13,FALSE),"")</f>
        <v>#N/A</v>
      </c>
      <c r="C1125" s="76" t="e">
        <f>IF($A1120&lt;&gt;0,VLOOKUP($A1120,Liste!$A$10:$W$459,14,FALSE),"")</f>
        <v>#N/A</v>
      </c>
      <c r="D1125" s="77"/>
      <c r="E1125" s="81"/>
      <c r="F1125" s="129"/>
      <c r="G1125" s="83"/>
      <c r="H1125" s="83"/>
      <c r="I1125" s="83"/>
      <c r="J1125" s="83"/>
      <c r="K1125" s="83"/>
      <c r="L1125" s="86"/>
    </row>
    <row r="1126" spans="1:12" x14ac:dyDescent="0.25">
      <c r="A1126" s="130" t="e">
        <f>IF($A1120&lt;&gt;0,"Lot " &amp; VLOOKUP($A1120,Liste!$A$10:$W$459,15,FALSE),"")</f>
        <v>#N/A</v>
      </c>
      <c r="B1126" s="128" t="e">
        <f>IF($A1120&lt;&gt;0,VLOOKUP($A1120,Liste!$A$10:$W$459,16,FALSE),"")</f>
        <v>#N/A</v>
      </c>
      <c r="C1126" s="77" t="e">
        <f>IF($A1120&lt;&gt;0,VLOOKUP($A1120,Liste!$A$10:$W$459,17,FALSE),"")</f>
        <v>#N/A</v>
      </c>
      <c r="D1126" s="77"/>
      <c r="E1126" s="81"/>
      <c r="F1126" s="127"/>
      <c r="G1126" s="131" t="s">
        <v>96</v>
      </c>
      <c r="H1126" s="132" t="s">
        <v>97</v>
      </c>
      <c r="I1126" s="69"/>
      <c r="J1126" s="69"/>
      <c r="K1126" s="69"/>
      <c r="L1126" s="71"/>
    </row>
    <row r="1127" spans="1:12" x14ac:dyDescent="0.25">
      <c r="A1127" s="130" t="e">
        <f>IF($A1120&lt;&gt;0,"Lot " &amp; VLOOKUP($A1120,Liste!$A$10:$W$459,18,FALSE),"")</f>
        <v>#N/A</v>
      </c>
      <c r="B1127" s="128">
        <v>0</v>
      </c>
      <c r="C1127" s="77" t="e">
        <f>IF($A1120&lt;&gt;0,VLOOKUP($A1120,Liste!$A$10:$W$459,19,FALSE),"")</f>
        <v>#N/A</v>
      </c>
      <c r="E1127" s="81"/>
      <c r="F1127" s="127"/>
      <c r="G1127" s="133" t="s">
        <v>98</v>
      </c>
      <c r="H1127" s="132" t="s">
        <v>97</v>
      </c>
      <c r="I1127" s="134"/>
      <c r="J1127" s="134"/>
      <c r="K1127" s="134"/>
      <c r="L1127" s="135"/>
    </row>
    <row r="1128" spans="1:12" ht="18.5" thickBot="1" x14ac:dyDescent="0.3">
      <c r="A1128" s="110" t="e">
        <f>IF($A1120&lt;&gt;0,"Lot " &amp; VLOOKUP($A1120,Liste!$A$10:$W$459,21,FALSE),"")</f>
        <v>#N/A</v>
      </c>
      <c r="B1128" s="136" t="e">
        <f>IF($A1120&lt;&gt;0,VLOOKUP($A1120,Liste!$A$10:$W$459,22,FALSE),"")</f>
        <v>#N/A</v>
      </c>
      <c r="C1128" s="84" t="e">
        <f>IF($A1120&lt;&gt;0,VLOOKUP($A1120,Liste!$A$10:$W$459,23,FALSE),"")</f>
        <v>#N/A</v>
      </c>
      <c r="D1128" s="83"/>
      <c r="E1128" s="83"/>
      <c r="F1128" s="137"/>
      <c r="G1128" s="240" t="e">
        <f>IF(OR(B1121=0,VLOOKUP(A1120,Liste!$A$10:'Liste'!$Z$459,26)&lt;&gt;""),"", "Voir autorisation messages électroniques")</f>
        <v>#N/A</v>
      </c>
      <c r="H1128" s="240"/>
      <c r="I1128" s="240"/>
      <c r="J1128" s="83"/>
      <c r="K1128" s="83"/>
      <c r="L1128" s="86"/>
    </row>
    <row r="1129" spans="1:12" x14ac:dyDescent="0.25">
      <c r="A1129" s="138">
        <f>A1120+1</f>
        <v>118</v>
      </c>
      <c r="B1129" s="139"/>
      <c r="F1129" s="118"/>
      <c r="G1129" s="119" t="s">
        <v>93</v>
      </c>
      <c r="H1129" s="120"/>
      <c r="I1129" s="120"/>
      <c r="J1129" s="120"/>
      <c r="K1129" s="120"/>
      <c r="L1129" s="121"/>
    </row>
    <row r="1130" spans="1:12" ht="18.5" thickBot="1" x14ac:dyDescent="0.45">
      <c r="A1130" s="68" t="e">
        <f>IF($A1129&lt;&gt;0,VLOOKUP($A1129,Liste!$A$10:$W$459,3,FALSE),"")</f>
        <v>#N/A</v>
      </c>
      <c r="B1130" s="122" t="e">
        <f>IF($A1129&lt;&gt;0,VLOOKUP($A1129,Liste!$A$10:$W$459,4,FALSE),"")</f>
        <v>#N/A</v>
      </c>
      <c r="E1130" s="75" t="e">
        <f>IF($A1129&lt;&gt;0,VLOOKUP($A1129,Liste!$A$10:$W$459,8,FALSE),"")</f>
        <v>#N/A</v>
      </c>
      <c r="F1130" s="123"/>
      <c r="G1130" s="124" t="s">
        <v>94</v>
      </c>
      <c r="H1130" s="73"/>
      <c r="I1130" s="73"/>
      <c r="J1130" s="73"/>
      <c r="K1130" s="73"/>
      <c r="L1130" s="25"/>
    </row>
    <row r="1131" spans="1:12" ht="13" x14ac:dyDescent="0.3">
      <c r="A1131" s="79" t="e">
        <f>IF($A1129&lt;&gt;0,VLOOKUP($A1129,Liste!$A$10:$W$459,5,FALSE),"")</f>
        <v>#N/A</v>
      </c>
      <c r="B1131" s="68"/>
      <c r="F1131" s="125"/>
      <c r="G1131" s="126" t="s">
        <v>95</v>
      </c>
      <c r="H1131" s="126"/>
      <c r="I1131" s="126"/>
      <c r="J1131" s="126"/>
      <c r="K1131" s="126"/>
      <c r="L1131" s="85"/>
    </row>
    <row r="1132" spans="1:12" ht="13" x14ac:dyDescent="0.3">
      <c r="A1132" s="79" t="e">
        <f>IF($A1129&lt;&gt;0,VLOOKUP($A1129,Liste!$A$10:$W$459,6,FALSE),"")</f>
        <v>#N/A</v>
      </c>
      <c r="B1132" s="79" t="e">
        <f>IF($A1129&lt;&gt;0,VLOOKUP($A1129,Liste!$A$10:$W$459,7,FALSE),"")</f>
        <v>#N/A</v>
      </c>
      <c r="F1132" s="127"/>
      <c r="L1132" s="71"/>
    </row>
    <row r="1133" spans="1:12" x14ac:dyDescent="0.25">
      <c r="A1133" s="80" t="e">
        <f xml:space="preserve"> IF($A1129&lt;&gt;0, "Lot " &amp; VLOOKUP($A1129,Liste!$A$10:$W$459,9,FALSE),"")</f>
        <v>#N/A</v>
      </c>
      <c r="B1133" s="128" t="e">
        <f>IF($A1129&lt;&gt;0,VLOOKUP($A1129,Liste!$A$10:$W$459,10,FALSE),"")</f>
        <v>#N/A</v>
      </c>
      <c r="C1133" s="76" t="e">
        <f>IF($A1129&lt;&gt;0,VLOOKUP($A1129,Liste!$A$10:$W$459,11,FALSE),"")</f>
        <v>#N/A</v>
      </c>
      <c r="F1133" s="127"/>
      <c r="L1133" s="71"/>
    </row>
    <row r="1134" spans="1:12" ht="13" thickBot="1" x14ac:dyDescent="0.3">
      <c r="A1134" s="80" t="e">
        <f>IF($A1129&lt;&gt;0,"Lot " &amp; VLOOKUP($A1129,Liste!$A$10:$W$459,12,FALSE),"")</f>
        <v>#N/A</v>
      </c>
      <c r="B1134" s="128" t="e">
        <f>IF($A1129&lt;&gt;0,VLOOKUP($A1129,Liste!$A$10:$W$459,13,FALSE),"")</f>
        <v>#N/A</v>
      </c>
      <c r="C1134" s="76" t="e">
        <f>IF($A1129&lt;&gt;0,VLOOKUP($A1129,Liste!$A$10:$W$459,14,FALSE),"")</f>
        <v>#N/A</v>
      </c>
      <c r="D1134" s="77"/>
      <c r="E1134" s="81"/>
      <c r="F1134" s="129"/>
      <c r="G1134" s="83"/>
      <c r="H1134" s="83"/>
      <c r="I1134" s="83"/>
      <c r="J1134" s="83"/>
      <c r="K1134" s="83"/>
      <c r="L1134" s="86"/>
    </row>
    <row r="1135" spans="1:12" x14ac:dyDescent="0.25">
      <c r="A1135" s="130" t="e">
        <f>IF($A1129&lt;&gt;0,"Lot " &amp; VLOOKUP($A1129,Liste!$A$10:$W$459,15,FALSE),"")</f>
        <v>#N/A</v>
      </c>
      <c r="B1135" s="128" t="e">
        <f>IF($A1129&lt;&gt;0,VLOOKUP($A1129,Liste!$A$10:$W$459,16,FALSE),"")</f>
        <v>#N/A</v>
      </c>
      <c r="C1135" s="77" t="e">
        <f>IF($A1129&lt;&gt;0,VLOOKUP($A1129,Liste!$A$10:$W$459,17,FALSE),"")</f>
        <v>#N/A</v>
      </c>
      <c r="D1135" s="77"/>
      <c r="E1135" s="81"/>
      <c r="F1135" s="127"/>
      <c r="G1135" s="131" t="s">
        <v>96</v>
      </c>
      <c r="H1135" s="132" t="s">
        <v>97</v>
      </c>
      <c r="I1135" s="69"/>
      <c r="J1135" s="69"/>
      <c r="K1135" s="69"/>
      <c r="L1135" s="71"/>
    </row>
    <row r="1136" spans="1:12" x14ac:dyDescent="0.25">
      <c r="A1136" s="130" t="e">
        <f>IF($A1129&lt;&gt;0,"Lot " &amp; VLOOKUP($A1129,Liste!$A$10:$W$459,18,FALSE),"")</f>
        <v>#N/A</v>
      </c>
      <c r="B1136" s="128">
        <v>0</v>
      </c>
      <c r="C1136" s="77" t="e">
        <f>IF($A1129&lt;&gt;0,VLOOKUP($A1129,Liste!$A$10:$W$459,19,FALSE),"")</f>
        <v>#N/A</v>
      </c>
      <c r="E1136" s="81"/>
      <c r="F1136" s="127"/>
      <c r="G1136" s="133" t="s">
        <v>98</v>
      </c>
      <c r="H1136" s="132" t="s">
        <v>97</v>
      </c>
      <c r="I1136" s="134"/>
      <c r="J1136" s="134"/>
      <c r="K1136" s="134"/>
      <c r="L1136" s="135"/>
    </row>
    <row r="1137" spans="1:12" ht="18.5" thickBot="1" x14ac:dyDescent="0.3">
      <c r="A1137" s="110" t="e">
        <f>IF($A1129&lt;&gt;0,"Lot " &amp; VLOOKUP($A1129,Liste!$A$10:$W$459,21,FALSE),"")</f>
        <v>#N/A</v>
      </c>
      <c r="B1137" s="136" t="e">
        <f>IF($A1129&lt;&gt;0,VLOOKUP($A1129,Liste!$A$10:$W$459,22,FALSE),"")</f>
        <v>#N/A</v>
      </c>
      <c r="C1137" s="84" t="e">
        <f>IF($A1129&lt;&gt;0,VLOOKUP($A1129,Liste!$A$10:$W$459,23,FALSE),"")</f>
        <v>#N/A</v>
      </c>
      <c r="D1137" s="83"/>
      <c r="E1137" s="83"/>
      <c r="F1137" s="137"/>
      <c r="G1137" s="240" t="e">
        <f>IF(OR(B1130=0,VLOOKUP(A1129,Liste!$A$10:'Liste'!$Z$459,26)&lt;&gt;""),"", "Voir autorisation messages électroniques")</f>
        <v>#N/A</v>
      </c>
      <c r="H1137" s="240"/>
      <c r="I1137" s="240"/>
      <c r="J1137" s="83"/>
      <c r="K1137" s="83"/>
      <c r="L1137" s="86"/>
    </row>
    <row r="1138" spans="1:12" x14ac:dyDescent="0.25">
      <c r="A1138" s="138">
        <f>A1129+1</f>
        <v>119</v>
      </c>
      <c r="B1138" s="139"/>
      <c r="F1138" s="118"/>
      <c r="G1138" s="119" t="s">
        <v>93</v>
      </c>
      <c r="H1138" s="120"/>
      <c r="I1138" s="120"/>
      <c r="J1138" s="120"/>
      <c r="K1138" s="120"/>
      <c r="L1138" s="121"/>
    </row>
    <row r="1139" spans="1:12" ht="18.5" thickBot="1" x14ac:dyDescent="0.45">
      <c r="A1139" s="68" t="e">
        <f>IF($A1138&lt;&gt;0,VLOOKUP($A1138,Liste!$A$10:$W$459,3,FALSE),"")</f>
        <v>#N/A</v>
      </c>
      <c r="B1139" s="122" t="e">
        <f>IF($A1138&lt;&gt;0,VLOOKUP($A1138,Liste!$A$10:$W$459,4,FALSE),"")</f>
        <v>#N/A</v>
      </c>
      <c r="E1139" s="75" t="e">
        <f>IF($A1138&lt;&gt;0,VLOOKUP($A1138,Liste!$A$10:$W$459,8,FALSE),"")</f>
        <v>#N/A</v>
      </c>
      <c r="F1139" s="123"/>
      <c r="G1139" s="124" t="s">
        <v>94</v>
      </c>
      <c r="H1139" s="73"/>
      <c r="I1139" s="73"/>
      <c r="J1139" s="73"/>
      <c r="K1139" s="73"/>
      <c r="L1139" s="25"/>
    </row>
    <row r="1140" spans="1:12" ht="13" x14ac:dyDescent="0.3">
      <c r="A1140" s="79" t="e">
        <f>IF($A1138&lt;&gt;0,VLOOKUP($A1138,Liste!$A$10:$W$459,5,FALSE),"")</f>
        <v>#N/A</v>
      </c>
      <c r="B1140" s="68"/>
      <c r="F1140" s="125"/>
      <c r="G1140" s="126" t="s">
        <v>95</v>
      </c>
      <c r="H1140" s="126"/>
      <c r="I1140" s="126"/>
      <c r="J1140" s="126"/>
      <c r="K1140" s="126"/>
      <c r="L1140" s="85"/>
    </row>
    <row r="1141" spans="1:12" ht="13" x14ac:dyDescent="0.3">
      <c r="A1141" s="79" t="e">
        <f>IF($A1138&lt;&gt;0,VLOOKUP($A1138,Liste!$A$10:$W$459,6,FALSE),"")</f>
        <v>#N/A</v>
      </c>
      <c r="B1141" s="79" t="e">
        <f>IF($A1138&lt;&gt;0,VLOOKUP($A1138,Liste!$A$10:$W$459,7,FALSE),"")</f>
        <v>#N/A</v>
      </c>
      <c r="F1141" s="127"/>
      <c r="L1141" s="71"/>
    </row>
    <row r="1142" spans="1:12" x14ac:dyDescent="0.25">
      <c r="A1142" s="80" t="e">
        <f xml:space="preserve"> IF($A1138&lt;&gt;0, "Lot " &amp; VLOOKUP($A1138,Liste!$A$10:$W$459,9,FALSE),"")</f>
        <v>#N/A</v>
      </c>
      <c r="B1142" s="128" t="e">
        <f>IF($A1138&lt;&gt;0,VLOOKUP($A1138,Liste!$A$10:$W$459,10,FALSE),"")</f>
        <v>#N/A</v>
      </c>
      <c r="C1142" s="76" t="e">
        <f>IF($A1138&lt;&gt;0,VLOOKUP($A1138,Liste!$A$10:$W$459,11,FALSE),"")</f>
        <v>#N/A</v>
      </c>
      <c r="F1142" s="127"/>
      <c r="L1142" s="71"/>
    </row>
    <row r="1143" spans="1:12" ht="13" thickBot="1" x14ac:dyDescent="0.3">
      <c r="A1143" s="80" t="e">
        <f>IF($A1138&lt;&gt;0,"Lot " &amp; VLOOKUP($A1138,Liste!$A$10:$W$459,12,FALSE),"")</f>
        <v>#N/A</v>
      </c>
      <c r="B1143" s="128" t="e">
        <f>IF($A1138&lt;&gt;0,VLOOKUP($A1138,Liste!$A$10:$W$459,13,FALSE),"")</f>
        <v>#N/A</v>
      </c>
      <c r="C1143" s="76" t="e">
        <f>IF($A1138&lt;&gt;0,VLOOKUP($A1138,Liste!$A$10:$W$459,14,FALSE),"")</f>
        <v>#N/A</v>
      </c>
      <c r="D1143" s="77"/>
      <c r="E1143" s="81"/>
      <c r="F1143" s="129"/>
      <c r="G1143" s="83"/>
      <c r="H1143" s="83"/>
      <c r="I1143" s="83"/>
      <c r="J1143" s="83"/>
      <c r="K1143" s="83"/>
      <c r="L1143" s="86"/>
    </row>
    <row r="1144" spans="1:12" x14ac:dyDescent="0.25">
      <c r="A1144" s="130" t="e">
        <f>IF($A1138&lt;&gt;0,"Lot " &amp; VLOOKUP($A1138,Liste!$A$10:$W$459,15,FALSE),"")</f>
        <v>#N/A</v>
      </c>
      <c r="B1144" s="128" t="e">
        <f>IF($A1138&lt;&gt;0,VLOOKUP($A1138,Liste!$A$10:$W$459,16,FALSE),"")</f>
        <v>#N/A</v>
      </c>
      <c r="C1144" s="77" t="e">
        <f>IF($A1138&lt;&gt;0,VLOOKUP($A1138,Liste!$A$10:$W$459,17,FALSE),"")</f>
        <v>#N/A</v>
      </c>
      <c r="D1144" s="77"/>
      <c r="E1144" s="81"/>
      <c r="F1144" s="127"/>
      <c r="G1144" s="131" t="s">
        <v>96</v>
      </c>
      <c r="H1144" s="132" t="s">
        <v>97</v>
      </c>
      <c r="I1144" s="69"/>
      <c r="J1144" s="69"/>
      <c r="K1144" s="69"/>
      <c r="L1144" s="71"/>
    </row>
    <row r="1145" spans="1:12" x14ac:dyDescent="0.25">
      <c r="A1145" s="130" t="e">
        <f>IF($A1138&lt;&gt;0,"Lot " &amp; VLOOKUP($A1138,Liste!$A$10:$W$459,18,FALSE),"")</f>
        <v>#N/A</v>
      </c>
      <c r="B1145" s="128">
        <v>0</v>
      </c>
      <c r="C1145" s="77" t="e">
        <f>IF($A1138&lt;&gt;0,VLOOKUP($A1138,Liste!$A$10:$W$459,19,FALSE),"")</f>
        <v>#N/A</v>
      </c>
      <c r="E1145" s="81"/>
      <c r="F1145" s="127"/>
      <c r="G1145" s="133" t="s">
        <v>98</v>
      </c>
      <c r="H1145" s="132" t="s">
        <v>97</v>
      </c>
      <c r="I1145" s="134"/>
      <c r="J1145" s="134"/>
      <c r="K1145" s="134"/>
      <c r="L1145" s="135"/>
    </row>
    <row r="1146" spans="1:12" ht="18.5" thickBot="1" x14ac:dyDescent="0.3">
      <c r="A1146" s="110" t="e">
        <f>IF($A1138&lt;&gt;0,"Lot " &amp; VLOOKUP($A1138,Liste!$A$10:$W$459,21,FALSE),"")</f>
        <v>#N/A</v>
      </c>
      <c r="B1146" s="136" t="e">
        <f>IF($A1138&lt;&gt;0,VLOOKUP($A1138,Liste!$A$10:$W$459,22,FALSE),"")</f>
        <v>#N/A</v>
      </c>
      <c r="C1146" s="84" t="e">
        <f>IF($A1138&lt;&gt;0,VLOOKUP($A1138,Liste!$A$10:$W$459,23,FALSE),"")</f>
        <v>#N/A</v>
      </c>
      <c r="D1146" s="83"/>
      <c r="E1146" s="83"/>
      <c r="F1146" s="137"/>
      <c r="G1146" s="240" t="e">
        <f>IF(OR(B1139=0,VLOOKUP(A1138,Liste!$A$10:'Liste'!$Z$459,26)&lt;&gt;""),"", "Voir autorisation messages électroniques")</f>
        <v>#N/A</v>
      </c>
      <c r="H1146" s="240"/>
      <c r="I1146" s="240"/>
      <c r="J1146" s="83"/>
      <c r="K1146" s="83"/>
      <c r="L1146" s="86"/>
    </row>
    <row r="1147" spans="1:12" x14ac:dyDescent="0.25">
      <c r="A1147" s="138">
        <f>A1138+1</f>
        <v>120</v>
      </c>
      <c r="B1147" s="139"/>
      <c r="F1147" s="118"/>
      <c r="G1147" s="119" t="s">
        <v>93</v>
      </c>
      <c r="H1147" s="120"/>
      <c r="I1147" s="120"/>
      <c r="J1147" s="120"/>
      <c r="K1147" s="120"/>
      <c r="L1147" s="121"/>
    </row>
    <row r="1148" spans="1:12" ht="18.5" thickBot="1" x14ac:dyDescent="0.45">
      <c r="A1148" s="68" t="e">
        <f>IF($A1147&lt;&gt;0,VLOOKUP($A1147,Liste!$A$10:$W$459,3,FALSE),"")</f>
        <v>#N/A</v>
      </c>
      <c r="B1148" s="122" t="e">
        <f>IF($A1147&lt;&gt;0,VLOOKUP($A1147,Liste!$A$10:$W$459,4,FALSE),"")</f>
        <v>#N/A</v>
      </c>
      <c r="E1148" s="75" t="e">
        <f>IF($A1147&lt;&gt;0,VLOOKUP($A1147,Liste!$A$10:$W$459,8,FALSE),"")</f>
        <v>#N/A</v>
      </c>
      <c r="F1148" s="123"/>
      <c r="G1148" s="124" t="s">
        <v>94</v>
      </c>
      <c r="H1148" s="73"/>
      <c r="I1148" s="73"/>
      <c r="J1148" s="73"/>
      <c r="K1148" s="73"/>
      <c r="L1148" s="25"/>
    </row>
    <row r="1149" spans="1:12" ht="13" x14ac:dyDescent="0.3">
      <c r="A1149" s="79" t="e">
        <f>IF($A1147&lt;&gt;0,VLOOKUP($A1147,Liste!$A$10:$W$459,5,FALSE),"")</f>
        <v>#N/A</v>
      </c>
      <c r="B1149" s="68"/>
      <c r="F1149" s="125"/>
      <c r="G1149" s="126" t="s">
        <v>95</v>
      </c>
      <c r="H1149" s="126"/>
      <c r="I1149" s="126"/>
      <c r="J1149" s="126"/>
      <c r="K1149" s="126"/>
      <c r="L1149" s="85"/>
    </row>
    <row r="1150" spans="1:12" ht="13" x14ac:dyDescent="0.3">
      <c r="A1150" s="79" t="e">
        <f>IF($A1147&lt;&gt;0,VLOOKUP($A1147,Liste!$A$10:$W$459,6,FALSE),"")</f>
        <v>#N/A</v>
      </c>
      <c r="B1150" s="79" t="e">
        <f>IF($A1147&lt;&gt;0,VLOOKUP($A1147,Liste!$A$10:$W$459,7,FALSE),"")</f>
        <v>#N/A</v>
      </c>
      <c r="F1150" s="127"/>
      <c r="L1150" s="71"/>
    </row>
    <row r="1151" spans="1:12" x14ac:dyDescent="0.25">
      <c r="A1151" s="80" t="e">
        <f xml:space="preserve"> IF($A1147&lt;&gt;0, "Lot " &amp; VLOOKUP($A1147,Liste!$A$10:$W$459,9,FALSE),"")</f>
        <v>#N/A</v>
      </c>
      <c r="B1151" s="128" t="e">
        <f>IF($A1147&lt;&gt;0,VLOOKUP($A1147,Liste!$A$10:$W$459,10,FALSE),"")</f>
        <v>#N/A</v>
      </c>
      <c r="C1151" s="76" t="e">
        <f>IF($A1147&lt;&gt;0,VLOOKUP($A1147,Liste!$A$10:$W$459,11,FALSE),"")</f>
        <v>#N/A</v>
      </c>
      <c r="F1151" s="127"/>
      <c r="L1151" s="71"/>
    </row>
    <row r="1152" spans="1:12" ht="13" thickBot="1" x14ac:dyDescent="0.3">
      <c r="A1152" s="80" t="e">
        <f>IF($A1147&lt;&gt;0,"Lot " &amp; VLOOKUP($A1147,Liste!$A$10:$W$459,12,FALSE),"")</f>
        <v>#N/A</v>
      </c>
      <c r="B1152" s="128" t="e">
        <f>IF($A1147&lt;&gt;0,VLOOKUP($A1147,Liste!$A$10:$W$459,13,FALSE),"")</f>
        <v>#N/A</v>
      </c>
      <c r="C1152" s="76" t="e">
        <f>IF($A1147&lt;&gt;0,VLOOKUP($A1147,Liste!$A$10:$W$459,14,FALSE),"")</f>
        <v>#N/A</v>
      </c>
      <c r="D1152" s="77"/>
      <c r="E1152" s="81"/>
      <c r="F1152" s="129"/>
      <c r="G1152" s="83"/>
      <c r="H1152" s="83"/>
      <c r="I1152" s="83"/>
      <c r="J1152" s="83"/>
      <c r="K1152" s="83"/>
      <c r="L1152" s="86"/>
    </row>
    <row r="1153" spans="1:12" x14ac:dyDescent="0.25">
      <c r="A1153" s="130" t="e">
        <f>IF($A1147&lt;&gt;0,"Lot " &amp; VLOOKUP($A1147,Liste!$A$10:$W$459,15,FALSE),"")</f>
        <v>#N/A</v>
      </c>
      <c r="B1153" s="128" t="e">
        <f>IF($A1147&lt;&gt;0,VLOOKUP($A1147,Liste!$A$10:$W$459,16,FALSE),"")</f>
        <v>#N/A</v>
      </c>
      <c r="C1153" s="77" t="e">
        <f>IF($A1147&lt;&gt;0,VLOOKUP($A1147,Liste!$A$10:$W$459,17,FALSE),"")</f>
        <v>#N/A</v>
      </c>
      <c r="D1153" s="77"/>
      <c r="E1153" s="81"/>
      <c r="F1153" s="127"/>
      <c r="G1153" s="131" t="s">
        <v>96</v>
      </c>
      <c r="H1153" s="132" t="s">
        <v>97</v>
      </c>
      <c r="I1153" s="69"/>
      <c r="J1153" s="69"/>
      <c r="K1153" s="69"/>
      <c r="L1153" s="71"/>
    </row>
    <row r="1154" spans="1:12" x14ac:dyDescent="0.25">
      <c r="A1154" s="130" t="e">
        <f>IF($A1147&lt;&gt;0,"Lot " &amp; VLOOKUP($A1147,Liste!$A$10:$W$459,18,FALSE),"")</f>
        <v>#N/A</v>
      </c>
      <c r="B1154" s="128">
        <v>0</v>
      </c>
      <c r="C1154" s="77" t="e">
        <f>IF($A1147&lt;&gt;0,VLOOKUP($A1147,Liste!$A$10:$W$459,19,FALSE),"")</f>
        <v>#N/A</v>
      </c>
      <c r="E1154" s="81"/>
      <c r="F1154" s="127"/>
      <c r="G1154" s="133" t="s">
        <v>98</v>
      </c>
      <c r="H1154" s="132" t="s">
        <v>97</v>
      </c>
      <c r="I1154" s="134"/>
      <c r="J1154" s="134"/>
      <c r="K1154" s="134"/>
      <c r="L1154" s="135"/>
    </row>
    <row r="1155" spans="1:12" ht="18.5" thickBot="1" x14ac:dyDescent="0.3">
      <c r="A1155" s="110" t="e">
        <f>IF($A1147&lt;&gt;0,"Lot " &amp; VLOOKUP($A1147,Liste!$A$10:$W$459,21,FALSE),"")</f>
        <v>#N/A</v>
      </c>
      <c r="B1155" s="136" t="e">
        <f>IF($A1147&lt;&gt;0,VLOOKUP($A1147,Liste!$A$10:$W$459,22,FALSE),"")</f>
        <v>#N/A</v>
      </c>
      <c r="C1155" s="84" t="e">
        <f>IF($A1147&lt;&gt;0,VLOOKUP($A1147,Liste!$A$10:$W$459,23,FALSE),"")</f>
        <v>#N/A</v>
      </c>
      <c r="D1155" s="83"/>
      <c r="E1155" s="83"/>
      <c r="F1155" s="137"/>
      <c r="G1155" s="240" t="e">
        <f>IF(OR(B1148=0,VLOOKUP(A1147,Liste!$A$10:'Liste'!$Z$459,26)&lt;&gt;""),"", "Voir autorisation messages électroniques")</f>
        <v>#N/A</v>
      </c>
      <c r="H1155" s="240"/>
      <c r="I1155" s="240"/>
      <c r="J1155" s="83"/>
      <c r="K1155" s="83"/>
      <c r="L1155" s="86"/>
    </row>
    <row r="1156" spans="1:12" x14ac:dyDescent="0.25">
      <c r="L1156" s="71"/>
    </row>
    <row r="1157" spans="1:12" ht="17.5" x14ac:dyDescent="0.35">
      <c r="D1157" s="78" t="s">
        <v>64</v>
      </c>
      <c r="E1157" s="78"/>
      <c r="F1157" s="78"/>
      <c r="K1157" s="89" t="s">
        <v>65</v>
      </c>
      <c r="L1157" s="140">
        <f>L1080+1</f>
        <v>16</v>
      </c>
    </row>
    <row r="1158" spans="1:12" x14ac:dyDescent="0.25">
      <c r="E1158" s="89"/>
      <c r="F1158" s="111" t="s">
        <v>92</v>
      </c>
      <c r="G1158" s="99">
        <v>43819</v>
      </c>
      <c r="L1158" s="71"/>
    </row>
    <row r="1159" spans="1:12" x14ac:dyDescent="0.25">
      <c r="D1159" t="s">
        <v>333</v>
      </c>
      <c r="E1159" s="99"/>
      <c r="F1159" s="99"/>
      <c r="G1159" s="99"/>
      <c r="L1159" s="71"/>
    </row>
    <row r="1160" spans="1:12" ht="13" thickBot="1" x14ac:dyDescent="0.3">
      <c r="A1160" s="69"/>
      <c r="B1160" s="69"/>
      <c r="C1160" s="69"/>
      <c r="D1160" s="69"/>
      <c r="E1160" s="69"/>
      <c r="F1160" s="69"/>
      <c r="G1160" s="69"/>
      <c r="L1160" s="71"/>
    </row>
    <row r="1161" spans="1:12" x14ac:dyDescent="0.25">
      <c r="A1161" s="126">
        <f>A1147+1</f>
        <v>121</v>
      </c>
      <c r="B1161" s="126"/>
      <c r="C1161" s="126"/>
      <c r="D1161" s="126"/>
      <c r="E1161" s="126"/>
      <c r="F1161" s="118"/>
      <c r="G1161" s="119" t="s">
        <v>93</v>
      </c>
      <c r="H1161" s="120"/>
      <c r="I1161" s="120"/>
      <c r="J1161" s="120"/>
      <c r="K1161" s="120"/>
      <c r="L1161" s="121"/>
    </row>
    <row r="1162" spans="1:12" ht="18.5" thickBot="1" x14ac:dyDescent="0.45">
      <c r="A1162" s="68" t="e">
        <f>IF($A1161&lt;&gt;0,VLOOKUP($A1161,Liste!$A$10:$W$459,3,FALSE),"")</f>
        <v>#N/A</v>
      </c>
      <c r="B1162" s="122" t="e">
        <f>IF($A1161&lt;&gt;0,VLOOKUP($A1161,Liste!$A$10:$W$459,4,FALSE),"")</f>
        <v>#N/A</v>
      </c>
      <c r="E1162" s="75" t="e">
        <f>IF($A1161&lt;&gt;0,VLOOKUP($A1161,Liste!$A$10:$W$459,8,FALSE),"")</f>
        <v>#N/A</v>
      </c>
      <c r="F1162" s="123"/>
      <c r="G1162" s="124" t="s">
        <v>94</v>
      </c>
      <c r="H1162" s="73"/>
      <c r="I1162" s="73"/>
      <c r="J1162" s="73"/>
      <c r="K1162" s="73"/>
      <c r="L1162" s="25"/>
    </row>
    <row r="1163" spans="1:12" ht="13" x14ac:dyDescent="0.3">
      <c r="A1163" s="79" t="e">
        <f>IF($A1161&lt;&gt;0,VLOOKUP($A1161,Liste!$A$10:$W$459,5,FALSE),"")</f>
        <v>#N/A</v>
      </c>
      <c r="B1163" s="68"/>
      <c r="F1163" s="125"/>
      <c r="G1163" s="126" t="s">
        <v>95</v>
      </c>
      <c r="H1163" s="126"/>
      <c r="I1163" s="126"/>
      <c r="J1163" s="126"/>
      <c r="K1163" s="126"/>
      <c r="L1163" s="85"/>
    </row>
    <row r="1164" spans="1:12" ht="13" x14ac:dyDescent="0.3">
      <c r="A1164" s="79" t="e">
        <f>IF($A1161&lt;&gt;0,VLOOKUP($A1161,Liste!$A$10:$W$459,6,FALSE),"")</f>
        <v>#N/A</v>
      </c>
      <c r="B1164" s="79" t="e">
        <f>IF($A1161&lt;&gt;0,VLOOKUP($A1161,Liste!$A$10:$W$459,7,FALSE),"")</f>
        <v>#N/A</v>
      </c>
      <c r="F1164" s="127"/>
      <c r="L1164" s="71"/>
    </row>
    <row r="1165" spans="1:12" x14ac:dyDescent="0.25">
      <c r="A1165" s="80" t="e">
        <f xml:space="preserve"> IF($A1161&lt;&gt;0, "Lot " &amp; VLOOKUP($A1161,Liste!$A$10:$W$459,9,FALSE),"")</f>
        <v>#N/A</v>
      </c>
      <c r="B1165" s="128" t="e">
        <f>IF($A1161&lt;&gt;0,VLOOKUP($A1161,Liste!$A$10:$W$459,10,FALSE),"")</f>
        <v>#N/A</v>
      </c>
      <c r="C1165" s="76" t="e">
        <f>IF($A1161&lt;&gt;0,VLOOKUP($A1161,Liste!$A$10:$W$459,11,FALSE),"")</f>
        <v>#N/A</v>
      </c>
      <c r="F1165" s="127"/>
      <c r="L1165" s="71"/>
    </row>
    <row r="1166" spans="1:12" ht="13" thickBot="1" x14ac:dyDescent="0.3">
      <c r="A1166" s="80" t="e">
        <f>IF($A1161&lt;&gt;0,"Lot " &amp; VLOOKUP($A1161,Liste!$A$10:$W$459,12,FALSE),"")</f>
        <v>#N/A</v>
      </c>
      <c r="B1166" s="128" t="e">
        <f>IF($A1161&lt;&gt;0,VLOOKUP($A1161,Liste!$A$10:$W$459,13,FALSE),"")</f>
        <v>#N/A</v>
      </c>
      <c r="C1166" s="76" t="e">
        <f>IF($A1161&lt;&gt;0,VLOOKUP($A1161,Liste!$A$10:$W$459,14,FALSE),"")</f>
        <v>#N/A</v>
      </c>
      <c r="D1166" s="77"/>
      <c r="E1166" s="81"/>
      <c r="F1166" s="129"/>
      <c r="G1166" s="83"/>
      <c r="H1166" s="83"/>
      <c r="I1166" s="83"/>
      <c r="J1166" s="83"/>
      <c r="K1166" s="83"/>
      <c r="L1166" s="86"/>
    </row>
    <row r="1167" spans="1:12" x14ac:dyDescent="0.25">
      <c r="A1167" s="130" t="e">
        <f>IF($A1161&lt;&gt;0,"Lot " &amp; VLOOKUP($A1161,Liste!$A$10:$W$459,15,FALSE),"")</f>
        <v>#N/A</v>
      </c>
      <c r="B1167" s="128" t="e">
        <f>IF($A1161&lt;&gt;0,VLOOKUP($A1161,Liste!$A$10:$W$459,16,FALSE),"")</f>
        <v>#N/A</v>
      </c>
      <c r="C1167" s="77" t="e">
        <f>IF($A1161&lt;&gt;0,VLOOKUP($A1161,Liste!$A$10:$W$459,17,FALSE),"")</f>
        <v>#N/A</v>
      </c>
      <c r="D1167" s="77"/>
      <c r="E1167" s="81"/>
      <c r="F1167" s="127"/>
      <c r="G1167" s="131" t="s">
        <v>96</v>
      </c>
      <c r="H1167" s="132" t="s">
        <v>97</v>
      </c>
      <c r="I1167" s="69"/>
      <c r="J1167" s="69"/>
      <c r="K1167" s="69"/>
      <c r="L1167" s="71"/>
    </row>
    <row r="1168" spans="1:12" x14ac:dyDescent="0.25">
      <c r="A1168" s="130" t="e">
        <f>IF($A1161&lt;&gt;0,"Lot " &amp; VLOOKUP($A1161,Liste!$A$10:$W$459,18,FALSE),"")</f>
        <v>#N/A</v>
      </c>
      <c r="B1168" s="128">
        <v>0</v>
      </c>
      <c r="C1168" s="77" t="e">
        <f>IF($A1161&lt;&gt;0,VLOOKUP($A1161,Liste!$A$10:$W$459,19,FALSE),"")</f>
        <v>#N/A</v>
      </c>
      <c r="E1168" s="81"/>
      <c r="F1168" s="127"/>
      <c r="G1168" s="133" t="s">
        <v>98</v>
      </c>
      <c r="H1168" s="132" t="s">
        <v>97</v>
      </c>
      <c r="I1168" s="134"/>
      <c r="J1168" s="134"/>
      <c r="K1168" s="134"/>
      <c r="L1168" s="135"/>
    </row>
    <row r="1169" spans="1:12" ht="18.5" thickBot="1" x14ac:dyDescent="0.3">
      <c r="A1169" s="110" t="e">
        <f>IF($A1161&lt;&gt;0,"Lot " &amp; VLOOKUP($A1161,Liste!$A$10:$W$459,21,FALSE),"")</f>
        <v>#N/A</v>
      </c>
      <c r="B1169" s="136" t="e">
        <f>IF($A1161&lt;&gt;0,VLOOKUP($A1161,Liste!$A$10:$W$459,22,FALSE),"")</f>
        <v>#N/A</v>
      </c>
      <c r="C1169" s="84" t="e">
        <f>IF($A1161&lt;&gt;0,VLOOKUP($A1161,Liste!$A$10:$W$459,23,FALSE),"")</f>
        <v>#N/A</v>
      </c>
      <c r="D1169" s="83"/>
      <c r="E1169" s="83"/>
      <c r="F1169" s="137"/>
      <c r="G1169" s="240" t="e">
        <f>IF(OR(B1162=0,VLOOKUP(A1161,Liste!$A$10:'Liste'!$Z$459,26)&lt;&gt;""),"", "Voir autorisation messages électroniques")</f>
        <v>#N/A</v>
      </c>
      <c r="H1169" s="240"/>
      <c r="I1169" s="240"/>
      <c r="J1169" s="83"/>
      <c r="K1169" s="83"/>
      <c r="L1169" s="86"/>
    </row>
    <row r="1170" spans="1:12" x14ac:dyDescent="0.25">
      <c r="A1170" s="138">
        <f>A1161+1</f>
        <v>122</v>
      </c>
      <c r="B1170" s="139"/>
      <c r="F1170" s="118"/>
      <c r="G1170" s="119" t="s">
        <v>93</v>
      </c>
      <c r="H1170" s="120"/>
      <c r="I1170" s="120"/>
      <c r="J1170" s="120"/>
      <c r="K1170" s="120"/>
      <c r="L1170" s="121"/>
    </row>
    <row r="1171" spans="1:12" ht="18.5" thickBot="1" x14ac:dyDescent="0.45">
      <c r="A1171" s="68" t="e">
        <f>IF($A1170&lt;&gt;0,VLOOKUP($A1170,Liste!$A$10:$W$459,3,FALSE),"")</f>
        <v>#N/A</v>
      </c>
      <c r="B1171" s="122" t="e">
        <f>IF($A1170&lt;&gt;0,VLOOKUP($A1170,Liste!$A$10:$W$459,4,FALSE),"")</f>
        <v>#N/A</v>
      </c>
      <c r="E1171" s="75" t="e">
        <f>IF($A1170&lt;&gt;0,VLOOKUP($A1170,Liste!$A$10:$W$459,8,FALSE),"")</f>
        <v>#N/A</v>
      </c>
      <c r="F1171" s="123"/>
      <c r="G1171" s="124" t="s">
        <v>94</v>
      </c>
      <c r="H1171" s="73"/>
      <c r="I1171" s="73"/>
      <c r="J1171" s="73"/>
      <c r="K1171" s="73"/>
      <c r="L1171" s="25"/>
    </row>
    <row r="1172" spans="1:12" ht="13" x14ac:dyDescent="0.3">
      <c r="A1172" s="79" t="e">
        <f>IF($A1170&lt;&gt;0,VLOOKUP($A1170,Liste!$A$10:$W$459,5,FALSE),"")</f>
        <v>#N/A</v>
      </c>
      <c r="B1172" s="68"/>
      <c r="F1172" s="125"/>
      <c r="G1172" s="126" t="s">
        <v>95</v>
      </c>
      <c r="H1172" s="126"/>
      <c r="I1172" s="126"/>
      <c r="J1172" s="126"/>
      <c r="K1172" s="126"/>
      <c r="L1172" s="85"/>
    </row>
    <row r="1173" spans="1:12" ht="13" x14ac:dyDescent="0.3">
      <c r="A1173" s="79" t="e">
        <f>IF($A1170&lt;&gt;0,VLOOKUP($A1170,Liste!$A$10:$W$459,6,FALSE),"")</f>
        <v>#N/A</v>
      </c>
      <c r="B1173" s="79" t="e">
        <f>IF($A1170&lt;&gt;0,VLOOKUP($A1170,Liste!$A$10:$W$459,7,FALSE),"")</f>
        <v>#N/A</v>
      </c>
      <c r="F1173" s="127"/>
      <c r="L1173" s="71"/>
    </row>
    <row r="1174" spans="1:12" x14ac:dyDescent="0.25">
      <c r="A1174" s="80" t="e">
        <f xml:space="preserve"> IF($A1170&lt;&gt;0, "Lot " &amp; VLOOKUP($A1170,Liste!$A$10:$W$459,9,FALSE),"")</f>
        <v>#N/A</v>
      </c>
      <c r="B1174" s="128" t="e">
        <f>IF($A1170&lt;&gt;0,VLOOKUP($A1170,Liste!$A$10:$W$459,10,FALSE),"")</f>
        <v>#N/A</v>
      </c>
      <c r="C1174" s="76" t="e">
        <f>IF($A1170&lt;&gt;0,VLOOKUP($A1170,Liste!$A$10:$W$459,11,FALSE),"")</f>
        <v>#N/A</v>
      </c>
      <c r="F1174" s="127"/>
      <c r="L1174" s="71"/>
    </row>
    <row r="1175" spans="1:12" ht="13" thickBot="1" x14ac:dyDescent="0.3">
      <c r="A1175" s="80" t="e">
        <f>IF($A1170&lt;&gt;0,"Lot " &amp; VLOOKUP($A1170,Liste!$A$10:$W$459,12,FALSE),"")</f>
        <v>#N/A</v>
      </c>
      <c r="B1175" s="128" t="e">
        <f>IF($A1170&lt;&gt;0,VLOOKUP($A1170,Liste!$A$10:$W$459,13,FALSE),"")</f>
        <v>#N/A</v>
      </c>
      <c r="C1175" s="76" t="e">
        <f>IF($A1170&lt;&gt;0,VLOOKUP($A1170,Liste!$A$10:$W$459,14,FALSE),"")</f>
        <v>#N/A</v>
      </c>
      <c r="D1175" s="77"/>
      <c r="E1175" s="81"/>
      <c r="F1175" s="129"/>
      <c r="G1175" s="83"/>
      <c r="H1175" s="83"/>
      <c r="I1175" s="83"/>
      <c r="J1175" s="83"/>
      <c r="K1175" s="83"/>
      <c r="L1175" s="86"/>
    </row>
    <row r="1176" spans="1:12" x14ac:dyDescent="0.25">
      <c r="A1176" s="130" t="e">
        <f>IF($A1170&lt;&gt;0,"Lot " &amp; VLOOKUP($A1170,Liste!$A$10:$W$459,15,FALSE),"")</f>
        <v>#N/A</v>
      </c>
      <c r="B1176" s="128" t="e">
        <f>IF($A1170&lt;&gt;0,VLOOKUP($A1170,Liste!$A$10:$W$459,16,FALSE),"")</f>
        <v>#N/A</v>
      </c>
      <c r="C1176" s="77" t="e">
        <f>IF($A1170&lt;&gt;0,VLOOKUP($A1170,Liste!$A$10:$W$459,17,FALSE),"")</f>
        <v>#N/A</v>
      </c>
      <c r="D1176" s="77"/>
      <c r="E1176" s="81"/>
      <c r="F1176" s="127"/>
      <c r="G1176" s="131" t="s">
        <v>96</v>
      </c>
      <c r="H1176" s="132" t="s">
        <v>97</v>
      </c>
      <c r="I1176" s="69"/>
      <c r="J1176" s="69"/>
      <c r="K1176" s="69"/>
      <c r="L1176" s="71"/>
    </row>
    <row r="1177" spans="1:12" x14ac:dyDescent="0.25">
      <c r="A1177" s="130" t="e">
        <f>IF($A1170&lt;&gt;0,"Lot " &amp; VLOOKUP($A1170,Liste!$A$10:$W$459,18,FALSE),"")</f>
        <v>#N/A</v>
      </c>
      <c r="B1177" s="128">
        <v>0</v>
      </c>
      <c r="C1177" s="77" t="e">
        <f>IF($A1170&lt;&gt;0,VLOOKUP($A1170,Liste!$A$10:$W$459,19,FALSE),"")</f>
        <v>#N/A</v>
      </c>
      <c r="E1177" s="81"/>
      <c r="F1177" s="127"/>
      <c r="G1177" s="133" t="s">
        <v>98</v>
      </c>
      <c r="H1177" s="132" t="s">
        <v>97</v>
      </c>
      <c r="I1177" s="134"/>
      <c r="J1177" s="134"/>
      <c r="K1177" s="134"/>
      <c r="L1177" s="135"/>
    </row>
    <row r="1178" spans="1:12" ht="18.5" thickBot="1" x14ac:dyDescent="0.3">
      <c r="A1178" s="110" t="e">
        <f>IF($A1170&lt;&gt;0,"Lot " &amp; VLOOKUP($A1170,Liste!$A$10:$W$459,21,FALSE),"")</f>
        <v>#N/A</v>
      </c>
      <c r="B1178" s="136" t="e">
        <f>IF($A1170&lt;&gt;0,VLOOKUP($A1170,Liste!$A$10:$W$459,22,FALSE),"")</f>
        <v>#N/A</v>
      </c>
      <c r="C1178" s="84" t="e">
        <f>IF($A1170&lt;&gt;0,VLOOKUP($A1170,Liste!$A$10:$W$459,23,FALSE),"")</f>
        <v>#N/A</v>
      </c>
      <c r="D1178" s="83"/>
      <c r="E1178" s="83"/>
      <c r="F1178" s="137"/>
      <c r="G1178" s="240" t="e">
        <f>IF(OR(B1171=0,VLOOKUP(A1170,Liste!$A$10:'Liste'!$Z$459,26)&lt;&gt;""),"", "Voir autorisation messages électroniques")</f>
        <v>#N/A</v>
      </c>
      <c r="H1178" s="240"/>
      <c r="I1178" s="240"/>
      <c r="J1178" s="83"/>
      <c r="K1178" s="83"/>
      <c r="L1178" s="86"/>
    </row>
    <row r="1179" spans="1:12" x14ac:dyDescent="0.25">
      <c r="A1179" s="138">
        <f>A1170+1</f>
        <v>123</v>
      </c>
      <c r="B1179" s="139"/>
      <c r="F1179" s="118"/>
      <c r="G1179" s="119" t="s">
        <v>93</v>
      </c>
      <c r="H1179" s="120"/>
      <c r="I1179" s="120"/>
      <c r="J1179" s="120"/>
      <c r="K1179" s="120"/>
      <c r="L1179" s="121"/>
    </row>
    <row r="1180" spans="1:12" ht="18.5" thickBot="1" x14ac:dyDescent="0.45">
      <c r="A1180" s="68" t="e">
        <f>IF($A1179&lt;&gt;0,VLOOKUP($A1179,Liste!$A$10:$W$459,3,FALSE),"")</f>
        <v>#N/A</v>
      </c>
      <c r="B1180" s="122" t="e">
        <f>IF($A1179&lt;&gt;0,VLOOKUP($A1179,Liste!$A$10:$W$459,4,FALSE),"")</f>
        <v>#N/A</v>
      </c>
      <c r="E1180" s="75" t="e">
        <f>IF($A1179&lt;&gt;0,VLOOKUP($A1179,Liste!$A$10:$W$459,8,FALSE),"")</f>
        <v>#N/A</v>
      </c>
      <c r="F1180" s="123"/>
      <c r="G1180" s="124" t="s">
        <v>94</v>
      </c>
      <c r="H1180" s="73"/>
      <c r="I1180" s="73"/>
      <c r="J1180" s="73"/>
      <c r="K1180" s="73"/>
      <c r="L1180" s="25"/>
    </row>
    <row r="1181" spans="1:12" ht="13" x14ac:dyDescent="0.3">
      <c r="A1181" s="79" t="e">
        <f>IF($A1179&lt;&gt;0,VLOOKUP($A1179,Liste!$A$10:$W$459,5,FALSE),"")</f>
        <v>#N/A</v>
      </c>
      <c r="B1181" s="68"/>
      <c r="F1181" s="125"/>
      <c r="G1181" s="126" t="s">
        <v>95</v>
      </c>
      <c r="H1181" s="126"/>
      <c r="I1181" s="126"/>
      <c r="J1181" s="126"/>
      <c r="K1181" s="126"/>
      <c r="L1181" s="85"/>
    </row>
    <row r="1182" spans="1:12" ht="13" x14ac:dyDescent="0.3">
      <c r="A1182" s="79" t="e">
        <f>IF($A1179&lt;&gt;0,VLOOKUP($A1179,Liste!$A$10:$W$459,6,FALSE),"")</f>
        <v>#N/A</v>
      </c>
      <c r="B1182" s="79" t="e">
        <f>IF($A1179&lt;&gt;0,VLOOKUP($A1179,Liste!$A$10:$W$459,7,FALSE),"")</f>
        <v>#N/A</v>
      </c>
      <c r="F1182" s="127"/>
      <c r="L1182" s="71"/>
    </row>
    <row r="1183" spans="1:12" x14ac:dyDescent="0.25">
      <c r="A1183" s="80" t="e">
        <f xml:space="preserve"> IF($A1179&lt;&gt;0, "Lot " &amp; VLOOKUP($A1179,Liste!$A$10:$W$459,9,FALSE),"")</f>
        <v>#N/A</v>
      </c>
      <c r="B1183" s="128" t="e">
        <f>IF($A1179&lt;&gt;0,VLOOKUP($A1179,Liste!$A$10:$W$459,10,FALSE),"")</f>
        <v>#N/A</v>
      </c>
      <c r="C1183" s="76" t="e">
        <f>IF($A1179&lt;&gt;0,VLOOKUP($A1179,Liste!$A$10:$W$459,11,FALSE),"")</f>
        <v>#N/A</v>
      </c>
      <c r="F1183" s="127"/>
      <c r="L1183" s="71"/>
    </row>
    <row r="1184" spans="1:12" ht="13" thickBot="1" x14ac:dyDescent="0.3">
      <c r="A1184" s="80" t="e">
        <f>IF($A1179&lt;&gt;0,"Lot " &amp; VLOOKUP($A1179,Liste!$A$10:$W$459,12,FALSE),"")</f>
        <v>#N/A</v>
      </c>
      <c r="B1184" s="128" t="e">
        <f>IF($A1179&lt;&gt;0,VLOOKUP($A1179,Liste!$A$10:$W$459,13,FALSE),"")</f>
        <v>#N/A</v>
      </c>
      <c r="C1184" s="76" t="e">
        <f>IF($A1179&lt;&gt;0,VLOOKUP($A1179,Liste!$A$10:$W$459,14,FALSE),"")</f>
        <v>#N/A</v>
      </c>
      <c r="D1184" s="77"/>
      <c r="E1184" s="81"/>
      <c r="F1184" s="129"/>
      <c r="G1184" s="83"/>
      <c r="H1184" s="83"/>
      <c r="I1184" s="83"/>
      <c r="J1184" s="83"/>
      <c r="K1184" s="83"/>
      <c r="L1184" s="86"/>
    </row>
    <row r="1185" spans="1:12" x14ac:dyDescent="0.25">
      <c r="A1185" s="130" t="e">
        <f>IF($A1179&lt;&gt;0,"Lot " &amp; VLOOKUP($A1179,Liste!$A$10:$W$459,15,FALSE),"")</f>
        <v>#N/A</v>
      </c>
      <c r="B1185" s="128" t="e">
        <f>IF($A1179&lt;&gt;0,VLOOKUP($A1179,Liste!$A$10:$W$459,16,FALSE),"")</f>
        <v>#N/A</v>
      </c>
      <c r="C1185" s="77" t="e">
        <f>IF($A1179&lt;&gt;0,VLOOKUP($A1179,Liste!$A$10:$W$459,17,FALSE),"")</f>
        <v>#N/A</v>
      </c>
      <c r="D1185" s="77"/>
      <c r="E1185" s="81"/>
      <c r="F1185" s="127"/>
      <c r="G1185" s="131" t="s">
        <v>96</v>
      </c>
      <c r="H1185" s="132" t="s">
        <v>97</v>
      </c>
      <c r="I1185" s="69"/>
      <c r="J1185" s="69"/>
      <c r="K1185" s="69"/>
      <c r="L1185" s="71"/>
    </row>
    <row r="1186" spans="1:12" x14ac:dyDescent="0.25">
      <c r="A1186" s="130" t="e">
        <f>IF($A1179&lt;&gt;0,"Lot " &amp; VLOOKUP($A1179,Liste!$A$10:$W$459,18,FALSE),"")</f>
        <v>#N/A</v>
      </c>
      <c r="B1186" s="128">
        <v>0</v>
      </c>
      <c r="C1186" s="77" t="e">
        <f>IF($A1179&lt;&gt;0,VLOOKUP($A1179,Liste!$A$10:$W$459,19,FALSE),"")</f>
        <v>#N/A</v>
      </c>
      <c r="E1186" s="81"/>
      <c r="F1186" s="127"/>
      <c r="G1186" s="133" t="s">
        <v>98</v>
      </c>
      <c r="H1186" s="132" t="s">
        <v>97</v>
      </c>
      <c r="I1186" s="134"/>
      <c r="J1186" s="134"/>
      <c r="K1186" s="134"/>
      <c r="L1186" s="135"/>
    </row>
    <row r="1187" spans="1:12" ht="18.5" thickBot="1" x14ac:dyDescent="0.3">
      <c r="A1187" s="110" t="e">
        <f>IF($A1179&lt;&gt;0,"Lot " &amp; VLOOKUP($A1179,Liste!$A$10:$W$459,21,FALSE),"")</f>
        <v>#N/A</v>
      </c>
      <c r="B1187" s="136" t="e">
        <f>IF($A1179&lt;&gt;0,VLOOKUP($A1179,Liste!$A$10:$W$459,22,FALSE),"")</f>
        <v>#N/A</v>
      </c>
      <c r="C1187" s="84" t="e">
        <f>IF($A1179&lt;&gt;0,VLOOKUP($A1179,Liste!$A$10:$W$459,23,FALSE),"")</f>
        <v>#N/A</v>
      </c>
      <c r="D1187" s="83"/>
      <c r="E1187" s="83"/>
      <c r="F1187" s="137"/>
      <c r="G1187" s="240" t="e">
        <f>IF(OR(B1180=0,VLOOKUP(A1179,Liste!$A$10:'Liste'!$Z$459,26)&lt;&gt;""),"", "Voir autorisation messages électroniques")</f>
        <v>#N/A</v>
      </c>
      <c r="H1187" s="240"/>
      <c r="I1187" s="240"/>
      <c r="J1187" s="83"/>
      <c r="K1187" s="83"/>
      <c r="L1187" s="86"/>
    </row>
    <row r="1188" spans="1:12" x14ac:dyDescent="0.25">
      <c r="A1188" s="138">
        <f>A1179+1</f>
        <v>124</v>
      </c>
      <c r="B1188" s="139"/>
      <c r="F1188" s="118"/>
      <c r="G1188" s="119" t="s">
        <v>93</v>
      </c>
      <c r="H1188" s="120"/>
      <c r="I1188" s="120"/>
      <c r="J1188" s="120"/>
      <c r="K1188" s="120"/>
      <c r="L1188" s="121"/>
    </row>
    <row r="1189" spans="1:12" ht="18.5" thickBot="1" x14ac:dyDescent="0.45">
      <c r="A1189" s="68" t="e">
        <f>IF($A1188&lt;&gt;0,VLOOKUP($A1188,Liste!$A$10:$W$459,3,FALSE),"")</f>
        <v>#N/A</v>
      </c>
      <c r="B1189" s="122" t="e">
        <f>IF($A1188&lt;&gt;0,VLOOKUP($A1188,Liste!$A$10:$W$459,4,FALSE),"")</f>
        <v>#N/A</v>
      </c>
      <c r="E1189" s="75" t="e">
        <f>IF($A1188&lt;&gt;0,VLOOKUP($A1188,Liste!$A$10:$W$459,8,FALSE),"")</f>
        <v>#N/A</v>
      </c>
      <c r="F1189" s="123"/>
      <c r="G1189" s="124" t="s">
        <v>94</v>
      </c>
      <c r="H1189" s="73"/>
      <c r="I1189" s="73"/>
      <c r="J1189" s="73"/>
      <c r="K1189" s="73"/>
      <c r="L1189" s="25"/>
    </row>
    <row r="1190" spans="1:12" ht="13" x14ac:dyDescent="0.3">
      <c r="A1190" s="79" t="e">
        <f>IF($A1188&lt;&gt;0,VLOOKUP($A1188,Liste!$A$10:$W$459,5,FALSE),"")</f>
        <v>#N/A</v>
      </c>
      <c r="B1190" s="68"/>
      <c r="F1190" s="125"/>
      <c r="G1190" s="126" t="s">
        <v>95</v>
      </c>
      <c r="H1190" s="126"/>
      <c r="I1190" s="126"/>
      <c r="J1190" s="126"/>
      <c r="K1190" s="126"/>
      <c r="L1190" s="85"/>
    </row>
    <row r="1191" spans="1:12" ht="13" x14ac:dyDescent="0.3">
      <c r="A1191" s="79" t="e">
        <f>IF($A1188&lt;&gt;0,VLOOKUP($A1188,Liste!$A$10:$W$459,6,FALSE),"")</f>
        <v>#N/A</v>
      </c>
      <c r="B1191" s="79" t="e">
        <f>IF($A1188&lt;&gt;0,VLOOKUP($A1188,Liste!$A$10:$W$459,7,FALSE),"")</f>
        <v>#N/A</v>
      </c>
      <c r="F1191" s="127"/>
      <c r="L1191" s="71"/>
    </row>
    <row r="1192" spans="1:12" x14ac:dyDescent="0.25">
      <c r="A1192" s="80" t="e">
        <f xml:space="preserve"> IF($A1188&lt;&gt;0, "Lot " &amp; VLOOKUP($A1188,Liste!$A$10:$W$459,9,FALSE),"")</f>
        <v>#N/A</v>
      </c>
      <c r="B1192" s="128" t="e">
        <f>IF($A1188&lt;&gt;0,VLOOKUP($A1188,Liste!$A$10:$W$459,10,FALSE),"")</f>
        <v>#N/A</v>
      </c>
      <c r="C1192" s="76" t="e">
        <f>IF($A1188&lt;&gt;0,VLOOKUP($A1188,Liste!$A$10:$W$459,11,FALSE),"")</f>
        <v>#N/A</v>
      </c>
      <c r="F1192" s="127"/>
      <c r="L1192" s="71"/>
    </row>
    <row r="1193" spans="1:12" ht="13" thickBot="1" x14ac:dyDescent="0.3">
      <c r="A1193" s="80" t="e">
        <f>IF($A1188&lt;&gt;0,"Lot " &amp; VLOOKUP($A1188,Liste!$A$10:$W$459,12,FALSE),"")</f>
        <v>#N/A</v>
      </c>
      <c r="B1193" s="128" t="e">
        <f>IF($A1188&lt;&gt;0,VLOOKUP($A1188,Liste!$A$10:$W$459,13,FALSE),"")</f>
        <v>#N/A</v>
      </c>
      <c r="C1193" s="76" t="e">
        <f>IF($A1188&lt;&gt;0,VLOOKUP($A1188,Liste!$A$10:$W$459,14,FALSE),"")</f>
        <v>#N/A</v>
      </c>
      <c r="D1193" s="77"/>
      <c r="E1193" s="81"/>
      <c r="F1193" s="129"/>
      <c r="G1193" s="83"/>
      <c r="H1193" s="83"/>
      <c r="I1193" s="83"/>
      <c r="J1193" s="83"/>
      <c r="K1193" s="83"/>
      <c r="L1193" s="86"/>
    </row>
    <row r="1194" spans="1:12" x14ac:dyDescent="0.25">
      <c r="A1194" s="130" t="e">
        <f>IF($A1188&lt;&gt;0,"Lot " &amp; VLOOKUP($A1188,Liste!$A$10:$W$459,15,FALSE),"")</f>
        <v>#N/A</v>
      </c>
      <c r="B1194" s="128" t="e">
        <f>IF($A1188&lt;&gt;0,VLOOKUP($A1188,Liste!$A$10:$W$459,16,FALSE),"")</f>
        <v>#N/A</v>
      </c>
      <c r="C1194" s="77" t="e">
        <f>IF($A1188&lt;&gt;0,VLOOKUP($A1188,Liste!$A$10:$W$459,17,FALSE),"")</f>
        <v>#N/A</v>
      </c>
      <c r="D1194" s="77"/>
      <c r="E1194" s="81"/>
      <c r="F1194" s="127"/>
      <c r="G1194" s="131" t="s">
        <v>96</v>
      </c>
      <c r="H1194" s="132" t="s">
        <v>97</v>
      </c>
      <c r="I1194" s="69"/>
      <c r="J1194" s="69"/>
      <c r="K1194" s="69"/>
      <c r="L1194" s="71"/>
    </row>
    <row r="1195" spans="1:12" x14ac:dyDescent="0.25">
      <c r="A1195" s="130" t="e">
        <f>IF($A1188&lt;&gt;0,"Lot " &amp; VLOOKUP($A1188,Liste!$A$10:$W$459,18,FALSE),"")</f>
        <v>#N/A</v>
      </c>
      <c r="B1195" s="128">
        <v>0</v>
      </c>
      <c r="C1195" s="77" t="e">
        <f>IF($A1188&lt;&gt;0,VLOOKUP($A1188,Liste!$A$10:$W$459,19,FALSE),"")</f>
        <v>#N/A</v>
      </c>
      <c r="E1195" s="81"/>
      <c r="F1195" s="127"/>
      <c r="G1195" s="133" t="s">
        <v>98</v>
      </c>
      <c r="H1195" s="132" t="s">
        <v>97</v>
      </c>
      <c r="I1195" s="134"/>
      <c r="J1195" s="134"/>
      <c r="K1195" s="134"/>
      <c r="L1195" s="135"/>
    </row>
    <row r="1196" spans="1:12" ht="18.5" thickBot="1" x14ac:dyDescent="0.3">
      <c r="A1196" s="110" t="e">
        <f>IF($A1188&lt;&gt;0,"Lot " &amp; VLOOKUP($A1188,Liste!$A$10:$W$459,21,FALSE),"")</f>
        <v>#N/A</v>
      </c>
      <c r="B1196" s="136" t="e">
        <f>IF($A1188&lt;&gt;0,VLOOKUP($A1188,Liste!$A$10:$W$459,22,FALSE),"")</f>
        <v>#N/A</v>
      </c>
      <c r="C1196" s="84" t="e">
        <f>IF($A1188&lt;&gt;0,VLOOKUP($A1188,Liste!$A$10:$W$459,23,FALSE),"")</f>
        <v>#N/A</v>
      </c>
      <c r="D1196" s="83"/>
      <c r="E1196" s="83"/>
      <c r="F1196" s="137"/>
      <c r="G1196" s="240" t="e">
        <f>IF(OR(B1189=0,VLOOKUP(A1188,Liste!$A$10:'Liste'!$Z$459,26)&lt;&gt;""),"", "Voir autorisation messages électroniques")</f>
        <v>#N/A</v>
      </c>
      <c r="H1196" s="240"/>
      <c r="I1196" s="240"/>
      <c r="J1196" s="83"/>
      <c r="K1196" s="83"/>
      <c r="L1196" s="86"/>
    </row>
    <row r="1197" spans="1:12" x14ac:dyDescent="0.25">
      <c r="A1197" s="138">
        <f>A1188+1</f>
        <v>125</v>
      </c>
      <c r="B1197" s="139"/>
      <c r="F1197" s="118"/>
      <c r="G1197" s="119" t="s">
        <v>93</v>
      </c>
      <c r="H1197" s="120"/>
      <c r="I1197" s="120"/>
      <c r="J1197" s="120"/>
      <c r="K1197" s="120"/>
      <c r="L1197" s="121"/>
    </row>
    <row r="1198" spans="1:12" ht="18.5" thickBot="1" x14ac:dyDescent="0.45">
      <c r="A1198" s="68" t="e">
        <f>IF($A1197&lt;&gt;0,VLOOKUP($A1197,Liste!$A$10:$W$459,3,FALSE),"")</f>
        <v>#N/A</v>
      </c>
      <c r="B1198" s="122" t="e">
        <f>IF($A1197&lt;&gt;0,VLOOKUP($A1197,Liste!$A$10:$W$459,4,FALSE),"")</f>
        <v>#N/A</v>
      </c>
      <c r="E1198" s="75" t="e">
        <f>IF($A1197&lt;&gt;0,VLOOKUP($A1197,Liste!$A$10:$W$459,8,FALSE),"")</f>
        <v>#N/A</v>
      </c>
      <c r="F1198" s="123"/>
      <c r="G1198" s="124" t="s">
        <v>94</v>
      </c>
      <c r="H1198" s="73"/>
      <c r="I1198" s="73"/>
      <c r="J1198" s="73"/>
      <c r="K1198" s="73"/>
      <c r="L1198" s="25"/>
    </row>
    <row r="1199" spans="1:12" ht="13" x14ac:dyDescent="0.3">
      <c r="A1199" s="79" t="e">
        <f>IF($A1197&lt;&gt;0,VLOOKUP($A1197,Liste!$A$10:$W$459,5,FALSE),"")</f>
        <v>#N/A</v>
      </c>
      <c r="B1199" s="68"/>
      <c r="F1199" s="125"/>
      <c r="G1199" s="126" t="s">
        <v>95</v>
      </c>
      <c r="H1199" s="126"/>
      <c r="I1199" s="126"/>
      <c r="J1199" s="126"/>
      <c r="K1199" s="126"/>
      <c r="L1199" s="85"/>
    </row>
    <row r="1200" spans="1:12" ht="13" x14ac:dyDescent="0.3">
      <c r="A1200" s="79" t="e">
        <f>IF($A1197&lt;&gt;0,VLOOKUP($A1197,Liste!$A$10:$W$459,6,FALSE),"")</f>
        <v>#N/A</v>
      </c>
      <c r="B1200" s="79" t="e">
        <f>IF($A1197&lt;&gt;0,VLOOKUP($A1197,Liste!$A$10:$W$459,7,FALSE),"")</f>
        <v>#N/A</v>
      </c>
      <c r="F1200" s="127"/>
      <c r="L1200" s="71"/>
    </row>
    <row r="1201" spans="1:12" x14ac:dyDescent="0.25">
      <c r="A1201" s="80" t="e">
        <f xml:space="preserve"> IF($A1197&lt;&gt;0, "Lot " &amp; VLOOKUP($A1197,Liste!$A$10:$W$459,9,FALSE),"")</f>
        <v>#N/A</v>
      </c>
      <c r="B1201" s="128" t="e">
        <f>IF($A1197&lt;&gt;0,VLOOKUP($A1197,Liste!$A$10:$W$459,10,FALSE),"")</f>
        <v>#N/A</v>
      </c>
      <c r="C1201" s="76" t="e">
        <f>IF($A1197&lt;&gt;0,VLOOKUP($A1197,Liste!$A$10:$W$459,11,FALSE),"")</f>
        <v>#N/A</v>
      </c>
      <c r="F1201" s="127"/>
      <c r="L1201" s="71"/>
    </row>
    <row r="1202" spans="1:12" ht="13" thickBot="1" x14ac:dyDescent="0.3">
      <c r="A1202" s="80" t="e">
        <f>IF($A1197&lt;&gt;0,"Lot " &amp; VLOOKUP($A1197,Liste!$A$10:$W$459,12,FALSE),"")</f>
        <v>#N/A</v>
      </c>
      <c r="B1202" s="128" t="e">
        <f>IF($A1197&lt;&gt;0,VLOOKUP($A1197,Liste!$A$10:$W$459,13,FALSE),"")</f>
        <v>#N/A</v>
      </c>
      <c r="C1202" s="76" t="e">
        <f>IF($A1197&lt;&gt;0,VLOOKUP($A1197,Liste!$A$10:$W$459,14,FALSE),"")</f>
        <v>#N/A</v>
      </c>
      <c r="D1202" s="77"/>
      <c r="E1202" s="81"/>
      <c r="F1202" s="129"/>
      <c r="G1202" s="83"/>
      <c r="H1202" s="83"/>
      <c r="I1202" s="83"/>
      <c r="J1202" s="83"/>
      <c r="K1202" s="83"/>
      <c r="L1202" s="86"/>
    </row>
    <row r="1203" spans="1:12" x14ac:dyDescent="0.25">
      <c r="A1203" s="130" t="e">
        <f>IF($A1197&lt;&gt;0,"Lot " &amp; VLOOKUP($A1197,Liste!$A$10:$W$459,15,FALSE),"")</f>
        <v>#N/A</v>
      </c>
      <c r="B1203" s="128" t="e">
        <f>IF($A1197&lt;&gt;0,VLOOKUP($A1197,Liste!$A$10:$W$459,16,FALSE),"")</f>
        <v>#N/A</v>
      </c>
      <c r="C1203" s="77" t="e">
        <f>IF($A1197&lt;&gt;0,VLOOKUP($A1197,Liste!$A$10:$W$459,17,FALSE),"")</f>
        <v>#N/A</v>
      </c>
      <c r="D1203" s="77"/>
      <c r="E1203" s="81"/>
      <c r="F1203" s="127"/>
      <c r="G1203" s="131" t="s">
        <v>96</v>
      </c>
      <c r="H1203" s="132" t="s">
        <v>97</v>
      </c>
      <c r="I1203" s="69"/>
      <c r="J1203" s="69"/>
      <c r="K1203" s="69"/>
      <c r="L1203" s="71"/>
    </row>
    <row r="1204" spans="1:12" x14ac:dyDescent="0.25">
      <c r="A1204" s="130" t="e">
        <f>IF($A1197&lt;&gt;0,"Lot " &amp; VLOOKUP($A1197,Liste!$A$10:$W$459,18,FALSE),"")</f>
        <v>#N/A</v>
      </c>
      <c r="B1204" s="128">
        <v>0</v>
      </c>
      <c r="C1204" s="77" t="e">
        <f>IF($A1197&lt;&gt;0,VLOOKUP($A1197,Liste!$A$10:$W$459,19,FALSE),"")</f>
        <v>#N/A</v>
      </c>
      <c r="E1204" s="81"/>
      <c r="F1204" s="127"/>
      <c r="G1204" s="133" t="s">
        <v>98</v>
      </c>
      <c r="H1204" s="132" t="s">
        <v>97</v>
      </c>
      <c r="I1204" s="134"/>
      <c r="J1204" s="134"/>
      <c r="K1204" s="134"/>
      <c r="L1204" s="135"/>
    </row>
    <row r="1205" spans="1:12" ht="18.5" thickBot="1" x14ac:dyDescent="0.3">
      <c r="A1205" s="110" t="e">
        <f>IF($A1197&lt;&gt;0,"Lot " &amp; VLOOKUP($A1197,Liste!$A$10:$W$459,21,FALSE),"")</f>
        <v>#N/A</v>
      </c>
      <c r="B1205" s="136" t="e">
        <f>IF($A1197&lt;&gt;0,VLOOKUP($A1197,Liste!$A$10:$W$459,22,FALSE),"")</f>
        <v>#N/A</v>
      </c>
      <c r="C1205" s="84" t="e">
        <f>IF($A1197&lt;&gt;0,VLOOKUP($A1197,Liste!$A$10:$W$459,23,FALSE),"")</f>
        <v>#N/A</v>
      </c>
      <c r="D1205" s="83"/>
      <c r="E1205" s="83"/>
      <c r="F1205" s="137"/>
      <c r="G1205" s="240" t="e">
        <f>IF(OR(B1198=0,VLOOKUP(A1197,Liste!$A$10:'Liste'!$Z$459,26)&lt;&gt;""),"", "Voir autorisation messages électroniques")</f>
        <v>#N/A</v>
      </c>
      <c r="H1205" s="240"/>
      <c r="I1205" s="240"/>
      <c r="J1205" s="83"/>
      <c r="K1205" s="83"/>
      <c r="L1205" s="86"/>
    </row>
    <row r="1206" spans="1:12" x14ac:dyDescent="0.25">
      <c r="A1206" s="138">
        <f>A1197+1</f>
        <v>126</v>
      </c>
      <c r="B1206" s="139"/>
      <c r="F1206" s="118"/>
      <c r="G1206" s="119" t="s">
        <v>93</v>
      </c>
      <c r="H1206" s="120"/>
      <c r="I1206" s="120"/>
      <c r="J1206" s="120"/>
      <c r="K1206" s="120"/>
      <c r="L1206" s="121"/>
    </row>
    <row r="1207" spans="1:12" ht="18.5" thickBot="1" x14ac:dyDescent="0.45">
      <c r="A1207" s="68" t="e">
        <f>IF($A1206&lt;&gt;0,VLOOKUP($A1206,Liste!$A$10:$W$459,3,FALSE),"")</f>
        <v>#N/A</v>
      </c>
      <c r="B1207" s="122" t="e">
        <f>IF($A1206&lt;&gt;0,VLOOKUP($A1206,Liste!$A$10:$W$459,4,FALSE),"")</f>
        <v>#N/A</v>
      </c>
      <c r="E1207" s="75" t="e">
        <f>IF($A1206&lt;&gt;0,VLOOKUP($A1206,Liste!$A$10:$W$459,8,FALSE),"")</f>
        <v>#N/A</v>
      </c>
      <c r="F1207" s="123"/>
      <c r="G1207" s="124" t="s">
        <v>94</v>
      </c>
      <c r="H1207" s="73"/>
      <c r="I1207" s="73"/>
      <c r="J1207" s="73"/>
      <c r="K1207" s="73"/>
      <c r="L1207" s="25"/>
    </row>
    <row r="1208" spans="1:12" ht="13" x14ac:dyDescent="0.3">
      <c r="A1208" s="79" t="e">
        <f>IF($A1206&lt;&gt;0,VLOOKUP($A1206,Liste!$A$10:$W$459,5,FALSE),"")</f>
        <v>#N/A</v>
      </c>
      <c r="B1208" s="68"/>
      <c r="F1208" s="125"/>
      <c r="G1208" s="126" t="s">
        <v>95</v>
      </c>
      <c r="H1208" s="126"/>
      <c r="I1208" s="126"/>
      <c r="J1208" s="126"/>
      <c r="K1208" s="126"/>
      <c r="L1208" s="85"/>
    </row>
    <row r="1209" spans="1:12" ht="13" x14ac:dyDescent="0.3">
      <c r="A1209" s="79" t="e">
        <f>IF($A1206&lt;&gt;0,VLOOKUP($A1206,Liste!$A$10:$W$459,6,FALSE),"")</f>
        <v>#N/A</v>
      </c>
      <c r="B1209" s="79" t="e">
        <f>IF($A1206&lt;&gt;0,VLOOKUP($A1206,Liste!$A$10:$W$459,7,FALSE),"")</f>
        <v>#N/A</v>
      </c>
      <c r="F1209" s="127"/>
      <c r="L1209" s="71"/>
    </row>
    <row r="1210" spans="1:12" x14ac:dyDescent="0.25">
      <c r="A1210" s="80" t="e">
        <f xml:space="preserve"> IF($A1206&lt;&gt;0, "Lot " &amp; VLOOKUP($A1206,Liste!$A$10:$W$459,9,FALSE),"")</f>
        <v>#N/A</v>
      </c>
      <c r="B1210" s="128" t="e">
        <f>IF($A1206&lt;&gt;0,VLOOKUP($A1206,Liste!$A$10:$W$459,10,FALSE),"")</f>
        <v>#N/A</v>
      </c>
      <c r="C1210" s="76" t="e">
        <f>IF($A1206&lt;&gt;0,VLOOKUP($A1206,Liste!$A$10:$W$459,11,FALSE),"")</f>
        <v>#N/A</v>
      </c>
      <c r="F1210" s="127"/>
      <c r="L1210" s="71"/>
    </row>
    <row r="1211" spans="1:12" ht="13" thickBot="1" x14ac:dyDescent="0.3">
      <c r="A1211" s="80" t="e">
        <f>IF($A1206&lt;&gt;0,"Lot " &amp; VLOOKUP($A1206,Liste!$A$10:$W$459,12,FALSE),"")</f>
        <v>#N/A</v>
      </c>
      <c r="B1211" s="128" t="e">
        <f>IF($A1206&lt;&gt;0,VLOOKUP($A1206,Liste!$A$10:$W$459,13,FALSE),"")</f>
        <v>#N/A</v>
      </c>
      <c r="C1211" s="76" t="e">
        <f>IF($A1206&lt;&gt;0,VLOOKUP($A1206,Liste!$A$10:$W$459,14,FALSE),"")</f>
        <v>#N/A</v>
      </c>
      <c r="D1211" s="77"/>
      <c r="E1211" s="81"/>
      <c r="F1211" s="129"/>
      <c r="G1211" s="83"/>
      <c r="H1211" s="83"/>
      <c r="I1211" s="83"/>
      <c r="J1211" s="83"/>
      <c r="K1211" s="83"/>
      <c r="L1211" s="86"/>
    </row>
    <row r="1212" spans="1:12" x14ac:dyDescent="0.25">
      <c r="A1212" s="130" t="e">
        <f>IF($A1206&lt;&gt;0,"Lot " &amp; VLOOKUP($A1206,Liste!$A$10:$W$459,15,FALSE),"")</f>
        <v>#N/A</v>
      </c>
      <c r="B1212" s="128" t="e">
        <f>IF($A1206&lt;&gt;0,VLOOKUP($A1206,Liste!$A$10:$W$459,16,FALSE),"")</f>
        <v>#N/A</v>
      </c>
      <c r="C1212" s="77" t="e">
        <f>IF($A1206&lt;&gt;0,VLOOKUP($A1206,Liste!$A$10:$W$459,17,FALSE),"")</f>
        <v>#N/A</v>
      </c>
      <c r="D1212" s="77"/>
      <c r="E1212" s="81"/>
      <c r="F1212" s="127"/>
      <c r="G1212" s="131" t="s">
        <v>96</v>
      </c>
      <c r="H1212" s="132" t="s">
        <v>97</v>
      </c>
      <c r="I1212" s="69"/>
      <c r="J1212" s="69"/>
      <c r="K1212" s="69"/>
      <c r="L1212" s="71"/>
    </row>
    <row r="1213" spans="1:12" x14ac:dyDescent="0.25">
      <c r="A1213" s="130" t="e">
        <f>IF($A1206&lt;&gt;0,"Lot " &amp; VLOOKUP($A1206,Liste!$A$10:$W$459,18,FALSE),"")</f>
        <v>#N/A</v>
      </c>
      <c r="B1213" s="128">
        <v>0</v>
      </c>
      <c r="C1213" s="77" t="e">
        <f>IF($A1206&lt;&gt;0,VLOOKUP($A1206,Liste!$A$10:$W$459,19,FALSE),"")</f>
        <v>#N/A</v>
      </c>
      <c r="E1213" s="81"/>
      <c r="F1213" s="127"/>
      <c r="G1213" s="133" t="s">
        <v>98</v>
      </c>
      <c r="H1213" s="132" t="s">
        <v>97</v>
      </c>
      <c r="I1213" s="134"/>
      <c r="J1213" s="134"/>
      <c r="K1213" s="134"/>
      <c r="L1213" s="135"/>
    </row>
    <row r="1214" spans="1:12" ht="18.5" thickBot="1" x14ac:dyDescent="0.3">
      <c r="A1214" s="110" t="e">
        <f>IF($A1206&lt;&gt;0,"Lot " &amp; VLOOKUP($A1206,Liste!$A$10:$W$459,21,FALSE),"")</f>
        <v>#N/A</v>
      </c>
      <c r="B1214" s="136" t="e">
        <f>IF($A1206&lt;&gt;0,VLOOKUP($A1206,Liste!$A$10:$W$459,22,FALSE),"")</f>
        <v>#N/A</v>
      </c>
      <c r="C1214" s="84" t="e">
        <f>IF($A1206&lt;&gt;0,VLOOKUP($A1206,Liste!$A$10:$W$459,23,FALSE),"")</f>
        <v>#N/A</v>
      </c>
      <c r="D1214" s="83"/>
      <c r="E1214" s="83"/>
      <c r="F1214" s="137"/>
      <c r="G1214" s="240" t="e">
        <f>IF(OR(B1207=0,VLOOKUP(A1206,Liste!$A$10:'Liste'!$Z$459,26)&lt;&gt;""),"", "Voir autorisation messages électroniques")</f>
        <v>#N/A</v>
      </c>
      <c r="H1214" s="240"/>
      <c r="I1214" s="240"/>
      <c r="J1214" s="83"/>
      <c r="K1214" s="83"/>
      <c r="L1214" s="86"/>
    </row>
    <row r="1215" spans="1:12" x14ac:dyDescent="0.25">
      <c r="A1215" s="138">
        <f>A1206+1</f>
        <v>127</v>
      </c>
      <c r="B1215" s="139"/>
      <c r="F1215" s="118"/>
      <c r="G1215" s="119" t="s">
        <v>93</v>
      </c>
      <c r="H1215" s="120"/>
      <c r="I1215" s="120"/>
      <c r="J1215" s="120"/>
      <c r="K1215" s="120"/>
      <c r="L1215" s="121"/>
    </row>
    <row r="1216" spans="1:12" ht="18.5" thickBot="1" x14ac:dyDescent="0.45">
      <c r="A1216" s="68" t="e">
        <f>IF($A1215&lt;&gt;0,VLOOKUP($A1215,Liste!$A$10:$W$459,3,FALSE),"")</f>
        <v>#N/A</v>
      </c>
      <c r="B1216" s="122" t="e">
        <f>IF($A1215&lt;&gt;0,VLOOKUP($A1215,Liste!$A$10:$W$459,4,FALSE),"")</f>
        <v>#N/A</v>
      </c>
      <c r="E1216" s="75" t="e">
        <f>IF($A1215&lt;&gt;0,VLOOKUP($A1215,Liste!$A$10:$W$459,8,FALSE),"")</f>
        <v>#N/A</v>
      </c>
      <c r="F1216" s="123"/>
      <c r="G1216" s="124" t="s">
        <v>94</v>
      </c>
      <c r="H1216" s="73"/>
      <c r="I1216" s="73"/>
      <c r="J1216" s="73"/>
      <c r="K1216" s="73"/>
      <c r="L1216" s="25"/>
    </row>
    <row r="1217" spans="1:12" ht="13" x14ac:dyDescent="0.3">
      <c r="A1217" s="79" t="e">
        <f>IF($A1215&lt;&gt;0,VLOOKUP($A1215,Liste!$A$10:$W$459,5,FALSE),"")</f>
        <v>#N/A</v>
      </c>
      <c r="B1217" s="68"/>
      <c r="F1217" s="125"/>
      <c r="G1217" s="126" t="s">
        <v>95</v>
      </c>
      <c r="H1217" s="126"/>
      <c r="I1217" s="126"/>
      <c r="J1217" s="126"/>
      <c r="K1217" s="126"/>
      <c r="L1217" s="85"/>
    </row>
    <row r="1218" spans="1:12" ht="13" x14ac:dyDescent="0.3">
      <c r="A1218" s="79" t="e">
        <f>IF($A1215&lt;&gt;0,VLOOKUP($A1215,Liste!$A$10:$W$459,6,FALSE),"")</f>
        <v>#N/A</v>
      </c>
      <c r="B1218" s="79" t="e">
        <f>IF($A1215&lt;&gt;0,VLOOKUP($A1215,Liste!$A$10:$W$459,7,FALSE),"")</f>
        <v>#N/A</v>
      </c>
      <c r="F1218" s="127"/>
      <c r="L1218" s="71"/>
    </row>
    <row r="1219" spans="1:12" x14ac:dyDescent="0.25">
      <c r="A1219" s="80" t="e">
        <f xml:space="preserve"> IF($A1215&lt;&gt;0, "Lot " &amp; VLOOKUP($A1215,Liste!$A$10:$W$459,9,FALSE),"")</f>
        <v>#N/A</v>
      </c>
      <c r="B1219" s="128" t="e">
        <f>IF($A1215&lt;&gt;0,VLOOKUP($A1215,Liste!$A$10:$W$459,10,FALSE),"")</f>
        <v>#N/A</v>
      </c>
      <c r="C1219" s="76" t="e">
        <f>IF($A1215&lt;&gt;0,VLOOKUP($A1215,Liste!$A$10:$W$459,11,FALSE),"")</f>
        <v>#N/A</v>
      </c>
      <c r="F1219" s="127"/>
      <c r="L1219" s="71"/>
    </row>
    <row r="1220" spans="1:12" ht="13" thickBot="1" x14ac:dyDescent="0.3">
      <c r="A1220" s="80" t="e">
        <f>IF($A1215&lt;&gt;0,"Lot " &amp; VLOOKUP($A1215,Liste!$A$10:$W$459,12,FALSE),"")</f>
        <v>#N/A</v>
      </c>
      <c r="B1220" s="128" t="e">
        <f>IF($A1215&lt;&gt;0,VLOOKUP($A1215,Liste!$A$10:$W$459,13,FALSE),"")</f>
        <v>#N/A</v>
      </c>
      <c r="C1220" s="76" t="e">
        <f>IF($A1215&lt;&gt;0,VLOOKUP($A1215,Liste!$A$10:$W$459,14,FALSE),"")</f>
        <v>#N/A</v>
      </c>
      <c r="D1220" s="77"/>
      <c r="E1220" s="81"/>
      <c r="F1220" s="129"/>
      <c r="G1220" s="83"/>
      <c r="H1220" s="83"/>
      <c r="I1220" s="83"/>
      <c r="J1220" s="83"/>
      <c r="K1220" s="83"/>
      <c r="L1220" s="86"/>
    </row>
    <row r="1221" spans="1:12" x14ac:dyDescent="0.25">
      <c r="A1221" s="130" t="e">
        <f>IF($A1215&lt;&gt;0,"Lot " &amp; VLOOKUP($A1215,Liste!$A$10:$W$459,15,FALSE),"")</f>
        <v>#N/A</v>
      </c>
      <c r="B1221" s="128" t="e">
        <f>IF($A1215&lt;&gt;0,VLOOKUP($A1215,Liste!$A$10:$W$459,16,FALSE),"")</f>
        <v>#N/A</v>
      </c>
      <c r="C1221" s="77" t="e">
        <f>IF($A1215&lt;&gt;0,VLOOKUP($A1215,Liste!$A$10:$W$459,17,FALSE),"")</f>
        <v>#N/A</v>
      </c>
      <c r="D1221" s="77"/>
      <c r="E1221" s="81"/>
      <c r="F1221" s="127"/>
      <c r="G1221" s="131" t="s">
        <v>96</v>
      </c>
      <c r="H1221" s="132" t="s">
        <v>97</v>
      </c>
      <c r="I1221" s="69"/>
      <c r="J1221" s="69"/>
      <c r="K1221" s="69"/>
      <c r="L1221" s="71"/>
    </row>
    <row r="1222" spans="1:12" x14ac:dyDescent="0.25">
      <c r="A1222" s="130" t="e">
        <f>IF($A1215&lt;&gt;0,"Lot " &amp; VLOOKUP($A1215,Liste!$A$10:$W$459,18,FALSE),"")</f>
        <v>#N/A</v>
      </c>
      <c r="B1222" s="128">
        <v>0</v>
      </c>
      <c r="C1222" s="77" t="e">
        <f>IF($A1215&lt;&gt;0,VLOOKUP($A1215,Liste!$A$10:$W$459,19,FALSE),"")</f>
        <v>#N/A</v>
      </c>
      <c r="E1222" s="81"/>
      <c r="F1222" s="127"/>
      <c r="G1222" s="133" t="s">
        <v>98</v>
      </c>
      <c r="H1222" s="132" t="s">
        <v>97</v>
      </c>
      <c r="I1222" s="134"/>
      <c r="J1222" s="134"/>
      <c r="K1222" s="134"/>
      <c r="L1222" s="135"/>
    </row>
    <row r="1223" spans="1:12" ht="18.5" thickBot="1" x14ac:dyDescent="0.3">
      <c r="A1223" s="110" t="e">
        <f>IF($A1215&lt;&gt;0,"Lot " &amp; VLOOKUP($A1215,Liste!$A$10:$W$459,21,FALSE),"")</f>
        <v>#N/A</v>
      </c>
      <c r="B1223" s="136" t="e">
        <f>IF($A1215&lt;&gt;0,VLOOKUP($A1215,Liste!$A$10:$W$459,22,FALSE),"")</f>
        <v>#N/A</v>
      </c>
      <c r="C1223" s="84" t="e">
        <f>IF($A1215&lt;&gt;0,VLOOKUP($A1215,Liste!$A$10:$W$459,23,FALSE),"")</f>
        <v>#N/A</v>
      </c>
      <c r="D1223" s="83"/>
      <c r="E1223" s="83"/>
      <c r="F1223" s="137"/>
      <c r="G1223" s="240" t="e">
        <f>IF(OR(B1216=0,VLOOKUP(A1215,Liste!$A$10:'Liste'!$Z$459,26)&lt;&gt;""),"", "Voir autorisation messages électroniques")</f>
        <v>#N/A</v>
      </c>
      <c r="H1223" s="240"/>
      <c r="I1223" s="240"/>
      <c r="J1223" s="83"/>
      <c r="K1223" s="83"/>
      <c r="L1223" s="86"/>
    </row>
    <row r="1224" spans="1:12" x14ac:dyDescent="0.25">
      <c r="A1224" s="138">
        <f>A1215+1</f>
        <v>128</v>
      </c>
      <c r="B1224" s="139"/>
      <c r="F1224" s="118"/>
      <c r="G1224" s="119" t="s">
        <v>93</v>
      </c>
      <c r="H1224" s="120"/>
      <c r="I1224" s="120"/>
      <c r="J1224" s="120"/>
      <c r="K1224" s="120"/>
      <c r="L1224" s="121"/>
    </row>
    <row r="1225" spans="1:12" ht="18.5" thickBot="1" x14ac:dyDescent="0.45">
      <c r="A1225" s="68" t="e">
        <f>IF($A1224&lt;&gt;0,VLOOKUP($A1224,Liste!$A$10:$W$459,3,FALSE),"")</f>
        <v>#N/A</v>
      </c>
      <c r="B1225" s="122" t="e">
        <f>IF($A1224&lt;&gt;0,VLOOKUP($A1224,Liste!$A$10:$W$459,4,FALSE),"")</f>
        <v>#N/A</v>
      </c>
      <c r="E1225" s="75" t="e">
        <f>IF($A1224&lt;&gt;0,VLOOKUP($A1224,Liste!$A$10:$W$459,8,FALSE),"")</f>
        <v>#N/A</v>
      </c>
      <c r="F1225" s="123"/>
      <c r="G1225" s="124" t="s">
        <v>94</v>
      </c>
      <c r="H1225" s="73"/>
      <c r="I1225" s="73"/>
      <c r="J1225" s="73"/>
      <c r="K1225" s="73"/>
      <c r="L1225" s="25"/>
    </row>
    <row r="1226" spans="1:12" ht="13" x14ac:dyDescent="0.3">
      <c r="A1226" s="79" t="e">
        <f>IF($A1224&lt;&gt;0,VLOOKUP($A1224,Liste!$A$10:$W$459,5,FALSE),"")</f>
        <v>#N/A</v>
      </c>
      <c r="B1226" s="68"/>
      <c r="F1226" s="125"/>
      <c r="G1226" s="126" t="s">
        <v>95</v>
      </c>
      <c r="H1226" s="126"/>
      <c r="I1226" s="126"/>
      <c r="J1226" s="126"/>
      <c r="K1226" s="126"/>
      <c r="L1226" s="85"/>
    </row>
    <row r="1227" spans="1:12" ht="13" x14ac:dyDescent="0.3">
      <c r="A1227" s="79" t="e">
        <f>IF($A1224&lt;&gt;0,VLOOKUP($A1224,Liste!$A$10:$W$459,6,FALSE),"")</f>
        <v>#N/A</v>
      </c>
      <c r="B1227" s="79" t="e">
        <f>IF($A1224&lt;&gt;0,VLOOKUP($A1224,Liste!$A$10:$W$459,7,FALSE),"")</f>
        <v>#N/A</v>
      </c>
      <c r="F1227" s="127"/>
      <c r="L1227" s="71"/>
    </row>
    <row r="1228" spans="1:12" x14ac:dyDescent="0.25">
      <c r="A1228" s="80" t="e">
        <f xml:space="preserve"> IF($A1224&lt;&gt;0, "Lot " &amp; VLOOKUP($A1224,Liste!$A$10:$W$459,9,FALSE),"")</f>
        <v>#N/A</v>
      </c>
      <c r="B1228" s="128" t="e">
        <f>IF($A1224&lt;&gt;0,VLOOKUP($A1224,Liste!$A$10:$W$459,10,FALSE),"")</f>
        <v>#N/A</v>
      </c>
      <c r="C1228" s="76" t="e">
        <f>IF($A1224&lt;&gt;0,VLOOKUP($A1224,Liste!$A$10:$W$459,11,FALSE),"")</f>
        <v>#N/A</v>
      </c>
      <c r="F1228" s="127"/>
      <c r="L1228" s="71"/>
    </row>
    <row r="1229" spans="1:12" ht="13" thickBot="1" x14ac:dyDescent="0.3">
      <c r="A1229" s="80" t="e">
        <f>IF($A1224&lt;&gt;0,"Lot " &amp; VLOOKUP($A1224,Liste!$A$10:$W$459,12,FALSE),"")</f>
        <v>#N/A</v>
      </c>
      <c r="B1229" s="128" t="e">
        <f>IF($A1224&lt;&gt;0,VLOOKUP($A1224,Liste!$A$10:$W$459,13,FALSE),"")</f>
        <v>#N/A</v>
      </c>
      <c r="C1229" s="76" t="e">
        <f>IF($A1224&lt;&gt;0,VLOOKUP($A1224,Liste!$A$10:$W$459,14,FALSE),"")</f>
        <v>#N/A</v>
      </c>
      <c r="D1229" s="77"/>
      <c r="E1229" s="81"/>
      <c r="F1229" s="129"/>
      <c r="G1229" s="83"/>
      <c r="H1229" s="83"/>
      <c r="I1229" s="83"/>
      <c r="J1229" s="83"/>
      <c r="K1229" s="83"/>
      <c r="L1229" s="86"/>
    </row>
    <row r="1230" spans="1:12" x14ac:dyDescent="0.25">
      <c r="A1230" s="130" t="e">
        <f>IF($A1224&lt;&gt;0,"Lot " &amp; VLOOKUP($A1224,Liste!$A$10:$W$459,15,FALSE),"")</f>
        <v>#N/A</v>
      </c>
      <c r="B1230" s="128" t="e">
        <f>IF($A1224&lt;&gt;0,VLOOKUP($A1224,Liste!$A$10:$W$459,16,FALSE),"")</f>
        <v>#N/A</v>
      </c>
      <c r="C1230" s="77" t="e">
        <f>IF($A1224&lt;&gt;0,VLOOKUP($A1224,Liste!$A$10:$W$459,17,FALSE),"")</f>
        <v>#N/A</v>
      </c>
      <c r="D1230" s="77"/>
      <c r="E1230" s="81"/>
      <c r="F1230" s="127"/>
      <c r="G1230" s="131" t="s">
        <v>96</v>
      </c>
      <c r="H1230" s="132" t="s">
        <v>97</v>
      </c>
      <c r="I1230" s="69"/>
      <c r="J1230" s="69"/>
      <c r="K1230" s="69"/>
      <c r="L1230" s="71"/>
    </row>
    <row r="1231" spans="1:12" x14ac:dyDescent="0.25">
      <c r="A1231" s="130" t="e">
        <f>IF($A1224&lt;&gt;0,"Lot " &amp; VLOOKUP($A1224,Liste!$A$10:$W$459,18,FALSE),"")</f>
        <v>#N/A</v>
      </c>
      <c r="B1231" s="128">
        <v>0</v>
      </c>
      <c r="C1231" s="77" t="e">
        <f>IF($A1224&lt;&gt;0,VLOOKUP($A1224,Liste!$A$10:$W$459,19,FALSE),"")</f>
        <v>#N/A</v>
      </c>
      <c r="E1231" s="81"/>
      <c r="F1231" s="127"/>
      <c r="G1231" s="133" t="s">
        <v>98</v>
      </c>
      <c r="H1231" s="132" t="s">
        <v>97</v>
      </c>
      <c r="I1231" s="134"/>
      <c r="J1231" s="134"/>
      <c r="K1231" s="134"/>
      <c r="L1231" s="135"/>
    </row>
    <row r="1232" spans="1:12" ht="18.5" thickBot="1" x14ac:dyDescent="0.3">
      <c r="A1232" s="110" t="e">
        <f>IF($A1224&lt;&gt;0,"Lot " &amp; VLOOKUP($A1224,Liste!$A$10:$W$459,21,FALSE),"")</f>
        <v>#N/A</v>
      </c>
      <c r="B1232" s="136" t="e">
        <f>IF($A1224&lt;&gt;0,VLOOKUP($A1224,Liste!$A$10:$W$459,22,FALSE),"")</f>
        <v>#N/A</v>
      </c>
      <c r="C1232" s="84" t="e">
        <f>IF($A1224&lt;&gt;0,VLOOKUP($A1224,Liste!$A$10:$W$459,23,FALSE),"")</f>
        <v>#N/A</v>
      </c>
      <c r="D1232" s="83"/>
      <c r="E1232" s="83"/>
      <c r="F1232" s="137"/>
      <c r="G1232" s="240" t="e">
        <f>IF(OR(B1225=0,VLOOKUP(A1224,Liste!$A$10:'Liste'!$Z$459,26)&lt;&gt;""),"", "Voir autorisation messages électroniques")</f>
        <v>#N/A</v>
      </c>
      <c r="H1232" s="240"/>
      <c r="I1232" s="240"/>
      <c r="J1232" s="83"/>
      <c r="K1232" s="83"/>
      <c r="L1232" s="86"/>
    </row>
    <row r="1233" spans="1:12" x14ac:dyDescent="0.25">
      <c r="L1233" s="71"/>
    </row>
    <row r="1234" spans="1:12" ht="17.5" x14ac:dyDescent="0.35">
      <c r="D1234" s="78" t="s">
        <v>64</v>
      </c>
      <c r="E1234" s="78"/>
      <c r="F1234" s="78"/>
      <c r="K1234" s="89" t="s">
        <v>65</v>
      </c>
      <c r="L1234" s="140">
        <f>L1157+1</f>
        <v>17</v>
      </c>
    </row>
    <row r="1235" spans="1:12" x14ac:dyDescent="0.25">
      <c r="E1235" s="89"/>
      <c r="F1235" s="111" t="s">
        <v>92</v>
      </c>
      <c r="G1235" s="99">
        <v>43819</v>
      </c>
      <c r="L1235" s="71"/>
    </row>
    <row r="1236" spans="1:12" x14ac:dyDescent="0.25">
      <c r="D1236" t="s">
        <v>333</v>
      </c>
      <c r="E1236" s="99"/>
      <c r="F1236" s="99"/>
      <c r="G1236" s="99"/>
      <c r="L1236" s="71"/>
    </row>
    <row r="1237" spans="1:12" ht="13" thickBot="1" x14ac:dyDescent="0.3">
      <c r="A1237" s="69"/>
      <c r="B1237" s="69"/>
      <c r="C1237" s="69"/>
      <c r="D1237" s="69"/>
      <c r="E1237" s="69"/>
      <c r="F1237" s="69"/>
      <c r="G1237" s="69"/>
      <c r="L1237" s="71"/>
    </row>
    <row r="1238" spans="1:12" x14ac:dyDescent="0.25">
      <c r="A1238" s="126">
        <f>A1224+1</f>
        <v>129</v>
      </c>
      <c r="B1238" s="126"/>
      <c r="C1238" s="126"/>
      <c r="D1238" s="126"/>
      <c r="E1238" s="126"/>
      <c r="F1238" s="118"/>
      <c r="G1238" s="119" t="s">
        <v>93</v>
      </c>
      <c r="H1238" s="120"/>
      <c r="I1238" s="120"/>
      <c r="J1238" s="120"/>
      <c r="K1238" s="120"/>
      <c r="L1238" s="121"/>
    </row>
    <row r="1239" spans="1:12" ht="18.5" thickBot="1" x14ac:dyDescent="0.45">
      <c r="A1239" s="68" t="e">
        <f>IF($A1238&lt;&gt;0,VLOOKUP($A1238,Liste!$A$10:$W$459,3,FALSE),"")</f>
        <v>#N/A</v>
      </c>
      <c r="B1239" s="122" t="e">
        <f>IF($A1238&lt;&gt;0,VLOOKUP($A1238,Liste!$A$10:$W$459,4,FALSE),"")</f>
        <v>#N/A</v>
      </c>
      <c r="E1239" s="75" t="e">
        <f>IF($A1238&lt;&gt;0,VLOOKUP($A1238,Liste!$A$10:$W$459,8,FALSE),"")</f>
        <v>#N/A</v>
      </c>
      <c r="F1239" s="123"/>
      <c r="G1239" s="124" t="s">
        <v>94</v>
      </c>
      <c r="H1239" s="73"/>
      <c r="I1239" s="73"/>
      <c r="J1239" s="73"/>
      <c r="K1239" s="73"/>
      <c r="L1239" s="25"/>
    </row>
    <row r="1240" spans="1:12" ht="13" x14ac:dyDescent="0.3">
      <c r="A1240" s="79" t="e">
        <f>IF($A1238&lt;&gt;0,VLOOKUP($A1238,Liste!$A$10:$W$459,5,FALSE),"")</f>
        <v>#N/A</v>
      </c>
      <c r="B1240" s="68"/>
      <c r="F1240" s="125"/>
      <c r="G1240" s="126" t="s">
        <v>95</v>
      </c>
      <c r="H1240" s="126"/>
      <c r="I1240" s="126"/>
      <c r="J1240" s="126"/>
      <c r="K1240" s="126"/>
      <c r="L1240" s="85"/>
    </row>
    <row r="1241" spans="1:12" ht="13" x14ac:dyDescent="0.3">
      <c r="A1241" s="79" t="e">
        <f>IF($A1238&lt;&gt;0,VLOOKUP($A1238,Liste!$A$10:$W$459,6,FALSE),"")</f>
        <v>#N/A</v>
      </c>
      <c r="B1241" s="79" t="e">
        <f>IF($A1238&lt;&gt;0,VLOOKUP($A1238,Liste!$A$10:$W$459,7,FALSE),"")</f>
        <v>#N/A</v>
      </c>
      <c r="F1241" s="127"/>
      <c r="L1241" s="71"/>
    </row>
    <row r="1242" spans="1:12" x14ac:dyDescent="0.25">
      <c r="A1242" s="80" t="e">
        <f xml:space="preserve"> IF($A1238&lt;&gt;0, "Lot " &amp; VLOOKUP($A1238,Liste!$A$10:$W$459,9,FALSE),"")</f>
        <v>#N/A</v>
      </c>
      <c r="B1242" s="128" t="e">
        <f>IF($A1238&lt;&gt;0,VLOOKUP($A1238,Liste!$A$10:$W$459,10,FALSE),"")</f>
        <v>#N/A</v>
      </c>
      <c r="C1242" s="76" t="e">
        <f>IF($A1238&lt;&gt;0,VLOOKUP($A1238,Liste!$A$10:$W$459,11,FALSE),"")</f>
        <v>#N/A</v>
      </c>
      <c r="F1242" s="127"/>
      <c r="L1242" s="71"/>
    </row>
    <row r="1243" spans="1:12" ht="13" thickBot="1" x14ac:dyDescent="0.3">
      <c r="A1243" s="80" t="e">
        <f>IF($A1238&lt;&gt;0,"Lot " &amp; VLOOKUP($A1238,Liste!$A$10:$W$459,12,FALSE),"")</f>
        <v>#N/A</v>
      </c>
      <c r="B1243" s="128" t="e">
        <f>IF($A1238&lt;&gt;0,VLOOKUP($A1238,Liste!$A$10:$W$459,13,FALSE),"")</f>
        <v>#N/A</v>
      </c>
      <c r="C1243" s="76" t="e">
        <f>IF($A1238&lt;&gt;0,VLOOKUP($A1238,Liste!$A$10:$W$459,14,FALSE),"")</f>
        <v>#N/A</v>
      </c>
      <c r="D1243" s="77"/>
      <c r="E1243" s="81"/>
      <c r="F1243" s="129"/>
      <c r="G1243" s="83"/>
      <c r="H1243" s="83"/>
      <c r="I1243" s="83"/>
      <c r="J1243" s="83"/>
      <c r="K1243" s="83"/>
      <c r="L1243" s="86"/>
    </row>
    <row r="1244" spans="1:12" x14ac:dyDescent="0.25">
      <c r="A1244" s="130" t="e">
        <f>IF($A1238&lt;&gt;0,"Lot " &amp; VLOOKUP($A1238,Liste!$A$10:$W$459,15,FALSE),"")</f>
        <v>#N/A</v>
      </c>
      <c r="B1244" s="128" t="e">
        <f>IF($A1238&lt;&gt;0,VLOOKUP($A1238,Liste!$A$10:$W$459,16,FALSE),"")</f>
        <v>#N/A</v>
      </c>
      <c r="C1244" s="77" t="e">
        <f>IF($A1238&lt;&gt;0,VLOOKUP($A1238,Liste!$A$10:$W$459,17,FALSE),"")</f>
        <v>#N/A</v>
      </c>
      <c r="D1244" s="77"/>
      <c r="E1244" s="81"/>
      <c r="F1244" s="127"/>
      <c r="G1244" s="131" t="s">
        <v>96</v>
      </c>
      <c r="H1244" s="132" t="s">
        <v>97</v>
      </c>
      <c r="I1244" s="69"/>
      <c r="J1244" s="69"/>
      <c r="K1244" s="69"/>
      <c r="L1244" s="71"/>
    </row>
    <row r="1245" spans="1:12" x14ac:dyDescent="0.25">
      <c r="A1245" s="130" t="e">
        <f>IF($A1238&lt;&gt;0,"Lot " &amp; VLOOKUP($A1238,Liste!$A$10:$W$459,18,FALSE),"")</f>
        <v>#N/A</v>
      </c>
      <c r="B1245" s="128">
        <v>0</v>
      </c>
      <c r="C1245" s="77" t="e">
        <f>IF($A1238&lt;&gt;0,VLOOKUP($A1238,Liste!$A$10:$W$459,19,FALSE),"")</f>
        <v>#N/A</v>
      </c>
      <c r="E1245" s="81"/>
      <c r="F1245" s="127"/>
      <c r="G1245" s="133" t="s">
        <v>98</v>
      </c>
      <c r="H1245" s="132" t="s">
        <v>97</v>
      </c>
      <c r="I1245" s="134"/>
      <c r="J1245" s="134"/>
      <c r="K1245" s="134"/>
      <c r="L1245" s="135"/>
    </row>
    <row r="1246" spans="1:12" ht="18.5" thickBot="1" x14ac:dyDescent="0.3">
      <c r="A1246" s="110" t="e">
        <f>IF($A1238&lt;&gt;0,"Lot " &amp; VLOOKUP($A1238,Liste!$A$10:$W$459,21,FALSE),"")</f>
        <v>#N/A</v>
      </c>
      <c r="B1246" s="136" t="e">
        <f>IF($A1238&lt;&gt;0,VLOOKUP($A1238,Liste!$A$10:$W$459,22,FALSE),"")</f>
        <v>#N/A</v>
      </c>
      <c r="C1246" s="84" t="e">
        <f>IF($A1238&lt;&gt;0,VLOOKUP($A1238,Liste!$A$10:$W$459,23,FALSE),"")</f>
        <v>#N/A</v>
      </c>
      <c r="D1246" s="83"/>
      <c r="E1246" s="83"/>
      <c r="F1246" s="137"/>
      <c r="G1246" s="240" t="e">
        <f>IF(OR(B1239=0,VLOOKUP(A1238,Liste!$A$10:'Liste'!$Z$459,26)&lt;&gt;""),"", "Voir autorisation messages électroniques")</f>
        <v>#N/A</v>
      </c>
      <c r="H1246" s="240"/>
      <c r="I1246" s="240"/>
      <c r="J1246" s="83"/>
      <c r="K1246" s="83"/>
      <c r="L1246" s="86"/>
    </row>
    <row r="1247" spans="1:12" x14ac:dyDescent="0.25">
      <c r="A1247" s="138">
        <f>A1238+1</f>
        <v>130</v>
      </c>
      <c r="B1247" s="139"/>
      <c r="F1247" s="118"/>
      <c r="G1247" s="119" t="s">
        <v>93</v>
      </c>
      <c r="H1247" s="120"/>
      <c r="I1247" s="120"/>
      <c r="J1247" s="120"/>
      <c r="K1247" s="120"/>
      <c r="L1247" s="121"/>
    </row>
    <row r="1248" spans="1:12" ht="18.5" thickBot="1" x14ac:dyDescent="0.45">
      <c r="A1248" s="68" t="e">
        <f>IF($A1247&lt;&gt;0,VLOOKUP($A1247,Liste!$A$10:$W$459,3,FALSE),"")</f>
        <v>#N/A</v>
      </c>
      <c r="B1248" s="122" t="e">
        <f>IF($A1247&lt;&gt;0,VLOOKUP($A1247,Liste!$A$10:$W$459,4,FALSE),"")</f>
        <v>#N/A</v>
      </c>
      <c r="E1248" s="75" t="e">
        <f>IF($A1247&lt;&gt;0,VLOOKUP($A1247,Liste!$A$10:$W$459,8,FALSE),"")</f>
        <v>#N/A</v>
      </c>
      <c r="F1248" s="123"/>
      <c r="G1248" s="124" t="s">
        <v>94</v>
      </c>
      <c r="H1248" s="73"/>
      <c r="I1248" s="73"/>
      <c r="J1248" s="73"/>
      <c r="K1248" s="73"/>
      <c r="L1248" s="25"/>
    </row>
    <row r="1249" spans="1:12" ht="13" x14ac:dyDescent="0.3">
      <c r="A1249" s="79" t="e">
        <f>IF($A1247&lt;&gt;0,VLOOKUP($A1247,Liste!$A$10:$W$459,5,FALSE),"")</f>
        <v>#N/A</v>
      </c>
      <c r="B1249" s="68"/>
      <c r="F1249" s="125"/>
      <c r="G1249" s="126" t="s">
        <v>95</v>
      </c>
      <c r="H1249" s="126"/>
      <c r="I1249" s="126"/>
      <c r="J1249" s="126"/>
      <c r="K1249" s="126"/>
      <c r="L1249" s="85"/>
    </row>
    <row r="1250" spans="1:12" ht="13" x14ac:dyDescent="0.3">
      <c r="A1250" s="79" t="e">
        <f>IF($A1247&lt;&gt;0,VLOOKUP($A1247,Liste!$A$10:$W$459,6,FALSE),"")</f>
        <v>#N/A</v>
      </c>
      <c r="B1250" s="79" t="e">
        <f>IF($A1247&lt;&gt;0,VLOOKUP($A1247,Liste!$A$10:$W$459,7,FALSE),"")</f>
        <v>#N/A</v>
      </c>
      <c r="F1250" s="127"/>
      <c r="L1250" s="71"/>
    </row>
    <row r="1251" spans="1:12" x14ac:dyDescent="0.25">
      <c r="A1251" s="80" t="e">
        <f xml:space="preserve"> IF($A1247&lt;&gt;0, "Lot " &amp; VLOOKUP($A1247,Liste!$A$10:$W$459,9,FALSE),"")</f>
        <v>#N/A</v>
      </c>
      <c r="B1251" s="128" t="e">
        <f>IF($A1247&lt;&gt;0,VLOOKUP($A1247,Liste!$A$10:$W$459,10,FALSE),"")</f>
        <v>#N/A</v>
      </c>
      <c r="C1251" s="76" t="e">
        <f>IF($A1247&lt;&gt;0,VLOOKUP($A1247,Liste!$A$10:$W$459,11,FALSE),"")</f>
        <v>#N/A</v>
      </c>
      <c r="F1251" s="127"/>
      <c r="L1251" s="71"/>
    </row>
    <row r="1252" spans="1:12" ht="13" thickBot="1" x14ac:dyDescent="0.3">
      <c r="A1252" s="80" t="e">
        <f>IF($A1247&lt;&gt;0,"Lot " &amp; VLOOKUP($A1247,Liste!$A$10:$W$459,12,FALSE),"")</f>
        <v>#N/A</v>
      </c>
      <c r="B1252" s="128" t="e">
        <f>IF($A1247&lt;&gt;0,VLOOKUP($A1247,Liste!$A$10:$W$459,13,FALSE),"")</f>
        <v>#N/A</v>
      </c>
      <c r="C1252" s="76" t="e">
        <f>IF($A1247&lt;&gt;0,VLOOKUP($A1247,Liste!$A$10:$W$459,14,FALSE),"")</f>
        <v>#N/A</v>
      </c>
      <c r="D1252" s="77"/>
      <c r="E1252" s="81"/>
      <c r="F1252" s="129"/>
      <c r="G1252" s="83"/>
      <c r="H1252" s="83"/>
      <c r="I1252" s="83"/>
      <c r="J1252" s="83"/>
      <c r="K1252" s="83"/>
      <c r="L1252" s="86"/>
    </row>
    <row r="1253" spans="1:12" x14ac:dyDescent="0.25">
      <c r="A1253" s="130" t="e">
        <f>IF($A1247&lt;&gt;0,"Lot " &amp; VLOOKUP($A1247,Liste!$A$10:$W$459,15,FALSE),"")</f>
        <v>#N/A</v>
      </c>
      <c r="B1253" s="128" t="e">
        <f>IF($A1247&lt;&gt;0,VLOOKUP($A1247,Liste!$A$10:$W$459,16,FALSE),"")</f>
        <v>#N/A</v>
      </c>
      <c r="C1253" s="77" t="e">
        <f>IF($A1247&lt;&gt;0,VLOOKUP($A1247,Liste!$A$10:$W$459,17,FALSE),"")</f>
        <v>#N/A</v>
      </c>
      <c r="D1253" s="77"/>
      <c r="E1253" s="81"/>
      <c r="F1253" s="127"/>
      <c r="G1253" s="131" t="s">
        <v>96</v>
      </c>
      <c r="H1253" s="132" t="s">
        <v>97</v>
      </c>
      <c r="I1253" s="69"/>
      <c r="J1253" s="69"/>
      <c r="K1253" s="69"/>
      <c r="L1253" s="71"/>
    </row>
    <row r="1254" spans="1:12" x14ac:dyDescent="0.25">
      <c r="A1254" s="130" t="e">
        <f>IF($A1247&lt;&gt;0,"Lot " &amp; VLOOKUP($A1247,Liste!$A$10:$W$459,18,FALSE),"")</f>
        <v>#N/A</v>
      </c>
      <c r="B1254" s="128">
        <v>0</v>
      </c>
      <c r="C1254" s="77" t="e">
        <f>IF($A1247&lt;&gt;0,VLOOKUP($A1247,Liste!$A$10:$W$459,19,FALSE),"")</f>
        <v>#N/A</v>
      </c>
      <c r="E1254" s="81"/>
      <c r="F1254" s="127"/>
      <c r="G1254" s="133" t="s">
        <v>98</v>
      </c>
      <c r="H1254" s="132" t="s">
        <v>97</v>
      </c>
      <c r="I1254" s="134"/>
      <c r="J1254" s="134"/>
      <c r="K1254" s="134"/>
      <c r="L1254" s="135"/>
    </row>
    <row r="1255" spans="1:12" ht="18.5" thickBot="1" x14ac:dyDescent="0.3">
      <c r="A1255" s="110" t="e">
        <f>IF($A1247&lt;&gt;0,"Lot " &amp; VLOOKUP($A1247,Liste!$A$10:$W$459,21,FALSE),"")</f>
        <v>#N/A</v>
      </c>
      <c r="B1255" s="136" t="e">
        <f>IF($A1247&lt;&gt;0,VLOOKUP($A1247,Liste!$A$10:$W$459,22,FALSE),"")</f>
        <v>#N/A</v>
      </c>
      <c r="C1255" s="84" t="e">
        <f>IF($A1247&lt;&gt;0,VLOOKUP($A1247,Liste!$A$10:$W$459,23,FALSE),"")</f>
        <v>#N/A</v>
      </c>
      <c r="D1255" s="83"/>
      <c r="E1255" s="83"/>
      <c r="F1255" s="137"/>
      <c r="G1255" s="240" t="e">
        <f>IF(OR(B1248=0,VLOOKUP(A1247,Liste!$A$10:'Liste'!$Z$459,26)&lt;&gt;""),"", "Voir autorisation messages électroniques")</f>
        <v>#N/A</v>
      </c>
      <c r="H1255" s="240"/>
      <c r="I1255" s="240"/>
      <c r="J1255" s="83"/>
      <c r="K1255" s="83"/>
      <c r="L1255" s="86"/>
    </row>
    <row r="1256" spans="1:12" x14ac:dyDescent="0.25">
      <c r="A1256" s="138">
        <f>A1247+1</f>
        <v>131</v>
      </c>
      <c r="B1256" s="139"/>
      <c r="F1256" s="118"/>
      <c r="G1256" s="119" t="s">
        <v>93</v>
      </c>
      <c r="H1256" s="120"/>
      <c r="I1256" s="120"/>
      <c r="J1256" s="120"/>
      <c r="K1256" s="120"/>
      <c r="L1256" s="121"/>
    </row>
    <row r="1257" spans="1:12" ht="18.5" thickBot="1" x14ac:dyDescent="0.45">
      <c r="A1257" s="68" t="e">
        <f>IF($A1256&lt;&gt;0,VLOOKUP($A1256,Liste!$A$10:$W$459,3,FALSE),"")</f>
        <v>#N/A</v>
      </c>
      <c r="B1257" s="122" t="e">
        <f>IF($A1256&lt;&gt;0,VLOOKUP($A1256,Liste!$A$10:$W$459,4,FALSE),"")</f>
        <v>#N/A</v>
      </c>
      <c r="E1257" s="75" t="e">
        <f>IF($A1256&lt;&gt;0,VLOOKUP($A1256,Liste!$A$10:$W$459,8,FALSE),"")</f>
        <v>#N/A</v>
      </c>
      <c r="F1257" s="123"/>
      <c r="G1257" s="124" t="s">
        <v>94</v>
      </c>
      <c r="H1257" s="73"/>
      <c r="I1257" s="73"/>
      <c r="J1257" s="73"/>
      <c r="K1257" s="73"/>
      <c r="L1257" s="25"/>
    </row>
    <row r="1258" spans="1:12" ht="13" x14ac:dyDescent="0.3">
      <c r="A1258" s="79" t="e">
        <f>IF($A1256&lt;&gt;0,VLOOKUP($A1256,Liste!$A$10:$W$459,5,FALSE),"")</f>
        <v>#N/A</v>
      </c>
      <c r="B1258" s="68"/>
      <c r="F1258" s="125"/>
      <c r="G1258" s="126" t="s">
        <v>95</v>
      </c>
      <c r="H1258" s="126"/>
      <c r="I1258" s="126"/>
      <c r="J1258" s="126"/>
      <c r="K1258" s="126"/>
      <c r="L1258" s="85"/>
    </row>
    <row r="1259" spans="1:12" ht="13" x14ac:dyDescent="0.3">
      <c r="A1259" s="79" t="e">
        <f>IF($A1256&lt;&gt;0,VLOOKUP($A1256,Liste!$A$10:$W$459,6,FALSE),"")</f>
        <v>#N/A</v>
      </c>
      <c r="B1259" s="79" t="e">
        <f>IF($A1256&lt;&gt;0,VLOOKUP($A1256,Liste!$A$10:$W$459,7,FALSE),"")</f>
        <v>#N/A</v>
      </c>
      <c r="F1259" s="127"/>
      <c r="L1259" s="71"/>
    </row>
    <row r="1260" spans="1:12" x14ac:dyDescent="0.25">
      <c r="A1260" s="80" t="e">
        <f xml:space="preserve"> IF($A1256&lt;&gt;0, "Lot " &amp; VLOOKUP($A1256,Liste!$A$10:$W$459,9,FALSE),"")</f>
        <v>#N/A</v>
      </c>
      <c r="B1260" s="128" t="e">
        <f>IF($A1256&lt;&gt;0,VLOOKUP($A1256,Liste!$A$10:$W$459,10,FALSE),"")</f>
        <v>#N/A</v>
      </c>
      <c r="C1260" s="76" t="e">
        <f>IF($A1256&lt;&gt;0,VLOOKUP($A1256,Liste!$A$10:$W$459,11,FALSE),"")</f>
        <v>#N/A</v>
      </c>
      <c r="F1260" s="127"/>
      <c r="L1260" s="71"/>
    </row>
    <row r="1261" spans="1:12" ht="13" thickBot="1" x14ac:dyDescent="0.3">
      <c r="A1261" s="80" t="e">
        <f>IF($A1256&lt;&gt;0,"Lot " &amp; VLOOKUP($A1256,Liste!$A$10:$W$459,12,FALSE),"")</f>
        <v>#N/A</v>
      </c>
      <c r="B1261" s="128" t="e">
        <f>IF($A1256&lt;&gt;0,VLOOKUP($A1256,Liste!$A$10:$W$459,13,FALSE),"")</f>
        <v>#N/A</v>
      </c>
      <c r="C1261" s="76" t="e">
        <f>IF($A1256&lt;&gt;0,VLOOKUP($A1256,Liste!$A$10:$W$459,14,FALSE),"")</f>
        <v>#N/A</v>
      </c>
      <c r="D1261" s="77"/>
      <c r="E1261" s="81"/>
      <c r="F1261" s="129"/>
      <c r="G1261" s="83"/>
      <c r="H1261" s="83"/>
      <c r="I1261" s="83"/>
      <c r="J1261" s="83"/>
      <c r="K1261" s="83"/>
      <c r="L1261" s="86"/>
    </row>
    <row r="1262" spans="1:12" x14ac:dyDescent="0.25">
      <c r="A1262" s="130" t="e">
        <f>IF($A1256&lt;&gt;0,"Lot " &amp; VLOOKUP($A1256,Liste!$A$10:$W$459,15,FALSE),"")</f>
        <v>#N/A</v>
      </c>
      <c r="B1262" s="128" t="e">
        <f>IF($A1256&lt;&gt;0,VLOOKUP($A1256,Liste!$A$10:$W$459,16,FALSE),"")</f>
        <v>#N/A</v>
      </c>
      <c r="C1262" s="77" t="e">
        <f>IF($A1256&lt;&gt;0,VLOOKUP($A1256,Liste!$A$10:$W$459,17,FALSE),"")</f>
        <v>#N/A</v>
      </c>
      <c r="D1262" s="77"/>
      <c r="E1262" s="81"/>
      <c r="F1262" s="127"/>
      <c r="G1262" s="131" t="s">
        <v>96</v>
      </c>
      <c r="H1262" s="132" t="s">
        <v>97</v>
      </c>
      <c r="I1262" s="69"/>
      <c r="J1262" s="69"/>
      <c r="K1262" s="69"/>
      <c r="L1262" s="71"/>
    </row>
    <row r="1263" spans="1:12" x14ac:dyDescent="0.25">
      <c r="A1263" s="130" t="e">
        <f>IF($A1256&lt;&gt;0,"Lot " &amp; VLOOKUP($A1256,Liste!$A$10:$W$459,18,FALSE),"")</f>
        <v>#N/A</v>
      </c>
      <c r="B1263" s="128">
        <v>0</v>
      </c>
      <c r="C1263" s="77" t="e">
        <f>IF($A1256&lt;&gt;0,VLOOKUP($A1256,Liste!$A$10:$W$459,19,FALSE),"")</f>
        <v>#N/A</v>
      </c>
      <c r="E1263" s="81"/>
      <c r="F1263" s="127"/>
      <c r="G1263" s="133" t="s">
        <v>98</v>
      </c>
      <c r="H1263" s="132" t="s">
        <v>97</v>
      </c>
      <c r="I1263" s="134"/>
      <c r="J1263" s="134"/>
      <c r="K1263" s="134"/>
      <c r="L1263" s="135"/>
    </row>
    <row r="1264" spans="1:12" ht="18.5" thickBot="1" x14ac:dyDescent="0.3">
      <c r="A1264" s="110" t="e">
        <f>IF($A1256&lt;&gt;0,"Lot " &amp; VLOOKUP($A1256,Liste!$A$10:$W$459,21,FALSE),"")</f>
        <v>#N/A</v>
      </c>
      <c r="B1264" s="136" t="e">
        <f>IF($A1256&lt;&gt;0,VLOOKUP($A1256,Liste!$A$10:$W$459,22,FALSE),"")</f>
        <v>#N/A</v>
      </c>
      <c r="C1264" s="84" t="e">
        <f>IF($A1256&lt;&gt;0,VLOOKUP($A1256,Liste!$A$10:$W$459,23,FALSE),"")</f>
        <v>#N/A</v>
      </c>
      <c r="D1264" s="83"/>
      <c r="E1264" s="83"/>
      <c r="F1264" s="137"/>
      <c r="G1264" s="240" t="e">
        <f>IF(OR(B1257=0,VLOOKUP(A1256,Liste!$A$10:'Liste'!$Z$459,26)&lt;&gt;""),"", "Voir autorisation messages électroniques")</f>
        <v>#N/A</v>
      </c>
      <c r="H1264" s="240"/>
      <c r="I1264" s="240"/>
      <c r="J1264" s="83"/>
      <c r="K1264" s="83"/>
      <c r="L1264" s="86"/>
    </row>
    <row r="1265" spans="1:12" x14ac:dyDescent="0.25">
      <c r="A1265" s="138">
        <f>A1256+1</f>
        <v>132</v>
      </c>
      <c r="B1265" s="139"/>
      <c r="F1265" s="118"/>
      <c r="G1265" s="119" t="s">
        <v>93</v>
      </c>
      <c r="H1265" s="120"/>
      <c r="I1265" s="120"/>
      <c r="J1265" s="120"/>
      <c r="K1265" s="120"/>
      <c r="L1265" s="121"/>
    </row>
    <row r="1266" spans="1:12" ht="18.5" thickBot="1" x14ac:dyDescent="0.45">
      <c r="A1266" s="68" t="e">
        <f>IF($A1265&lt;&gt;0,VLOOKUP($A1265,Liste!$A$10:$W$459,3,FALSE),"")</f>
        <v>#N/A</v>
      </c>
      <c r="B1266" s="122" t="e">
        <f>IF($A1265&lt;&gt;0,VLOOKUP($A1265,Liste!$A$10:$W$459,4,FALSE),"")</f>
        <v>#N/A</v>
      </c>
      <c r="E1266" s="75" t="e">
        <f>IF($A1265&lt;&gt;0,VLOOKUP($A1265,Liste!$A$10:$W$459,8,FALSE),"")</f>
        <v>#N/A</v>
      </c>
      <c r="F1266" s="123"/>
      <c r="G1266" s="124" t="s">
        <v>94</v>
      </c>
      <c r="H1266" s="73"/>
      <c r="I1266" s="73"/>
      <c r="J1266" s="73"/>
      <c r="K1266" s="73"/>
      <c r="L1266" s="25"/>
    </row>
    <row r="1267" spans="1:12" ht="13" x14ac:dyDescent="0.3">
      <c r="A1267" s="79" t="e">
        <f>IF($A1265&lt;&gt;0,VLOOKUP($A1265,Liste!$A$10:$W$459,5,FALSE),"")</f>
        <v>#N/A</v>
      </c>
      <c r="B1267" s="68"/>
      <c r="F1267" s="125"/>
      <c r="G1267" s="126" t="s">
        <v>95</v>
      </c>
      <c r="H1267" s="126"/>
      <c r="I1267" s="126"/>
      <c r="J1267" s="126"/>
      <c r="K1267" s="126"/>
      <c r="L1267" s="85"/>
    </row>
    <row r="1268" spans="1:12" ht="13" x14ac:dyDescent="0.3">
      <c r="A1268" s="79" t="e">
        <f>IF($A1265&lt;&gt;0,VLOOKUP($A1265,Liste!$A$10:$W$459,6,FALSE),"")</f>
        <v>#N/A</v>
      </c>
      <c r="B1268" s="79" t="e">
        <f>IF($A1265&lt;&gt;0,VLOOKUP($A1265,Liste!$A$10:$W$459,7,FALSE),"")</f>
        <v>#N/A</v>
      </c>
      <c r="F1268" s="127"/>
      <c r="L1268" s="71"/>
    </row>
    <row r="1269" spans="1:12" x14ac:dyDescent="0.25">
      <c r="A1269" s="80" t="e">
        <f xml:space="preserve"> IF($A1265&lt;&gt;0, "Lot " &amp; VLOOKUP($A1265,Liste!$A$10:$W$459,9,FALSE),"")</f>
        <v>#N/A</v>
      </c>
      <c r="B1269" s="128" t="e">
        <f>IF($A1265&lt;&gt;0,VLOOKUP($A1265,Liste!$A$10:$W$459,10,FALSE),"")</f>
        <v>#N/A</v>
      </c>
      <c r="C1269" s="76" t="e">
        <f>IF($A1265&lt;&gt;0,VLOOKUP($A1265,Liste!$A$10:$W$459,11,FALSE),"")</f>
        <v>#N/A</v>
      </c>
      <c r="F1269" s="127"/>
      <c r="L1269" s="71"/>
    </row>
    <row r="1270" spans="1:12" ht="13" thickBot="1" x14ac:dyDescent="0.3">
      <c r="A1270" s="80" t="e">
        <f>IF($A1265&lt;&gt;0,"Lot " &amp; VLOOKUP($A1265,Liste!$A$10:$W$459,12,FALSE),"")</f>
        <v>#N/A</v>
      </c>
      <c r="B1270" s="128" t="e">
        <f>IF($A1265&lt;&gt;0,VLOOKUP($A1265,Liste!$A$10:$W$459,13,FALSE),"")</f>
        <v>#N/A</v>
      </c>
      <c r="C1270" s="76" t="e">
        <f>IF($A1265&lt;&gt;0,VLOOKUP($A1265,Liste!$A$10:$W$459,14,FALSE),"")</f>
        <v>#N/A</v>
      </c>
      <c r="D1270" s="77"/>
      <c r="E1270" s="81"/>
      <c r="F1270" s="129"/>
      <c r="G1270" s="83"/>
      <c r="H1270" s="83"/>
      <c r="I1270" s="83"/>
      <c r="J1270" s="83"/>
      <c r="K1270" s="83"/>
      <c r="L1270" s="86"/>
    </row>
    <row r="1271" spans="1:12" x14ac:dyDescent="0.25">
      <c r="A1271" s="130" t="e">
        <f>IF($A1265&lt;&gt;0,"Lot " &amp; VLOOKUP($A1265,Liste!$A$10:$W$459,15,FALSE),"")</f>
        <v>#N/A</v>
      </c>
      <c r="B1271" s="128" t="e">
        <f>IF($A1265&lt;&gt;0,VLOOKUP($A1265,Liste!$A$10:$W$459,16,FALSE),"")</f>
        <v>#N/A</v>
      </c>
      <c r="C1271" s="77" t="e">
        <f>IF($A1265&lt;&gt;0,VLOOKUP($A1265,Liste!$A$10:$W$459,17,FALSE),"")</f>
        <v>#N/A</v>
      </c>
      <c r="D1271" s="77"/>
      <c r="E1271" s="81"/>
      <c r="F1271" s="127"/>
      <c r="G1271" s="131" t="s">
        <v>96</v>
      </c>
      <c r="H1271" s="132" t="s">
        <v>97</v>
      </c>
      <c r="I1271" s="69"/>
      <c r="J1271" s="69"/>
      <c r="K1271" s="69"/>
      <c r="L1271" s="71"/>
    </row>
    <row r="1272" spans="1:12" x14ac:dyDescent="0.25">
      <c r="A1272" s="130" t="e">
        <f>IF($A1265&lt;&gt;0,"Lot " &amp; VLOOKUP($A1265,Liste!$A$10:$W$459,18,FALSE),"")</f>
        <v>#N/A</v>
      </c>
      <c r="B1272" s="128">
        <v>0</v>
      </c>
      <c r="C1272" s="77" t="e">
        <f>IF($A1265&lt;&gt;0,VLOOKUP($A1265,Liste!$A$10:$W$459,19,FALSE),"")</f>
        <v>#N/A</v>
      </c>
      <c r="E1272" s="81"/>
      <c r="F1272" s="127"/>
      <c r="G1272" s="133" t="s">
        <v>98</v>
      </c>
      <c r="H1272" s="132" t="s">
        <v>97</v>
      </c>
      <c r="I1272" s="134"/>
      <c r="J1272" s="134"/>
      <c r="K1272" s="134"/>
      <c r="L1272" s="135"/>
    </row>
    <row r="1273" spans="1:12" ht="18.5" thickBot="1" x14ac:dyDescent="0.3">
      <c r="A1273" s="110" t="e">
        <f>IF($A1265&lt;&gt;0,"Lot " &amp; VLOOKUP($A1265,Liste!$A$10:$W$459,21,FALSE),"")</f>
        <v>#N/A</v>
      </c>
      <c r="B1273" s="136" t="e">
        <f>IF($A1265&lt;&gt;0,VLOOKUP($A1265,Liste!$A$10:$W$459,22,FALSE),"")</f>
        <v>#N/A</v>
      </c>
      <c r="C1273" s="84" t="e">
        <f>IF($A1265&lt;&gt;0,VLOOKUP($A1265,Liste!$A$10:$W$459,23,FALSE),"")</f>
        <v>#N/A</v>
      </c>
      <c r="D1273" s="83"/>
      <c r="E1273" s="83"/>
      <c r="F1273" s="137"/>
      <c r="G1273" s="240" t="e">
        <f>IF(OR(B1266=0,VLOOKUP(A1265,Liste!$A$10:'Liste'!$Z$459,26)&lt;&gt;""),"", "Voir autorisation messages électroniques")</f>
        <v>#N/A</v>
      </c>
      <c r="H1273" s="240"/>
      <c r="I1273" s="240"/>
      <c r="J1273" s="83"/>
      <c r="K1273" s="83"/>
      <c r="L1273" s="86"/>
    </row>
    <row r="1274" spans="1:12" x14ac:dyDescent="0.25">
      <c r="A1274" s="138">
        <f>A1265+1</f>
        <v>133</v>
      </c>
      <c r="B1274" s="139"/>
      <c r="F1274" s="118"/>
      <c r="G1274" s="119" t="s">
        <v>93</v>
      </c>
      <c r="H1274" s="120"/>
      <c r="I1274" s="120"/>
      <c r="J1274" s="120"/>
      <c r="K1274" s="120"/>
      <c r="L1274" s="121"/>
    </row>
    <row r="1275" spans="1:12" ht="18.5" thickBot="1" x14ac:dyDescent="0.45">
      <c r="A1275" s="68" t="e">
        <f>IF($A1274&lt;&gt;0,VLOOKUP($A1274,Liste!$A$10:$W$459,3,FALSE),"")</f>
        <v>#N/A</v>
      </c>
      <c r="B1275" s="122" t="e">
        <f>IF($A1274&lt;&gt;0,VLOOKUP($A1274,Liste!$A$10:$W$459,4,FALSE),"")</f>
        <v>#N/A</v>
      </c>
      <c r="E1275" s="75" t="e">
        <f>IF($A1274&lt;&gt;0,VLOOKUP($A1274,Liste!$A$10:$W$459,8,FALSE),"")</f>
        <v>#N/A</v>
      </c>
      <c r="F1275" s="123"/>
      <c r="G1275" s="124" t="s">
        <v>94</v>
      </c>
      <c r="H1275" s="73"/>
      <c r="I1275" s="73"/>
      <c r="J1275" s="73"/>
      <c r="K1275" s="73"/>
      <c r="L1275" s="25"/>
    </row>
    <row r="1276" spans="1:12" ht="13" x14ac:dyDescent="0.3">
      <c r="A1276" s="79" t="e">
        <f>IF($A1274&lt;&gt;0,VLOOKUP($A1274,Liste!$A$10:$W$459,5,FALSE),"")</f>
        <v>#N/A</v>
      </c>
      <c r="B1276" s="68"/>
      <c r="F1276" s="125"/>
      <c r="G1276" s="126" t="s">
        <v>95</v>
      </c>
      <c r="H1276" s="126"/>
      <c r="I1276" s="126"/>
      <c r="J1276" s="126"/>
      <c r="K1276" s="126"/>
      <c r="L1276" s="85"/>
    </row>
    <row r="1277" spans="1:12" ht="13" x14ac:dyDescent="0.3">
      <c r="A1277" s="79" t="e">
        <f>IF($A1274&lt;&gt;0,VLOOKUP($A1274,Liste!$A$10:$W$459,6,FALSE),"")</f>
        <v>#N/A</v>
      </c>
      <c r="B1277" s="79" t="e">
        <f>IF($A1274&lt;&gt;0,VLOOKUP($A1274,Liste!$A$10:$W$459,7,FALSE),"")</f>
        <v>#N/A</v>
      </c>
      <c r="F1277" s="127"/>
      <c r="L1277" s="71"/>
    </row>
    <row r="1278" spans="1:12" x14ac:dyDescent="0.25">
      <c r="A1278" s="80" t="e">
        <f xml:space="preserve"> IF($A1274&lt;&gt;0, "Lot " &amp; VLOOKUP($A1274,Liste!$A$10:$W$459,9,FALSE),"")</f>
        <v>#N/A</v>
      </c>
      <c r="B1278" s="128" t="e">
        <f>IF($A1274&lt;&gt;0,VLOOKUP($A1274,Liste!$A$10:$W$459,10,FALSE),"")</f>
        <v>#N/A</v>
      </c>
      <c r="C1278" s="76" t="e">
        <f>IF($A1274&lt;&gt;0,VLOOKUP($A1274,Liste!$A$10:$W$459,11,FALSE),"")</f>
        <v>#N/A</v>
      </c>
      <c r="F1278" s="127"/>
      <c r="L1278" s="71"/>
    </row>
    <row r="1279" spans="1:12" ht="13" thickBot="1" x14ac:dyDescent="0.3">
      <c r="A1279" s="80" t="e">
        <f>IF($A1274&lt;&gt;0,"Lot " &amp; VLOOKUP($A1274,Liste!$A$10:$W$459,12,FALSE),"")</f>
        <v>#N/A</v>
      </c>
      <c r="B1279" s="128" t="e">
        <f>IF($A1274&lt;&gt;0,VLOOKUP($A1274,Liste!$A$10:$W$459,13,FALSE),"")</f>
        <v>#N/A</v>
      </c>
      <c r="C1279" s="76" t="e">
        <f>IF($A1274&lt;&gt;0,VLOOKUP($A1274,Liste!$A$10:$W$459,14,FALSE),"")</f>
        <v>#N/A</v>
      </c>
      <c r="D1279" s="77"/>
      <c r="E1279" s="81"/>
      <c r="F1279" s="129"/>
      <c r="G1279" s="83"/>
      <c r="H1279" s="83"/>
      <c r="I1279" s="83"/>
      <c r="J1279" s="83"/>
      <c r="K1279" s="83"/>
      <c r="L1279" s="86"/>
    </row>
    <row r="1280" spans="1:12" x14ac:dyDescent="0.25">
      <c r="A1280" s="130" t="e">
        <f>IF($A1274&lt;&gt;0,"Lot " &amp; VLOOKUP($A1274,Liste!$A$10:$W$459,15,FALSE),"")</f>
        <v>#N/A</v>
      </c>
      <c r="B1280" s="128" t="e">
        <f>IF($A1274&lt;&gt;0,VLOOKUP($A1274,Liste!$A$10:$W$459,16,FALSE),"")</f>
        <v>#N/A</v>
      </c>
      <c r="C1280" s="77" t="e">
        <f>IF($A1274&lt;&gt;0,VLOOKUP($A1274,Liste!$A$10:$W$459,17,FALSE),"")</f>
        <v>#N/A</v>
      </c>
      <c r="D1280" s="77"/>
      <c r="E1280" s="81"/>
      <c r="F1280" s="127"/>
      <c r="G1280" s="131" t="s">
        <v>96</v>
      </c>
      <c r="H1280" s="132" t="s">
        <v>97</v>
      </c>
      <c r="I1280" s="69"/>
      <c r="J1280" s="69"/>
      <c r="K1280" s="69"/>
      <c r="L1280" s="71"/>
    </row>
    <row r="1281" spans="1:12" x14ac:dyDescent="0.25">
      <c r="A1281" s="130" t="e">
        <f>IF($A1274&lt;&gt;0,"Lot " &amp; VLOOKUP($A1274,Liste!$A$10:$W$459,18,FALSE),"")</f>
        <v>#N/A</v>
      </c>
      <c r="B1281" s="128">
        <v>0</v>
      </c>
      <c r="C1281" s="77" t="e">
        <f>IF($A1274&lt;&gt;0,VLOOKUP($A1274,Liste!$A$10:$W$459,19,FALSE),"")</f>
        <v>#N/A</v>
      </c>
      <c r="E1281" s="81"/>
      <c r="F1281" s="127"/>
      <c r="G1281" s="133" t="s">
        <v>98</v>
      </c>
      <c r="H1281" s="132" t="s">
        <v>97</v>
      </c>
      <c r="I1281" s="134"/>
      <c r="J1281" s="134"/>
      <c r="K1281" s="134"/>
      <c r="L1281" s="135"/>
    </row>
    <row r="1282" spans="1:12" ht="18.5" thickBot="1" x14ac:dyDescent="0.3">
      <c r="A1282" s="110" t="e">
        <f>IF($A1274&lt;&gt;0,"Lot " &amp; VLOOKUP($A1274,Liste!$A$10:$W$459,21,FALSE),"")</f>
        <v>#N/A</v>
      </c>
      <c r="B1282" s="136" t="e">
        <f>IF($A1274&lt;&gt;0,VLOOKUP($A1274,Liste!$A$10:$W$459,22,FALSE),"")</f>
        <v>#N/A</v>
      </c>
      <c r="C1282" s="84" t="e">
        <f>IF($A1274&lt;&gt;0,VLOOKUP($A1274,Liste!$A$10:$W$459,23,FALSE),"")</f>
        <v>#N/A</v>
      </c>
      <c r="D1282" s="83"/>
      <c r="E1282" s="83"/>
      <c r="F1282" s="137"/>
      <c r="G1282" s="240" t="e">
        <f>IF(OR(B1275=0,VLOOKUP(A1274,Liste!$A$10:'Liste'!$Z$459,26)&lt;&gt;""),"", "Voir autorisation messages électroniques")</f>
        <v>#N/A</v>
      </c>
      <c r="H1282" s="240"/>
      <c r="I1282" s="240"/>
      <c r="J1282" s="83"/>
      <c r="K1282" s="83"/>
      <c r="L1282" s="86"/>
    </row>
    <row r="1283" spans="1:12" x14ac:dyDescent="0.25">
      <c r="A1283" s="138">
        <f>A1274+1</f>
        <v>134</v>
      </c>
      <c r="B1283" s="139"/>
      <c r="F1283" s="118"/>
      <c r="G1283" s="119" t="s">
        <v>93</v>
      </c>
      <c r="H1283" s="120"/>
      <c r="I1283" s="120"/>
      <c r="J1283" s="120"/>
      <c r="K1283" s="120"/>
      <c r="L1283" s="121"/>
    </row>
    <row r="1284" spans="1:12" ht="18.5" thickBot="1" x14ac:dyDescent="0.45">
      <c r="A1284" s="68" t="e">
        <f>IF($A1283&lt;&gt;0,VLOOKUP($A1283,Liste!$A$10:$W$459,3,FALSE),"")</f>
        <v>#N/A</v>
      </c>
      <c r="B1284" s="122" t="e">
        <f>IF($A1283&lt;&gt;0,VLOOKUP($A1283,Liste!$A$10:$W$459,4,FALSE),"")</f>
        <v>#N/A</v>
      </c>
      <c r="E1284" s="75" t="e">
        <f>IF($A1283&lt;&gt;0,VLOOKUP($A1283,Liste!$A$10:$W$459,8,FALSE),"")</f>
        <v>#N/A</v>
      </c>
      <c r="F1284" s="123"/>
      <c r="G1284" s="124" t="s">
        <v>94</v>
      </c>
      <c r="H1284" s="73"/>
      <c r="I1284" s="73"/>
      <c r="J1284" s="73"/>
      <c r="K1284" s="73"/>
      <c r="L1284" s="25"/>
    </row>
    <row r="1285" spans="1:12" ht="13" x14ac:dyDescent="0.3">
      <c r="A1285" s="79" t="e">
        <f>IF($A1283&lt;&gt;0,VLOOKUP($A1283,Liste!$A$10:$W$459,5,FALSE),"")</f>
        <v>#N/A</v>
      </c>
      <c r="B1285" s="68"/>
      <c r="F1285" s="125"/>
      <c r="G1285" s="126" t="s">
        <v>95</v>
      </c>
      <c r="H1285" s="126"/>
      <c r="I1285" s="126"/>
      <c r="J1285" s="126"/>
      <c r="K1285" s="126"/>
      <c r="L1285" s="85"/>
    </row>
    <row r="1286" spans="1:12" ht="13" x14ac:dyDescent="0.3">
      <c r="A1286" s="79" t="e">
        <f>IF($A1283&lt;&gt;0,VLOOKUP($A1283,Liste!$A$10:$W$459,6,FALSE),"")</f>
        <v>#N/A</v>
      </c>
      <c r="B1286" s="79" t="e">
        <f>IF($A1283&lt;&gt;0,VLOOKUP($A1283,Liste!$A$10:$W$459,7,FALSE),"")</f>
        <v>#N/A</v>
      </c>
      <c r="F1286" s="127"/>
      <c r="L1286" s="71"/>
    </row>
    <row r="1287" spans="1:12" x14ac:dyDescent="0.25">
      <c r="A1287" s="80" t="e">
        <f xml:space="preserve"> IF($A1283&lt;&gt;0, "Lot " &amp; VLOOKUP($A1283,Liste!$A$10:$W$459,9,FALSE),"")</f>
        <v>#N/A</v>
      </c>
      <c r="B1287" s="128" t="e">
        <f>IF($A1283&lt;&gt;0,VLOOKUP($A1283,Liste!$A$10:$W$459,10,FALSE),"")</f>
        <v>#N/A</v>
      </c>
      <c r="C1287" s="76" t="e">
        <f>IF($A1283&lt;&gt;0,VLOOKUP($A1283,Liste!$A$10:$W$459,11,FALSE),"")</f>
        <v>#N/A</v>
      </c>
      <c r="F1287" s="127"/>
      <c r="L1287" s="71"/>
    </row>
    <row r="1288" spans="1:12" ht="13" thickBot="1" x14ac:dyDescent="0.3">
      <c r="A1288" s="80" t="e">
        <f>IF($A1283&lt;&gt;0,"Lot " &amp; VLOOKUP($A1283,Liste!$A$10:$W$459,12,FALSE),"")</f>
        <v>#N/A</v>
      </c>
      <c r="B1288" s="128" t="e">
        <f>IF($A1283&lt;&gt;0,VLOOKUP($A1283,Liste!$A$10:$W$459,13,FALSE),"")</f>
        <v>#N/A</v>
      </c>
      <c r="C1288" s="76" t="e">
        <f>IF($A1283&lt;&gt;0,VLOOKUP($A1283,Liste!$A$10:$W$459,14,FALSE),"")</f>
        <v>#N/A</v>
      </c>
      <c r="D1288" s="77"/>
      <c r="E1288" s="81"/>
      <c r="F1288" s="129"/>
      <c r="G1288" s="83"/>
      <c r="H1288" s="83"/>
      <c r="I1288" s="83"/>
      <c r="J1288" s="83"/>
      <c r="K1288" s="83"/>
      <c r="L1288" s="86"/>
    </row>
    <row r="1289" spans="1:12" x14ac:dyDescent="0.25">
      <c r="A1289" s="130" t="e">
        <f>IF($A1283&lt;&gt;0,"Lot " &amp; VLOOKUP($A1283,Liste!$A$10:$W$459,15,FALSE),"")</f>
        <v>#N/A</v>
      </c>
      <c r="B1289" s="128" t="e">
        <f>IF($A1283&lt;&gt;0,VLOOKUP($A1283,Liste!$A$10:$W$459,16,FALSE),"")</f>
        <v>#N/A</v>
      </c>
      <c r="C1289" s="77" t="e">
        <f>IF($A1283&lt;&gt;0,VLOOKUP($A1283,Liste!$A$10:$W$459,17,FALSE),"")</f>
        <v>#N/A</v>
      </c>
      <c r="D1289" s="77"/>
      <c r="E1289" s="81"/>
      <c r="F1289" s="127"/>
      <c r="G1289" s="131" t="s">
        <v>96</v>
      </c>
      <c r="H1289" s="132" t="s">
        <v>97</v>
      </c>
      <c r="I1289" s="69"/>
      <c r="J1289" s="69"/>
      <c r="K1289" s="69"/>
      <c r="L1289" s="71"/>
    </row>
    <row r="1290" spans="1:12" x14ac:dyDescent="0.25">
      <c r="A1290" s="130" t="e">
        <f>IF($A1283&lt;&gt;0,"Lot " &amp; VLOOKUP($A1283,Liste!$A$10:$W$459,18,FALSE),"")</f>
        <v>#N/A</v>
      </c>
      <c r="B1290" s="128">
        <v>0</v>
      </c>
      <c r="C1290" s="77" t="e">
        <f>IF($A1283&lt;&gt;0,VLOOKUP($A1283,Liste!$A$10:$W$459,19,FALSE),"")</f>
        <v>#N/A</v>
      </c>
      <c r="E1290" s="81"/>
      <c r="F1290" s="127"/>
      <c r="G1290" s="133" t="s">
        <v>98</v>
      </c>
      <c r="H1290" s="132" t="s">
        <v>97</v>
      </c>
      <c r="I1290" s="134"/>
      <c r="J1290" s="134"/>
      <c r="K1290" s="134"/>
      <c r="L1290" s="135"/>
    </row>
    <row r="1291" spans="1:12" ht="18.5" thickBot="1" x14ac:dyDescent="0.3">
      <c r="A1291" s="110" t="e">
        <f>IF($A1283&lt;&gt;0,"Lot " &amp; VLOOKUP($A1283,Liste!$A$10:$W$459,21,FALSE),"")</f>
        <v>#N/A</v>
      </c>
      <c r="B1291" s="136" t="e">
        <f>IF($A1283&lt;&gt;0,VLOOKUP($A1283,Liste!$A$10:$W$459,22,FALSE),"")</f>
        <v>#N/A</v>
      </c>
      <c r="C1291" s="84" t="e">
        <f>IF($A1283&lt;&gt;0,VLOOKUP($A1283,Liste!$A$10:$W$459,23,FALSE),"")</f>
        <v>#N/A</v>
      </c>
      <c r="D1291" s="83"/>
      <c r="E1291" s="83"/>
      <c r="F1291" s="137"/>
      <c r="G1291" s="240" t="e">
        <f>IF(OR(B1284=0,VLOOKUP(A1283,Liste!$A$10:'Liste'!$Z$459,26)&lt;&gt;""),"", "Voir autorisation messages électroniques")</f>
        <v>#N/A</v>
      </c>
      <c r="H1291" s="240"/>
      <c r="I1291" s="240"/>
      <c r="J1291" s="83"/>
      <c r="K1291" s="83"/>
      <c r="L1291" s="86"/>
    </row>
    <row r="1292" spans="1:12" x14ac:dyDescent="0.25">
      <c r="A1292" s="138">
        <f>A1283+1</f>
        <v>135</v>
      </c>
      <c r="B1292" s="139"/>
      <c r="F1292" s="118"/>
      <c r="G1292" s="119" t="s">
        <v>93</v>
      </c>
      <c r="H1292" s="120"/>
      <c r="I1292" s="120"/>
      <c r="J1292" s="120"/>
      <c r="K1292" s="120"/>
      <c r="L1292" s="121"/>
    </row>
    <row r="1293" spans="1:12" ht="18.5" thickBot="1" x14ac:dyDescent="0.45">
      <c r="A1293" s="68" t="e">
        <f>IF($A1292&lt;&gt;0,VLOOKUP($A1292,Liste!$A$10:$W$459,3,FALSE),"")</f>
        <v>#N/A</v>
      </c>
      <c r="B1293" s="122" t="e">
        <f>IF($A1292&lt;&gt;0,VLOOKUP($A1292,Liste!$A$10:$W$459,4,FALSE),"")</f>
        <v>#N/A</v>
      </c>
      <c r="E1293" s="75" t="e">
        <f>IF($A1292&lt;&gt;0,VLOOKUP($A1292,Liste!$A$10:$W$459,8,FALSE),"")</f>
        <v>#N/A</v>
      </c>
      <c r="F1293" s="123"/>
      <c r="G1293" s="124" t="s">
        <v>94</v>
      </c>
      <c r="H1293" s="73"/>
      <c r="I1293" s="73"/>
      <c r="J1293" s="73"/>
      <c r="K1293" s="73"/>
      <c r="L1293" s="25"/>
    </row>
    <row r="1294" spans="1:12" ht="13" x14ac:dyDescent="0.3">
      <c r="A1294" s="79" t="e">
        <f>IF($A1292&lt;&gt;0,VLOOKUP($A1292,Liste!$A$10:$W$459,5,FALSE),"")</f>
        <v>#N/A</v>
      </c>
      <c r="B1294" s="68"/>
      <c r="F1294" s="125"/>
      <c r="G1294" s="126" t="s">
        <v>95</v>
      </c>
      <c r="H1294" s="126"/>
      <c r="I1294" s="126"/>
      <c r="J1294" s="126"/>
      <c r="K1294" s="126"/>
      <c r="L1294" s="85"/>
    </row>
    <row r="1295" spans="1:12" ht="13" x14ac:dyDescent="0.3">
      <c r="A1295" s="79" t="e">
        <f>IF($A1292&lt;&gt;0,VLOOKUP($A1292,Liste!$A$10:$W$459,6,FALSE),"")</f>
        <v>#N/A</v>
      </c>
      <c r="B1295" s="79" t="e">
        <f>IF($A1292&lt;&gt;0,VLOOKUP($A1292,Liste!$A$10:$W$459,7,FALSE),"")</f>
        <v>#N/A</v>
      </c>
      <c r="F1295" s="127"/>
      <c r="L1295" s="71"/>
    </row>
    <row r="1296" spans="1:12" x14ac:dyDescent="0.25">
      <c r="A1296" s="80" t="e">
        <f xml:space="preserve"> IF($A1292&lt;&gt;0, "Lot " &amp; VLOOKUP($A1292,Liste!$A$10:$W$459,9,FALSE),"")</f>
        <v>#N/A</v>
      </c>
      <c r="B1296" s="128" t="e">
        <f>IF($A1292&lt;&gt;0,VLOOKUP($A1292,Liste!$A$10:$W$459,10,FALSE),"")</f>
        <v>#N/A</v>
      </c>
      <c r="C1296" s="76" t="e">
        <f>IF($A1292&lt;&gt;0,VLOOKUP($A1292,Liste!$A$10:$W$459,11,FALSE),"")</f>
        <v>#N/A</v>
      </c>
      <c r="F1296" s="127"/>
      <c r="L1296" s="71"/>
    </row>
    <row r="1297" spans="1:12" ht="13" thickBot="1" x14ac:dyDescent="0.3">
      <c r="A1297" s="80" t="e">
        <f>IF($A1292&lt;&gt;0,"Lot " &amp; VLOOKUP($A1292,Liste!$A$10:$W$459,12,FALSE),"")</f>
        <v>#N/A</v>
      </c>
      <c r="B1297" s="128" t="e">
        <f>IF($A1292&lt;&gt;0,VLOOKUP($A1292,Liste!$A$10:$W$459,13,FALSE),"")</f>
        <v>#N/A</v>
      </c>
      <c r="C1297" s="76" t="e">
        <f>IF($A1292&lt;&gt;0,VLOOKUP($A1292,Liste!$A$10:$W$459,14,FALSE),"")</f>
        <v>#N/A</v>
      </c>
      <c r="D1297" s="77"/>
      <c r="E1297" s="81"/>
      <c r="F1297" s="129"/>
      <c r="G1297" s="83"/>
      <c r="H1297" s="83"/>
      <c r="I1297" s="83"/>
      <c r="J1297" s="83"/>
      <c r="K1297" s="83"/>
      <c r="L1297" s="86"/>
    </row>
    <row r="1298" spans="1:12" x14ac:dyDescent="0.25">
      <c r="A1298" s="130" t="e">
        <f>IF($A1292&lt;&gt;0,"Lot " &amp; VLOOKUP($A1292,Liste!$A$10:$W$459,15,FALSE),"")</f>
        <v>#N/A</v>
      </c>
      <c r="B1298" s="128" t="e">
        <f>IF($A1292&lt;&gt;0,VLOOKUP($A1292,Liste!$A$10:$W$459,16,FALSE),"")</f>
        <v>#N/A</v>
      </c>
      <c r="C1298" s="77" t="e">
        <f>IF($A1292&lt;&gt;0,VLOOKUP($A1292,Liste!$A$10:$W$459,17,FALSE),"")</f>
        <v>#N/A</v>
      </c>
      <c r="D1298" s="77"/>
      <c r="E1298" s="81"/>
      <c r="F1298" s="127"/>
      <c r="G1298" s="131" t="s">
        <v>96</v>
      </c>
      <c r="H1298" s="132" t="s">
        <v>97</v>
      </c>
      <c r="I1298" s="69"/>
      <c r="J1298" s="69"/>
      <c r="K1298" s="69"/>
      <c r="L1298" s="71"/>
    </row>
    <row r="1299" spans="1:12" x14ac:dyDescent="0.25">
      <c r="A1299" s="130" t="e">
        <f>IF($A1292&lt;&gt;0,"Lot " &amp; VLOOKUP($A1292,Liste!$A$10:$W$459,18,FALSE),"")</f>
        <v>#N/A</v>
      </c>
      <c r="B1299" s="128">
        <v>0</v>
      </c>
      <c r="C1299" s="77" t="e">
        <f>IF($A1292&lt;&gt;0,VLOOKUP($A1292,Liste!$A$10:$W$459,19,FALSE),"")</f>
        <v>#N/A</v>
      </c>
      <c r="E1299" s="81"/>
      <c r="F1299" s="127"/>
      <c r="G1299" s="133" t="s">
        <v>98</v>
      </c>
      <c r="H1299" s="132" t="s">
        <v>97</v>
      </c>
      <c r="I1299" s="134"/>
      <c r="J1299" s="134"/>
      <c r="K1299" s="134"/>
      <c r="L1299" s="135"/>
    </row>
    <row r="1300" spans="1:12" ht="18.5" thickBot="1" x14ac:dyDescent="0.3">
      <c r="A1300" s="110" t="e">
        <f>IF($A1292&lt;&gt;0,"Lot " &amp; VLOOKUP($A1292,Liste!$A$10:$W$459,21,FALSE),"")</f>
        <v>#N/A</v>
      </c>
      <c r="B1300" s="136" t="e">
        <f>IF($A1292&lt;&gt;0,VLOOKUP($A1292,Liste!$A$10:$W$459,22,FALSE),"")</f>
        <v>#N/A</v>
      </c>
      <c r="C1300" s="84" t="e">
        <f>IF($A1292&lt;&gt;0,VLOOKUP($A1292,Liste!$A$10:$W$459,23,FALSE),"")</f>
        <v>#N/A</v>
      </c>
      <c r="D1300" s="83"/>
      <c r="E1300" s="83"/>
      <c r="F1300" s="137"/>
      <c r="G1300" s="240" t="e">
        <f>IF(OR(B1293=0,VLOOKUP(A1292,Liste!$A$10:'Liste'!$Z$459,26)&lt;&gt;""),"", "Voir autorisation messages électroniques")</f>
        <v>#N/A</v>
      </c>
      <c r="H1300" s="240"/>
      <c r="I1300" s="240"/>
      <c r="J1300" s="83"/>
      <c r="K1300" s="83"/>
      <c r="L1300" s="86"/>
    </row>
    <row r="1301" spans="1:12" x14ac:dyDescent="0.25">
      <c r="A1301" s="138">
        <f>A1292+1</f>
        <v>136</v>
      </c>
      <c r="B1301" s="139"/>
      <c r="F1301" s="118"/>
      <c r="G1301" s="119" t="s">
        <v>93</v>
      </c>
      <c r="H1301" s="120"/>
      <c r="I1301" s="120"/>
      <c r="J1301" s="120"/>
      <c r="K1301" s="120"/>
      <c r="L1301" s="121"/>
    </row>
    <row r="1302" spans="1:12" ht="18.5" thickBot="1" x14ac:dyDescent="0.45">
      <c r="A1302" s="68" t="e">
        <f>IF($A1301&lt;&gt;0,VLOOKUP($A1301,Liste!$A$10:$W$459,3,FALSE),"")</f>
        <v>#N/A</v>
      </c>
      <c r="B1302" s="122" t="e">
        <f>IF($A1301&lt;&gt;0,VLOOKUP($A1301,Liste!$A$10:$W$459,4,FALSE),"")</f>
        <v>#N/A</v>
      </c>
      <c r="E1302" s="75" t="e">
        <f>IF($A1301&lt;&gt;0,VLOOKUP($A1301,Liste!$A$10:$W$459,8,FALSE),"")</f>
        <v>#N/A</v>
      </c>
      <c r="F1302" s="123"/>
      <c r="G1302" s="124" t="s">
        <v>94</v>
      </c>
      <c r="H1302" s="73"/>
      <c r="I1302" s="73"/>
      <c r="J1302" s="73"/>
      <c r="K1302" s="73"/>
      <c r="L1302" s="25"/>
    </row>
    <row r="1303" spans="1:12" ht="13" x14ac:dyDescent="0.3">
      <c r="A1303" s="79" t="e">
        <f>IF($A1301&lt;&gt;0,VLOOKUP($A1301,Liste!$A$10:$W$459,5,FALSE),"")</f>
        <v>#N/A</v>
      </c>
      <c r="B1303" s="68"/>
      <c r="F1303" s="125"/>
      <c r="G1303" s="126" t="s">
        <v>95</v>
      </c>
      <c r="H1303" s="126"/>
      <c r="I1303" s="126"/>
      <c r="J1303" s="126"/>
      <c r="K1303" s="126"/>
      <c r="L1303" s="85"/>
    </row>
    <row r="1304" spans="1:12" ht="13" x14ac:dyDescent="0.3">
      <c r="A1304" s="79" t="e">
        <f>IF($A1301&lt;&gt;0,VLOOKUP($A1301,Liste!$A$10:$W$459,6,FALSE),"")</f>
        <v>#N/A</v>
      </c>
      <c r="B1304" s="79" t="e">
        <f>IF($A1301&lt;&gt;0,VLOOKUP($A1301,Liste!$A$10:$W$459,7,FALSE),"")</f>
        <v>#N/A</v>
      </c>
      <c r="F1304" s="127"/>
      <c r="L1304" s="71"/>
    </row>
    <row r="1305" spans="1:12" x14ac:dyDescent="0.25">
      <c r="A1305" s="80" t="e">
        <f xml:space="preserve"> IF($A1301&lt;&gt;0, "Lot " &amp; VLOOKUP($A1301,Liste!$A$10:$W$459,9,FALSE),"")</f>
        <v>#N/A</v>
      </c>
      <c r="B1305" s="128" t="e">
        <f>IF($A1301&lt;&gt;0,VLOOKUP($A1301,Liste!$A$10:$W$459,10,FALSE),"")</f>
        <v>#N/A</v>
      </c>
      <c r="C1305" s="76" t="e">
        <f>IF($A1301&lt;&gt;0,VLOOKUP($A1301,Liste!$A$10:$W$459,11,FALSE),"")</f>
        <v>#N/A</v>
      </c>
      <c r="F1305" s="127"/>
      <c r="L1305" s="71"/>
    </row>
    <row r="1306" spans="1:12" ht="13" thickBot="1" x14ac:dyDescent="0.3">
      <c r="A1306" s="80" t="e">
        <f>IF($A1301&lt;&gt;0,"Lot " &amp; VLOOKUP($A1301,Liste!$A$10:$W$459,12,FALSE),"")</f>
        <v>#N/A</v>
      </c>
      <c r="B1306" s="128" t="e">
        <f>IF($A1301&lt;&gt;0,VLOOKUP($A1301,Liste!$A$10:$W$459,13,FALSE),"")</f>
        <v>#N/A</v>
      </c>
      <c r="C1306" s="76" t="e">
        <f>IF($A1301&lt;&gt;0,VLOOKUP($A1301,Liste!$A$10:$W$459,14,FALSE),"")</f>
        <v>#N/A</v>
      </c>
      <c r="D1306" s="77"/>
      <c r="E1306" s="81"/>
      <c r="F1306" s="129"/>
      <c r="G1306" s="83"/>
      <c r="H1306" s="83"/>
      <c r="I1306" s="83"/>
      <c r="J1306" s="83"/>
      <c r="K1306" s="83"/>
      <c r="L1306" s="86"/>
    </row>
    <row r="1307" spans="1:12" x14ac:dyDescent="0.25">
      <c r="A1307" s="130" t="e">
        <f>IF($A1301&lt;&gt;0,"Lot " &amp; VLOOKUP($A1301,Liste!$A$10:$W$459,15,FALSE),"")</f>
        <v>#N/A</v>
      </c>
      <c r="B1307" s="128" t="e">
        <f>IF($A1301&lt;&gt;0,VLOOKUP($A1301,Liste!$A$10:$W$459,16,FALSE),"")</f>
        <v>#N/A</v>
      </c>
      <c r="C1307" s="77" t="e">
        <f>IF($A1301&lt;&gt;0,VLOOKUP($A1301,Liste!$A$10:$W$459,17,FALSE),"")</f>
        <v>#N/A</v>
      </c>
      <c r="D1307" s="77"/>
      <c r="E1307" s="81"/>
      <c r="F1307" s="127"/>
      <c r="G1307" s="131" t="s">
        <v>96</v>
      </c>
      <c r="H1307" s="132" t="s">
        <v>97</v>
      </c>
      <c r="I1307" s="69"/>
      <c r="J1307" s="69"/>
      <c r="K1307" s="69"/>
      <c r="L1307" s="71"/>
    </row>
    <row r="1308" spans="1:12" x14ac:dyDescent="0.25">
      <c r="A1308" s="130" t="e">
        <f>IF($A1301&lt;&gt;0,"Lot " &amp; VLOOKUP($A1301,Liste!$A$10:$W$459,18,FALSE),"")</f>
        <v>#N/A</v>
      </c>
      <c r="B1308" s="128">
        <v>0</v>
      </c>
      <c r="C1308" s="77" t="e">
        <f>IF($A1301&lt;&gt;0,VLOOKUP($A1301,Liste!$A$10:$W$459,19,FALSE),"")</f>
        <v>#N/A</v>
      </c>
      <c r="E1308" s="81"/>
      <c r="F1308" s="127"/>
      <c r="G1308" s="133" t="s">
        <v>98</v>
      </c>
      <c r="H1308" s="132" t="s">
        <v>97</v>
      </c>
      <c r="I1308" s="134"/>
      <c r="J1308" s="134"/>
      <c r="K1308" s="134"/>
      <c r="L1308" s="135"/>
    </row>
    <row r="1309" spans="1:12" ht="18.5" thickBot="1" x14ac:dyDescent="0.3">
      <c r="A1309" s="110" t="e">
        <f>IF($A1301&lt;&gt;0,"Lot " &amp; VLOOKUP($A1301,Liste!$A$10:$W$459,21,FALSE),"")</f>
        <v>#N/A</v>
      </c>
      <c r="B1309" s="136" t="e">
        <f>IF($A1301&lt;&gt;0,VLOOKUP($A1301,Liste!$A$10:$W$459,22,FALSE),"")</f>
        <v>#N/A</v>
      </c>
      <c r="C1309" s="84" t="e">
        <f>IF($A1301&lt;&gt;0,VLOOKUP($A1301,Liste!$A$10:$W$459,23,FALSE),"")</f>
        <v>#N/A</v>
      </c>
      <c r="D1309" s="83"/>
      <c r="E1309" s="83"/>
      <c r="F1309" s="137"/>
      <c r="G1309" s="240" t="e">
        <f>IF(OR(B1302=0,VLOOKUP(A1301,Liste!$A$10:'Liste'!$Z$459,26)&lt;&gt;""),"", "Voir autorisation messages électroniques")</f>
        <v>#N/A</v>
      </c>
      <c r="H1309" s="240"/>
      <c r="I1309" s="240"/>
      <c r="J1309" s="83"/>
      <c r="K1309" s="83"/>
      <c r="L1309" s="86"/>
    </row>
    <row r="1310" spans="1:12" x14ac:dyDescent="0.25">
      <c r="L1310" s="71"/>
    </row>
    <row r="1311" spans="1:12" ht="17.5" x14ac:dyDescent="0.35">
      <c r="D1311" s="78" t="s">
        <v>64</v>
      </c>
      <c r="E1311" s="78"/>
      <c r="F1311" s="78"/>
      <c r="K1311" s="89" t="s">
        <v>65</v>
      </c>
      <c r="L1311" s="140">
        <f>L1234+1</f>
        <v>18</v>
      </c>
    </row>
    <row r="1312" spans="1:12" x14ac:dyDescent="0.25">
      <c r="E1312" s="89"/>
      <c r="F1312" s="111" t="s">
        <v>92</v>
      </c>
      <c r="G1312" s="99">
        <v>43819</v>
      </c>
      <c r="L1312" s="71"/>
    </row>
    <row r="1313" spans="1:12" x14ac:dyDescent="0.25">
      <c r="D1313" t="s">
        <v>333</v>
      </c>
      <c r="E1313" s="99"/>
      <c r="F1313" s="99"/>
      <c r="G1313" s="99"/>
      <c r="L1313" s="71"/>
    </row>
    <row r="1314" spans="1:12" ht="13" thickBot="1" x14ac:dyDescent="0.3">
      <c r="A1314" s="69"/>
      <c r="B1314" s="69"/>
      <c r="C1314" s="69"/>
      <c r="D1314" s="69"/>
      <c r="E1314" s="69"/>
      <c r="F1314" s="69"/>
      <c r="G1314" s="69"/>
      <c r="L1314" s="71"/>
    </row>
    <row r="1315" spans="1:12" x14ac:dyDescent="0.25">
      <c r="A1315" s="126">
        <f>A1301+1</f>
        <v>137</v>
      </c>
      <c r="B1315" s="126"/>
      <c r="C1315" s="126"/>
      <c r="D1315" s="126"/>
      <c r="E1315" s="126"/>
      <c r="F1315" s="118"/>
      <c r="G1315" s="119" t="s">
        <v>93</v>
      </c>
      <c r="H1315" s="120"/>
      <c r="I1315" s="120"/>
      <c r="J1315" s="120"/>
      <c r="K1315" s="120"/>
      <c r="L1315" s="121"/>
    </row>
    <row r="1316" spans="1:12" ht="18.5" thickBot="1" x14ac:dyDescent="0.45">
      <c r="A1316" s="68" t="e">
        <f>IF($A1315&lt;&gt;0,VLOOKUP($A1315,Liste!$A$10:$W$459,3,FALSE),"")</f>
        <v>#N/A</v>
      </c>
      <c r="B1316" s="122" t="e">
        <f>IF($A1315&lt;&gt;0,VLOOKUP($A1315,Liste!$A$10:$W$459,4,FALSE),"")</f>
        <v>#N/A</v>
      </c>
      <c r="E1316" s="75" t="e">
        <f>IF($A1315&lt;&gt;0,VLOOKUP($A1315,Liste!$A$10:$W$459,8,FALSE),"")</f>
        <v>#N/A</v>
      </c>
      <c r="F1316" s="123"/>
      <c r="G1316" s="124" t="s">
        <v>94</v>
      </c>
      <c r="H1316" s="73"/>
      <c r="I1316" s="73"/>
      <c r="J1316" s="73"/>
      <c r="K1316" s="73"/>
      <c r="L1316" s="25"/>
    </row>
    <row r="1317" spans="1:12" ht="13" x14ac:dyDescent="0.3">
      <c r="A1317" s="79" t="e">
        <f>IF($A1315&lt;&gt;0,VLOOKUP($A1315,Liste!$A$10:$W$459,5,FALSE),"")</f>
        <v>#N/A</v>
      </c>
      <c r="B1317" s="68"/>
      <c r="F1317" s="125"/>
      <c r="G1317" s="126" t="s">
        <v>95</v>
      </c>
      <c r="H1317" s="126"/>
      <c r="I1317" s="126"/>
      <c r="J1317" s="126"/>
      <c r="K1317" s="126"/>
      <c r="L1317" s="85"/>
    </row>
    <row r="1318" spans="1:12" ht="13" x14ac:dyDescent="0.3">
      <c r="A1318" s="79" t="e">
        <f>IF($A1315&lt;&gt;0,VLOOKUP($A1315,Liste!$A$10:$W$459,6,FALSE),"")</f>
        <v>#N/A</v>
      </c>
      <c r="B1318" s="79" t="e">
        <f>IF($A1315&lt;&gt;0,VLOOKUP($A1315,Liste!$A$10:$W$459,7,FALSE),"")</f>
        <v>#N/A</v>
      </c>
      <c r="F1318" s="127"/>
      <c r="L1318" s="71"/>
    </row>
    <row r="1319" spans="1:12" x14ac:dyDescent="0.25">
      <c r="A1319" s="80" t="e">
        <f xml:space="preserve"> IF($A1315&lt;&gt;0, "Lot " &amp; VLOOKUP($A1315,Liste!$A$10:$W$459,9,FALSE),"")</f>
        <v>#N/A</v>
      </c>
      <c r="B1319" s="128" t="e">
        <f>IF($A1315&lt;&gt;0,VLOOKUP($A1315,Liste!$A$10:$W$459,10,FALSE),"")</f>
        <v>#N/A</v>
      </c>
      <c r="C1319" s="76" t="e">
        <f>IF($A1315&lt;&gt;0,VLOOKUP($A1315,Liste!$A$10:$W$459,11,FALSE),"")</f>
        <v>#N/A</v>
      </c>
      <c r="F1319" s="127"/>
      <c r="L1319" s="71"/>
    </row>
    <row r="1320" spans="1:12" ht="13" thickBot="1" x14ac:dyDescent="0.3">
      <c r="A1320" s="80" t="e">
        <f>IF($A1315&lt;&gt;0,"Lot " &amp; VLOOKUP($A1315,Liste!$A$10:$W$459,12,FALSE),"")</f>
        <v>#N/A</v>
      </c>
      <c r="B1320" s="128" t="e">
        <f>IF($A1315&lt;&gt;0,VLOOKUP($A1315,Liste!$A$10:$W$459,13,FALSE),"")</f>
        <v>#N/A</v>
      </c>
      <c r="C1320" s="76" t="e">
        <f>IF($A1315&lt;&gt;0,VLOOKUP($A1315,Liste!$A$10:$W$459,14,FALSE),"")</f>
        <v>#N/A</v>
      </c>
      <c r="D1320" s="77"/>
      <c r="E1320" s="81"/>
      <c r="F1320" s="129"/>
      <c r="G1320" s="83"/>
      <c r="H1320" s="83"/>
      <c r="I1320" s="83"/>
      <c r="J1320" s="83"/>
      <c r="K1320" s="83"/>
      <c r="L1320" s="86"/>
    </row>
    <row r="1321" spans="1:12" x14ac:dyDescent="0.25">
      <c r="A1321" s="130" t="e">
        <f>IF($A1315&lt;&gt;0,"Lot " &amp; VLOOKUP($A1315,Liste!$A$10:$W$459,15,FALSE),"")</f>
        <v>#N/A</v>
      </c>
      <c r="B1321" s="128" t="e">
        <f>IF($A1315&lt;&gt;0,VLOOKUP($A1315,Liste!$A$10:$W$459,16,FALSE),"")</f>
        <v>#N/A</v>
      </c>
      <c r="C1321" s="77" t="e">
        <f>IF($A1315&lt;&gt;0,VLOOKUP($A1315,Liste!$A$10:$W$459,17,FALSE),"")</f>
        <v>#N/A</v>
      </c>
      <c r="D1321" s="77"/>
      <c r="E1321" s="81"/>
      <c r="F1321" s="127"/>
      <c r="G1321" s="131" t="s">
        <v>96</v>
      </c>
      <c r="H1321" s="132" t="s">
        <v>97</v>
      </c>
      <c r="I1321" s="69"/>
      <c r="J1321" s="69"/>
      <c r="K1321" s="69"/>
      <c r="L1321" s="71"/>
    </row>
    <row r="1322" spans="1:12" x14ac:dyDescent="0.25">
      <c r="A1322" s="130" t="e">
        <f>IF($A1315&lt;&gt;0,"Lot " &amp; VLOOKUP($A1315,Liste!$A$10:$W$459,18,FALSE),"")</f>
        <v>#N/A</v>
      </c>
      <c r="B1322" s="128">
        <v>0</v>
      </c>
      <c r="C1322" s="77" t="e">
        <f>IF($A1315&lt;&gt;0,VLOOKUP($A1315,Liste!$A$10:$W$459,19,FALSE),"")</f>
        <v>#N/A</v>
      </c>
      <c r="E1322" s="81"/>
      <c r="F1322" s="127"/>
      <c r="G1322" s="133" t="s">
        <v>98</v>
      </c>
      <c r="H1322" s="132" t="s">
        <v>97</v>
      </c>
      <c r="I1322" s="134"/>
      <c r="J1322" s="134"/>
      <c r="K1322" s="134"/>
      <c r="L1322" s="135"/>
    </row>
    <row r="1323" spans="1:12" ht="18.5" thickBot="1" x14ac:dyDescent="0.3">
      <c r="A1323" s="110" t="e">
        <f>IF($A1315&lt;&gt;0,"Lot " &amp; VLOOKUP($A1315,Liste!$A$10:$W$459,21,FALSE),"")</f>
        <v>#N/A</v>
      </c>
      <c r="B1323" s="136" t="e">
        <f>IF($A1315&lt;&gt;0,VLOOKUP($A1315,Liste!$A$10:$W$459,22,FALSE),"")</f>
        <v>#N/A</v>
      </c>
      <c r="C1323" s="84" t="e">
        <f>IF($A1315&lt;&gt;0,VLOOKUP($A1315,Liste!$A$10:$W$459,23,FALSE),"")</f>
        <v>#N/A</v>
      </c>
      <c r="D1323" s="83"/>
      <c r="E1323" s="83"/>
      <c r="F1323" s="137"/>
      <c r="G1323" s="240" t="e">
        <f>IF(OR(B1316=0,VLOOKUP(A1315,Liste!$A$10:'Liste'!$Z$459,26)&lt;&gt;""),"", "Voir autorisation messages électroniques")</f>
        <v>#N/A</v>
      </c>
      <c r="H1323" s="240"/>
      <c r="I1323" s="240"/>
      <c r="J1323" s="83"/>
      <c r="K1323" s="83"/>
      <c r="L1323" s="86"/>
    </row>
    <row r="1324" spans="1:12" x14ac:dyDescent="0.25">
      <c r="A1324" s="138">
        <f>A1315+1</f>
        <v>138</v>
      </c>
      <c r="B1324" s="139"/>
      <c r="F1324" s="118"/>
      <c r="G1324" s="119" t="s">
        <v>93</v>
      </c>
      <c r="H1324" s="120"/>
      <c r="I1324" s="120"/>
      <c r="J1324" s="120"/>
      <c r="K1324" s="120"/>
      <c r="L1324" s="121"/>
    </row>
    <row r="1325" spans="1:12" ht="18.5" thickBot="1" x14ac:dyDescent="0.45">
      <c r="A1325" s="68" t="e">
        <f>IF($A1324&lt;&gt;0,VLOOKUP($A1324,Liste!$A$10:$W$459,3,FALSE),"")</f>
        <v>#N/A</v>
      </c>
      <c r="B1325" s="122" t="e">
        <f>IF($A1324&lt;&gt;0,VLOOKUP($A1324,Liste!$A$10:$W$459,4,FALSE),"")</f>
        <v>#N/A</v>
      </c>
      <c r="E1325" s="75" t="e">
        <f>IF($A1324&lt;&gt;0,VLOOKUP($A1324,Liste!$A$10:$W$459,8,FALSE),"")</f>
        <v>#N/A</v>
      </c>
      <c r="F1325" s="123"/>
      <c r="G1325" s="124" t="s">
        <v>94</v>
      </c>
      <c r="H1325" s="73"/>
      <c r="I1325" s="73"/>
      <c r="J1325" s="73"/>
      <c r="K1325" s="73"/>
      <c r="L1325" s="25"/>
    </row>
    <row r="1326" spans="1:12" ht="13" x14ac:dyDescent="0.3">
      <c r="A1326" s="79" t="e">
        <f>IF($A1324&lt;&gt;0,VLOOKUP($A1324,Liste!$A$10:$W$459,5,FALSE),"")</f>
        <v>#N/A</v>
      </c>
      <c r="B1326" s="68"/>
      <c r="F1326" s="125"/>
      <c r="G1326" s="126" t="s">
        <v>95</v>
      </c>
      <c r="H1326" s="126"/>
      <c r="I1326" s="126"/>
      <c r="J1326" s="126"/>
      <c r="K1326" s="126"/>
      <c r="L1326" s="85"/>
    </row>
    <row r="1327" spans="1:12" ht="13" x14ac:dyDescent="0.3">
      <c r="A1327" s="79" t="e">
        <f>IF($A1324&lt;&gt;0,VLOOKUP($A1324,Liste!$A$10:$W$459,6,FALSE),"")</f>
        <v>#N/A</v>
      </c>
      <c r="B1327" s="79" t="e">
        <f>IF($A1324&lt;&gt;0,VLOOKUP($A1324,Liste!$A$10:$W$459,7,FALSE),"")</f>
        <v>#N/A</v>
      </c>
      <c r="F1327" s="127"/>
      <c r="L1327" s="71"/>
    </row>
    <row r="1328" spans="1:12" x14ac:dyDescent="0.25">
      <c r="A1328" s="80" t="e">
        <f xml:space="preserve"> IF($A1324&lt;&gt;0, "Lot " &amp; VLOOKUP($A1324,Liste!$A$10:$W$459,9,FALSE),"")</f>
        <v>#N/A</v>
      </c>
      <c r="B1328" s="128" t="e">
        <f>IF($A1324&lt;&gt;0,VLOOKUP($A1324,Liste!$A$10:$W$459,10,FALSE),"")</f>
        <v>#N/A</v>
      </c>
      <c r="C1328" s="76" t="e">
        <f>IF($A1324&lt;&gt;0,VLOOKUP($A1324,Liste!$A$10:$W$459,11,FALSE),"")</f>
        <v>#N/A</v>
      </c>
      <c r="F1328" s="127"/>
      <c r="L1328" s="71"/>
    </row>
    <row r="1329" spans="1:12" ht="13" thickBot="1" x14ac:dyDescent="0.3">
      <c r="A1329" s="80" t="e">
        <f>IF($A1324&lt;&gt;0,"Lot " &amp; VLOOKUP($A1324,Liste!$A$10:$W$459,12,FALSE),"")</f>
        <v>#N/A</v>
      </c>
      <c r="B1329" s="128" t="e">
        <f>IF($A1324&lt;&gt;0,VLOOKUP($A1324,Liste!$A$10:$W$459,13,FALSE),"")</f>
        <v>#N/A</v>
      </c>
      <c r="C1329" s="76" t="e">
        <f>IF($A1324&lt;&gt;0,VLOOKUP($A1324,Liste!$A$10:$W$459,14,FALSE),"")</f>
        <v>#N/A</v>
      </c>
      <c r="D1329" s="77"/>
      <c r="E1329" s="81"/>
      <c r="F1329" s="129"/>
      <c r="G1329" s="83"/>
      <c r="H1329" s="83"/>
      <c r="I1329" s="83"/>
      <c r="J1329" s="83"/>
      <c r="K1329" s="83"/>
      <c r="L1329" s="86"/>
    </row>
    <row r="1330" spans="1:12" x14ac:dyDescent="0.25">
      <c r="A1330" s="130" t="e">
        <f>IF($A1324&lt;&gt;0,"Lot " &amp; VLOOKUP($A1324,Liste!$A$10:$W$459,15,FALSE),"")</f>
        <v>#N/A</v>
      </c>
      <c r="B1330" s="128" t="e">
        <f>IF($A1324&lt;&gt;0,VLOOKUP($A1324,Liste!$A$10:$W$459,16,FALSE),"")</f>
        <v>#N/A</v>
      </c>
      <c r="C1330" s="77" t="e">
        <f>IF($A1324&lt;&gt;0,VLOOKUP($A1324,Liste!$A$10:$W$459,17,FALSE),"")</f>
        <v>#N/A</v>
      </c>
      <c r="D1330" s="77"/>
      <c r="E1330" s="81"/>
      <c r="F1330" s="127"/>
      <c r="G1330" s="131" t="s">
        <v>96</v>
      </c>
      <c r="H1330" s="132" t="s">
        <v>97</v>
      </c>
      <c r="I1330" s="69"/>
      <c r="J1330" s="69"/>
      <c r="K1330" s="69"/>
      <c r="L1330" s="71"/>
    </row>
    <row r="1331" spans="1:12" x14ac:dyDescent="0.25">
      <c r="A1331" s="130" t="e">
        <f>IF($A1324&lt;&gt;0,"Lot " &amp; VLOOKUP($A1324,Liste!$A$10:$W$459,18,FALSE),"")</f>
        <v>#N/A</v>
      </c>
      <c r="B1331" s="128">
        <v>0</v>
      </c>
      <c r="C1331" s="77" t="e">
        <f>IF($A1324&lt;&gt;0,VLOOKUP($A1324,Liste!$A$10:$W$459,19,FALSE),"")</f>
        <v>#N/A</v>
      </c>
      <c r="E1331" s="81"/>
      <c r="F1331" s="127"/>
      <c r="G1331" s="133" t="s">
        <v>98</v>
      </c>
      <c r="H1331" s="132" t="s">
        <v>97</v>
      </c>
      <c r="I1331" s="134"/>
      <c r="J1331" s="134"/>
      <c r="K1331" s="134"/>
      <c r="L1331" s="135"/>
    </row>
    <row r="1332" spans="1:12" ht="18.5" thickBot="1" x14ac:dyDescent="0.3">
      <c r="A1332" s="110" t="e">
        <f>IF($A1324&lt;&gt;0,"Lot " &amp; VLOOKUP($A1324,Liste!$A$10:$W$459,21,FALSE),"")</f>
        <v>#N/A</v>
      </c>
      <c r="B1332" s="136" t="e">
        <f>IF($A1324&lt;&gt;0,VLOOKUP($A1324,Liste!$A$10:$W$459,22,FALSE),"")</f>
        <v>#N/A</v>
      </c>
      <c r="C1332" s="84" t="e">
        <f>IF($A1324&lt;&gt;0,VLOOKUP($A1324,Liste!$A$10:$W$459,23,FALSE),"")</f>
        <v>#N/A</v>
      </c>
      <c r="D1332" s="83"/>
      <c r="E1332" s="83"/>
      <c r="F1332" s="137"/>
      <c r="G1332" s="240" t="e">
        <f>IF(OR(B1325=0,VLOOKUP(A1324,Liste!$A$10:'Liste'!$Z$459,26)&lt;&gt;""),"", "Voir autorisation messages électroniques")</f>
        <v>#N/A</v>
      </c>
      <c r="H1332" s="240"/>
      <c r="I1332" s="240"/>
      <c r="J1332" s="83"/>
      <c r="K1332" s="83"/>
      <c r="L1332" s="86"/>
    </row>
    <row r="1333" spans="1:12" x14ac:dyDescent="0.25">
      <c r="A1333" s="138">
        <f>A1324+1</f>
        <v>139</v>
      </c>
      <c r="B1333" s="139"/>
      <c r="F1333" s="118"/>
      <c r="G1333" s="119" t="s">
        <v>93</v>
      </c>
      <c r="H1333" s="120"/>
      <c r="I1333" s="120"/>
      <c r="J1333" s="120"/>
      <c r="K1333" s="120"/>
      <c r="L1333" s="121"/>
    </row>
    <row r="1334" spans="1:12" ht="18.5" thickBot="1" x14ac:dyDescent="0.45">
      <c r="A1334" s="68" t="e">
        <f>IF($A1333&lt;&gt;0,VLOOKUP($A1333,Liste!$A$10:$W$459,3,FALSE),"")</f>
        <v>#N/A</v>
      </c>
      <c r="B1334" s="122" t="e">
        <f>IF($A1333&lt;&gt;0,VLOOKUP($A1333,Liste!$A$10:$W$459,4,FALSE),"")</f>
        <v>#N/A</v>
      </c>
      <c r="E1334" s="75" t="e">
        <f>IF($A1333&lt;&gt;0,VLOOKUP($A1333,Liste!$A$10:$W$459,8,FALSE),"")</f>
        <v>#N/A</v>
      </c>
      <c r="F1334" s="123"/>
      <c r="G1334" s="124" t="s">
        <v>94</v>
      </c>
      <c r="H1334" s="73"/>
      <c r="I1334" s="73"/>
      <c r="J1334" s="73"/>
      <c r="K1334" s="73"/>
      <c r="L1334" s="25"/>
    </row>
    <row r="1335" spans="1:12" ht="13" x14ac:dyDescent="0.3">
      <c r="A1335" s="79" t="e">
        <f>IF($A1333&lt;&gt;0,VLOOKUP($A1333,Liste!$A$10:$W$459,5,FALSE),"")</f>
        <v>#N/A</v>
      </c>
      <c r="B1335" s="68"/>
      <c r="F1335" s="125"/>
      <c r="G1335" s="126" t="s">
        <v>95</v>
      </c>
      <c r="H1335" s="126"/>
      <c r="I1335" s="126"/>
      <c r="J1335" s="126"/>
      <c r="K1335" s="126"/>
      <c r="L1335" s="85"/>
    </row>
    <row r="1336" spans="1:12" ht="13" x14ac:dyDescent="0.3">
      <c r="A1336" s="79" t="e">
        <f>IF($A1333&lt;&gt;0,VLOOKUP($A1333,Liste!$A$10:$W$459,6,FALSE),"")</f>
        <v>#N/A</v>
      </c>
      <c r="B1336" s="79" t="e">
        <f>IF($A1333&lt;&gt;0,VLOOKUP($A1333,Liste!$A$10:$W$459,7,FALSE),"")</f>
        <v>#N/A</v>
      </c>
      <c r="F1336" s="127"/>
      <c r="L1336" s="71"/>
    </row>
    <row r="1337" spans="1:12" x14ac:dyDescent="0.25">
      <c r="A1337" s="80" t="e">
        <f xml:space="preserve"> IF($A1333&lt;&gt;0, "Lot " &amp; VLOOKUP($A1333,Liste!$A$10:$W$459,9,FALSE),"")</f>
        <v>#N/A</v>
      </c>
      <c r="B1337" s="128" t="e">
        <f>IF($A1333&lt;&gt;0,VLOOKUP($A1333,Liste!$A$10:$W$459,10,FALSE),"")</f>
        <v>#N/A</v>
      </c>
      <c r="C1337" s="76" t="e">
        <f>IF($A1333&lt;&gt;0,VLOOKUP($A1333,Liste!$A$10:$W$459,11,FALSE),"")</f>
        <v>#N/A</v>
      </c>
      <c r="F1337" s="127"/>
      <c r="L1337" s="71"/>
    </row>
    <row r="1338" spans="1:12" ht="13" thickBot="1" x14ac:dyDescent="0.3">
      <c r="A1338" s="80" t="e">
        <f>IF($A1333&lt;&gt;0,"Lot " &amp; VLOOKUP($A1333,Liste!$A$10:$W$459,12,FALSE),"")</f>
        <v>#N/A</v>
      </c>
      <c r="B1338" s="128" t="e">
        <f>IF($A1333&lt;&gt;0,VLOOKUP($A1333,Liste!$A$10:$W$459,13,FALSE),"")</f>
        <v>#N/A</v>
      </c>
      <c r="C1338" s="76" t="e">
        <f>IF($A1333&lt;&gt;0,VLOOKUP($A1333,Liste!$A$10:$W$459,14,FALSE),"")</f>
        <v>#N/A</v>
      </c>
      <c r="D1338" s="77"/>
      <c r="E1338" s="81"/>
      <c r="F1338" s="129"/>
      <c r="G1338" s="83"/>
      <c r="H1338" s="83"/>
      <c r="I1338" s="83"/>
      <c r="J1338" s="83"/>
      <c r="K1338" s="83"/>
      <c r="L1338" s="86"/>
    </row>
    <row r="1339" spans="1:12" x14ac:dyDescent="0.25">
      <c r="A1339" s="130" t="e">
        <f>IF($A1333&lt;&gt;0,"Lot " &amp; VLOOKUP($A1333,Liste!$A$10:$W$459,15,FALSE),"")</f>
        <v>#N/A</v>
      </c>
      <c r="B1339" s="128" t="e">
        <f>IF($A1333&lt;&gt;0,VLOOKUP($A1333,Liste!$A$10:$W$459,16,FALSE),"")</f>
        <v>#N/A</v>
      </c>
      <c r="C1339" s="77" t="e">
        <f>IF($A1333&lt;&gt;0,VLOOKUP($A1333,Liste!$A$10:$W$459,17,FALSE),"")</f>
        <v>#N/A</v>
      </c>
      <c r="D1339" s="77"/>
      <c r="E1339" s="81"/>
      <c r="F1339" s="127"/>
      <c r="G1339" s="131" t="s">
        <v>96</v>
      </c>
      <c r="H1339" s="132" t="s">
        <v>97</v>
      </c>
      <c r="I1339" s="69"/>
      <c r="J1339" s="69"/>
      <c r="K1339" s="69"/>
      <c r="L1339" s="71"/>
    </row>
    <row r="1340" spans="1:12" x14ac:dyDescent="0.25">
      <c r="A1340" s="130" t="e">
        <f>IF($A1333&lt;&gt;0,"Lot " &amp; VLOOKUP($A1333,Liste!$A$10:$W$459,18,FALSE),"")</f>
        <v>#N/A</v>
      </c>
      <c r="B1340" s="128">
        <v>0</v>
      </c>
      <c r="C1340" s="77" t="e">
        <f>IF($A1333&lt;&gt;0,VLOOKUP($A1333,Liste!$A$10:$W$459,19,FALSE),"")</f>
        <v>#N/A</v>
      </c>
      <c r="E1340" s="81"/>
      <c r="F1340" s="127"/>
      <c r="G1340" s="133" t="s">
        <v>98</v>
      </c>
      <c r="H1340" s="132" t="s">
        <v>97</v>
      </c>
      <c r="I1340" s="134"/>
      <c r="J1340" s="134"/>
      <c r="K1340" s="134"/>
      <c r="L1340" s="135"/>
    </row>
    <row r="1341" spans="1:12" ht="18.5" thickBot="1" x14ac:dyDescent="0.3">
      <c r="A1341" s="110" t="e">
        <f>IF($A1333&lt;&gt;0,"Lot " &amp; VLOOKUP($A1333,Liste!$A$10:$W$459,21,FALSE),"")</f>
        <v>#N/A</v>
      </c>
      <c r="B1341" s="136" t="e">
        <f>IF($A1333&lt;&gt;0,VLOOKUP($A1333,Liste!$A$10:$W$459,22,FALSE),"")</f>
        <v>#N/A</v>
      </c>
      <c r="C1341" s="84" t="e">
        <f>IF($A1333&lt;&gt;0,VLOOKUP($A1333,Liste!$A$10:$W$459,23,FALSE),"")</f>
        <v>#N/A</v>
      </c>
      <c r="D1341" s="83"/>
      <c r="E1341" s="83"/>
      <c r="F1341" s="137"/>
      <c r="G1341" s="240" t="e">
        <f>IF(OR(B1334=0,VLOOKUP(A1333,Liste!$A$10:'Liste'!$Z$459,26)&lt;&gt;""),"", "Voir autorisation messages électroniques")</f>
        <v>#N/A</v>
      </c>
      <c r="H1341" s="240"/>
      <c r="I1341" s="240"/>
      <c r="J1341" s="83"/>
      <c r="K1341" s="83"/>
      <c r="L1341" s="86"/>
    </row>
    <row r="1342" spans="1:12" x14ac:dyDescent="0.25">
      <c r="A1342" s="138">
        <f>A1333+1</f>
        <v>140</v>
      </c>
      <c r="B1342" s="139"/>
      <c r="F1342" s="118"/>
      <c r="G1342" s="119" t="s">
        <v>93</v>
      </c>
      <c r="H1342" s="120"/>
      <c r="I1342" s="120"/>
      <c r="J1342" s="120"/>
      <c r="K1342" s="120"/>
      <c r="L1342" s="121"/>
    </row>
    <row r="1343" spans="1:12" ht="18.5" thickBot="1" x14ac:dyDescent="0.45">
      <c r="A1343" s="68" t="e">
        <f>IF($A1342&lt;&gt;0,VLOOKUP($A1342,Liste!$A$10:$W$459,3,FALSE),"")</f>
        <v>#N/A</v>
      </c>
      <c r="B1343" s="122" t="e">
        <f>IF($A1342&lt;&gt;0,VLOOKUP($A1342,Liste!$A$10:$W$459,4,FALSE),"")</f>
        <v>#N/A</v>
      </c>
      <c r="E1343" s="75" t="e">
        <f>IF($A1342&lt;&gt;0,VLOOKUP($A1342,Liste!$A$10:$W$459,8,FALSE),"")</f>
        <v>#N/A</v>
      </c>
      <c r="F1343" s="123"/>
      <c r="G1343" s="124" t="s">
        <v>94</v>
      </c>
      <c r="H1343" s="73"/>
      <c r="I1343" s="73"/>
      <c r="J1343" s="73"/>
      <c r="K1343" s="73"/>
      <c r="L1343" s="25"/>
    </row>
    <row r="1344" spans="1:12" ht="13" x14ac:dyDescent="0.3">
      <c r="A1344" s="79" t="e">
        <f>IF($A1342&lt;&gt;0,VLOOKUP($A1342,Liste!$A$10:$W$459,5,FALSE),"")</f>
        <v>#N/A</v>
      </c>
      <c r="B1344" s="68"/>
      <c r="F1344" s="125"/>
      <c r="G1344" s="126" t="s">
        <v>95</v>
      </c>
      <c r="H1344" s="126"/>
      <c r="I1344" s="126"/>
      <c r="J1344" s="126"/>
      <c r="K1344" s="126"/>
      <c r="L1344" s="85"/>
    </row>
    <row r="1345" spans="1:12" ht="13" x14ac:dyDescent="0.3">
      <c r="A1345" s="79" t="e">
        <f>IF($A1342&lt;&gt;0,VLOOKUP($A1342,Liste!$A$10:$W$459,6,FALSE),"")</f>
        <v>#N/A</v>
      </c>
      <c r="B1345" s="79" t="e">
        <f>IF($A1342&lt;&gt;0,VLOOKUP($A1342,Liste!$A$10:$W$459,7,FALSE),"")</f>
        <v>#N/A</v>
      </c>
      <c r="F1345" s="127"/>
      <c r="L1345" s="71"/>
    </row>
    <row r="1346" spans="1:12" x14ac:dyDescent="0.25">
      <c r="A1346" s="80" t="e">
        <f xml:space="preserve"> IF($A1342&lt;&gt;0, "Lot " &amp; VLOOKUP($A1342,Liste!$A$10:$W$459,9,FALSE),"")</f>
        <v>#N/A</v>
      </c>
      <c r="B1346" s="128" t="e">
        <f>IF($A1342&lt;&gt;0,VLOOKUP($A1342,Liste!$A$10:$W$459,10,FALSE),"")</f>
        <v>#N/A</v>
      </c>
      <c r="C1346" s="76" t="e">
        <f>IF($A1342&lt;&gt;0,VLOOKUP($A1342,Liste!$A$10:$W$459,11,FALSE),"")</f>
        <v>#N/A</v>
      </c>
      <c r="F1346" s="127"/>
      <c r="L1346" s="71"/>
    </row>
    <row r="1347" spans="1:12" ht="13" thickBot="1" x14ac:dyDescent="0.3">
      <c r="A1347" s="80" t="e">
        <f>IF($A1342&lt;&gt;0,"Lot " &amp; VLOOKUP($A1342,Liste!$A$10:$W$459,12,FALSE),"")</f>
        <v>#N/A</v>
      </c>
      <c r="B1347" s="128" t="e">
        <f>IF($A1342&lt;&gt;0,VLOOKUP($A1342,Liste!$A$10:$W$459,13,FALSE),"")</f>
        <v>#N/A</v>
      </c>
      <c r="C1347" s="76" t="e">
        <f>IF($A1342&lt;&gt;0,VLOOKUP($A1342,Liste!$A$10:$W$459,14,FALSE),"")</f>
        <v>#N/A</v>
      </c>
      <c r="D1347" s="77"/>
      <c r="E1347" s="81"/>
      <c r="F1347" s="129"/>
      <c r="G1347" s="83"/>
      <c r="H1347" s="83"/>
      <c r="I1347" s="83"/>
      <c r="J1347" s="83"/>
      <c r="K1347" s="83"/>
      <c r="L1347" s="86"/>
    </row>
    <row r="1348" spans="1:12" x14ac:dyDescent="0.25">
      <c r="A1348" s="130" t="e">
        <f>IF($A1342&lt;&gt;0,"Lot " &amp; VLOOKUP($A1342,Liste!$A$10:$W$459,15,FALSE),"")</f>
        <v>#N/A</v>
      </c>
      <c r="B1348" s="128" t="e">
        <f>IF($A1342&lt;&gt;0,VLOOKUP($A1342,Liste!$A$10:$W$459,16,FALSE),"")</f>
        <v>#N/A</v>
      </c>
      <c r="C1348" s="77" t="e">
        <f>IF($A1342&lt;&gt;0,VLOOKUP($A1342,Liste!$A$10:$W$459,17,FALSE),"")</f>
        <v>#N/A</v>
      </c>
      <c r="D1348" s="77"/>
      <c r="E1348" s="81"/>
      <c r="F1348" s="127"/>
      <c r="G1348" s="131" t="s">
        <v>96</v>
      </c>
      <c r="H1348" s="132" t="s">
        <v>97</v>
      </c>
      <c r="I1348" s="69"/>
      <c r="J1348" s="69"/>
      <c r="K1348" s="69"/>
      <c r="L1348" s="71"/>
    </row>
    <row r="1349" spans="1:12" x14ac:dyDescent="0.25">
      <c r="A1349" s="130" t="e">
        <f>IF($A1342&lt;&gt;0,"Lot " &amp; VLOOKUP($A1342,Liste!$A$10:$W$459,18,FALSE),"")</f>
        <v>#N/A</v>
      </c>
      <c r="B1349" s="128">
        <v>0</v>
      </c>
      <c r="C1349" s="77" t="e">
        <f>IF($A1342&lt;&gt;0,VLOOKUP($A1342,Liste!$A$10:$W$459,19,FALSE),"")</f>
        <v>#N/A</v>
      </c>
      <c r="E1349" s="81"/>
      <c r="F1349" s="127"/>
      <c r="G1349" s="133" t="s">
        <v>98</v>
      </c>
      <c r="H1349" s="132" t="s">
        <v>97</v>
      </c>
      <c r="I1349" s="134"/>
      <c r="J1349" s="134"/>
      <c r="K1349" s="134"/>
      <c r="L1349" s="135"/>
    </row>
    <row r="1350" spans="1:12" ht="18.5" thickBot="1" x14ac:dyDescent="0.3">
      <c r="A1350" s="110" t="e">
        <f>IF($A1342&lt;&gt;0,"Lot " &amp; VLOOKUP($A1342,Liste!$A$10:$W$459,21,FALSE),"")</f>
        <v>#N/A</v>
      </c>
      <c r="B1350" s="136" t="e">
        <f>IF($A1342&lt;&gt;0,VLOOKUP($A1342,Liste!$A$10:$W$459,22,FALSE),"")</f>
        <v>#N/A</v>
      </c>
      <c r="C1350" s="84" t="e">
        <f>IF($A1342&lt;&gt;0,VLOOKUP($A1342,Liste!$A$10:$W$459,23,FALSE),"")</f>
        <v>#N/A</v>
      </c>
      <c r="D1350" s="83"/>
      <c r="E1350" s="83"/>
      <c r="F1350" s="137"/>
      <c r="G1350" s="240" t="e">
        <f>IF(OR(B1343=0,VLOOKUP(A1342,Liste!$A$10:'Liste'!$Z$459,26)&lt;&gt;""),"", "Voir autorisation messages électroniques")</f>
        <v>#N/A</v>
      </c>
      <c r="H1350" s="240"/>
      <c r="I1350" s="240"/>
      <c r="J1350" s="83"/>
      <c r="K1350" s="83"/>
      <c r="L1350" s="86"/>
    </row>
    <row r="1351" spans="1:12" x14ac:dyDescent="0.25">
      <c r="A1351" s="138">
        <f>A1342+1</f>
        <v>141</v>
      </c>
      <c r="B1351" s="139"/>
      <c r="F1351" s="118"/>
      <c r="G1351" s="119" t="s">
        <v>93</v>
      </c>
      <c r="H1351" s="120"/>
      <c r="I1351" s="120"/>
      <c r="J1351" s="120"/>
      <c r="K1351" s="120"/>
      <c r="L1351" s="121"/>
    </row>
    <row r="1352" spans="1:12" ht="18.5" thickBot="1" x14ac:dyDescent="0.45">
      <c r="A1352" s="68" t="e">
        <f>IF($A1351&lt;&gt;0,VLOOKUP($A1351,Liste!$A$10:$W$459,3,FALSE),"")</f>
        <v>#N/A</v>
      </c>
      <c r="B1352" s="122" t="e">
        <f>IF($A1351&lt;&gt;0,VLOOKUP($A1351,Liste!$A$10:$W$459,4,FALSE),"")</f>
        <v>#N/A</v>
      </c>
      <c r="E1352" s="75" t="e">
        <f>IF($A1351&lt;&gt;0,VLOOKUP($A1351,Liste!$A$10:$W$459,8,FALSE),"")</f>
        <v>#N/A</v>
      </c>
      <c r="F1352" s="123"/>
      <c r="G1352" s="124" t="s">
        <v>94</v>
      </c>
      <c r="H1352" s="73"/>
      <c r="I1352" s="73"/>
      <c r="J1352" s="73"/>
      <c r="K1352" s="73"/>
      <c r="L1352" s="25"/>
    </row>
    <row r="1353" spans="1:12" ht="13" x14ac:dyDescent="0.3">
      <c r="A1353" s="79" t="e">
        <f>IF($A1351&lt;&gt;0,VLOOKUP($A1351,Liste!$A$10:$W$459,5,FALSE),"")</f>
        <v>#N/A</v>
      </c>
      <c r="B1353" s="68"/>
      <c r="F1353" s="125"/>
      <c r="G1353" s="126" t="s">
        <v>95</v>
      </c>
      <c r="H1353" s="126"/>
      <c r="I1353" s="126"/>
      <c r="J1353" s="126"/>
      <c r="K1353" s="126"/>
      <c r="L1353" s="85"/>
    </row>
    <row r="1354" spans="1:12" ht="13" x14ac:dyDescent="0.3">
      <c r="A1354" s="79" t="e">
        <f>IF($A1351&lt;&gt;0,VLOOKUP($A1351,Liste!$A$10:$W$459,6,FALSE),"")</f>
        <v>#N/A</v>
      </c>
      <c r="B1354" s="79" t="e">
        <f>IF($A1351&lt;&gt;0,VLOOKUP($A1351,Liste!$A$10:$W$459,7,FALSE),"")</f>
        <v>#N/A</v>
      </c>
      <c r="F1354" s="127"/>
      <c r="L1354" s="71"/>
    </row>
    <row r="1355" spans="1:12" x14ac:dyDescent="0.25">
      <c r="A1355" s="80" t="e">
        <f xml:space="preserve"> IF($A1351&lt;&gt;0, "Lot " &amp; VLOOKUP($A1351,Liste!$A$10:$W$459,9,FALSE),"")</f>
        <v>#N/A</v>
      </c>
      <c r="B1355" s="128" t="e">
        <f>IF($A1351&lt;&gt;0,VLOOKUP($A1351,Liste!$A$10:$W$459,10,FALSE),"")</f>
        <v>#N/A</v>
      </c>
      <c r="C1355" s="76" t="e">
        <f>IF($A1351&lt;&gt;0,VLOOKUP($A1351,Liste!$A$10:$W$459,11,FALSE),"")</f>
        <v>#N/A</v>
      </c>
      <c r="F1355" s="127"/>
      <c r="L1355" s="71"/>
    </row>
    <row r="1356" spans="1:12" ht="13" thickBot="1" x14ac:dyDescent="0.3">
      <c r="A1356" s="80" t="e">
        <f>IF($A1351&lt;&gt;0,"Lot " &amp; VLOOKUP($A1351,Liste!$A$10:$W$459,12,FALSE),"")</f>
        <v>#N/A</v>
      </c>
      <c r="B1356" s="128" t="e">
        <f>IF($A1351&lt;&gt;0,VLOOKUP($A1351,Liste!$A$10:$W$459,13,FALSE),"")</f>
        <v>#N/A</v>
      </c>
      <c r="C1356" s="76" t="e">
        <f>IF($A1351&lt;&gt;0,VLOOKUP($A1351,Liste!$A$10:$W$459,14,FALSE),"")</f>
        <v>#N/A</v>
      </c>
      <c r="D1356" s="77"/>
      <c r="E1356" s="81"/>
      <c r="F1356" s="129"/>
      <c r="G1356" s="83"/>
      <c r="H1356" s="83"/>
      <c r="I1356" s="83"/>
      <c r="J1356" s="83"/>
      <c r="K1356" s="83"/>
      <c r="L1356" s="86"/>
    </row>
    <row r="1357" spans="1:12" x14ac:dyDescent="0.25">
      <c r="A1357" s="130" t="e">
        <f>IF($A1351&lt;&gt;0,"Lot " &amp; VLOOKUP($A1351,Liste!$A$10:$W$459,15,FALSE),"")</f>
        <v>#N/A</v>
      </c>
      <c r="B1357" s="128" t="e">
        <f>IF($A1351&lt;&gt;0,VLOOKUP($A1351,Liste!$A$10:$W$459,16,FALSE),"")</f>
        <v>#N/A</v>
      </c>
      <c r="C1357" s="77" t="e">
        <f>IF($A1351&lt;&gt;0,VLOOKUP($A1351,Liste!$A$10:$W$459,17,FALSE),"")</f>
        <v>#N/A</v>
      </c>
      <c r="D1357" s="77"/>
      <c r="E1357" s="81"/>
      <c r="F1357" s="127"/>
      <c r="G1357" s="131" t="s">
        <v>96</v>
      </c>
      <c r="H1357" s="132" t="s">
        <v>97</v>
      </c>
      <c r="I1357" s="69"/>
      <c r="J1357" s="69"/>
      <c r="K1357" s="69"/>
      <c r="L1357" s="71"/>
    </row>
    <row r="1358" spans="1:12" x14ac:dyDescent="0.25">
      <c r="A1358" s="130" t="e">
        <f>IF($A1351&lt;&gt;0,"Lot " &amp; VLOOKUP($A1351,Liste!$A$10:$W$459,18,FALSE),"")</f>
        <v>#N/A</v>
      </c>
      <c r="B1358" s="128">
        <v>0</v>
      </c>
      <c r="C1358" s="77" t="e">
        <f>IF($A1351&lt;&gt;0,VLOOKUP($A1351,Liste!$A$10:$W$459,19,FALSE),"")</f>
        <v>#N/A</v>
      </c>
      <c r="E1358" s="81"/>
      <c r="F1358" s="127"/>
      <c r="G1358" s="133" t="s">
        <v>98</v>
      </c>
      <c r="H1358" s="132" t="s">
        <v>97</v>
      </c>
      <c r="I1358" s="134"/>
      <c r="J1358" s="134"/>
      <c r="K1358" s="134"/>
      <c r="L1358" s="135"/>
    </row>
    <row r="1359" spans="1:12" ht="18.5" thickBot="1" x14ac:dyDescent="0.3">
      <c r="A1359" s="110" t="e">
        <f>IF($A1351&lt;&gt;0,"Lot " &amp; VLOOKUP($A1351,Liste!$A$10:$W$459,21,FALSE),"")</f>
        <v>#N/A</v>
      </c>
      <c r="B1359" s="136" t="e">
        <f>IF($A1351&lt;&gt;0,VLOOKUP($A1351,Liste!$A$10:$W$459,22,FALSE),"")</f>
        <v>#N/A</v>
      </c>
      <c r="C1359" s="84" t="e">
        <f>IF($A1351&lt;&gt;0,VLOOKUP($A1351,Liste!$A$10:$W$459,23,FALSE),"")</f>
        <v>#N/A</v>
      </c>
      <c r="D1359" s="83"/>
      <c r="E1359" s="83"/>
      <c r="F1359" s="137"/>
      <c r="G1359" s="240" t="e">
        <f>IF(OR(B1352=0,VLOOKUP(A1351,Liste!$A$10:'Liste'!$Z$459,26)&lt;&gt;""),"", "Voir autorisation messages électroniques")</f>
        <v>#N/A</v>
      </c>
      <c r="H1359" s="240"/>
      <c r="I1359" s="240"/>
      <c r="J1359" s="83"/>
      <c r="K1359" s="83"/>
      <c r="L1359" s="86"/>
    </row>
    <row r="1360" spans="1:12" x14ac:dyDescent="0.25">
      <c r="A1360" s="138">
        <f>A1351+1</f>
        <v>142</v>
      </c>
      <c r="B1360" s="139"/>
      <c r="F1360" s="118"/>
      <c r="G1360" s="119" t="s">
        <v>93</v>
      </c>
      <c r="H1360" s="120"/>
      <c r="I1360" s="120"/>
      <c r="J1360" s="120"/>
      <c r="K1360" s="120"/>
      <c r="L1360" s="121"/>
    </row>
    <row r="1361" spans="1:12" ht="18.5" thickBot="1" x14ac:dyDescent="0.45">
      <c r="A1361" s="68" t="e">
        <f>IF($A1360&lt;&gt;0,VLOOKUP($A1360,Liste!$A$10:$W$459,3,FALSE),"")</f>
        <v>#N/A</v>
      </c>
      <c r="B1361" s="122" t="e">
        <f>IF($A1360&lt;&gt;0,VLOOKUP($A1360,Liste!$A$10:$W$459,4,FALSE),"")</f>
        <v>#N/A</v>
      </c>
      <c r="E1361" s="75" t="e">
        <f>IF($A1360&lt;&gt;0,VLOOKUP($A1360,Liste!$A$10:$W$459,8,FALSE),"")</f>
        <v>#N/A</v>
      </c>
      <c r="F1361" s="123"/>
      <c r="G1361" s="124" t="s">
        <v>94</v>
      </c>
      <c r="H1361" s="73"/>
      <c r="I1361" s="73"/>
      <c r="J1361" s="73"/>
      <c r="K1361" s="73"/>
      <c r="L1361" s="25"/>
    </row>
    <row r="1362" spans="1:12" ht="13" x14ac:dyDescent="0.3">
      <c r="A1362" s="79" t="e">
        <f>IF($A1360&lt;&gt;0,VLOOKUP($A1360,Liste!$A$10:$W$459,5,FALSE),"")</f>
        <v>#N/A</v>
      </c>
      <c r="B1362" s="68"/>
      <c r="F1362" s="125"/>
      <c r="G1362" s="126" t="s">
        <v>95</v>
      </c>
      <c r="H1362" s="126"/>
      <c r="I1362" s="126"/>
      <c r="J1362" s="126"/>
      <c r="K1362" s="126"/>
      <c r="L1362" s="85"/>
    </row>
    <row r="1363" spans="1:12" ht="13" x14ac:dyDescent="0.3">
      <c r="A1363" s="79" t="e">
        <f>IF($A1360&lt;&gt;0,VLOOKUP($A1360,Liste!$A$10:$W$459,6,FALSE),"")</f>
        <v>#N/A</v>
      </c>
      <c r="B1363" s="79" t="e">
        <f>IF($A1360&lt;&gt;0,VLOOKUP($A1360,Liste!$A$10:$W$459,7,FALSE),"")</f>
        <v>#N/A</v>
      </c>
      <c r="F1363" s="127"/>
      <c r="L1363" s="71"/>
    </row>
    <row r="1364" spans="1:12" x14ac:dyDescent="0.25">
      <c r="A1364" s="80" t="e">
        <f xml:space="preserve"> IF($A1360&lt;&gt;0, "Lot " &amp; VLOOKUP($A1360,Liste!$A$10:$W$459,9,FALSE),"")</f>
        <v>#N/A</v>
      </c>
      <c r="B1364" s="128" t="e">
        <f>IF($A1360&lt;&gt;0,VLOOKUP($A1360,Liste!$A$10:$W$459,10,FALSE),"")</f>
        <v>#N/A</v>
      </c>
      <c r="C1364" s="76" t="e">
        <f>IF($A1360&lt;&gt;0,VLOOKUP($A1360,Liste!$A$10:$W$459,11,FALSE),"")</f>
        <v>#N/A</v>
      </c>
      <c r="F1364" s="127"/>
      <c r="L1364" s="71"/>
    </row>
    <row r="1365" spans="1:12" ht="13" thickBot="1" x14ac:dyDescent="0.3">
      <c r="A1365" s="80" t="e">
        <f>IF($A1360&lt;&gt;0,"Lot " &amp; VLOOKUP($A1360,Liste!$A$10:$W$459,12,FALSE),"")</f>
        <v>#N/A</v>
      </c>
      <c r="B1365" s="128" t="e">
        <f>IF($A1360&lt;&gt;0,VLOOKUP($A1360,Liste!$A$10:$W$459,13,FALSE),"")</f>
        <v>#N/A</v>
      </c>
      <c r="C1365" s="76" t="e">
        <f>IF($A1360&lt;&gt;0,VLOOKUP($A1360,Liste!$A$10:$W$459,14,FALSE),"")</f>
        <v>#N/A</v>
      </c>
      <c r="D1365" s="77"/>
      <c r="E1365" s="81"/>
      <c r="F1365" s="129"/>
      <c r="G1365" s="83"/>
      <c r="H1365" s="83"/>
      <c r="I1365" s="83"/>
      <c r="J1365" s="83"/>
      <c r="K1365" s="83"/>
      <c r="L1365" s="86"/>
    </row>
    <row r="1366" spans="1:12" x14ac:dyDescent="0.25">
      <c r="A1366" s="130" t="e">
        <f>IF($A1360&lt;&gt;0,"Lot " &amp; VLOOKUP($A1360,Liste!$A$10:$W$459,15,FALSE),"")</f>
        <v>#N/A</v>
      </c>
      <c r="B1366" s="128" t="e">
        <f>IF($A1360&lt;&gt;0,VLOOKUP($A1360,Liste!$A$10:$W$459,16,FALSE),"")</f>
        <v>#N/A</v>
      </c>
      <c r="C1366" s="77" t="e">
        <f>IF($A1360&lt;&gt;0,VLOOKUP($A1360,Liste!$A$10:$W$459,17,FALSE),"")</f>
        <v>#N/A</v>
      </c>
      <c r="D1366" s="77"/>
      <c r="E1366" s="81"/>
      <c r="F1366" s="127"/>
      <c r="G1366" s="131" t="s">
        <v>96</v>
      </c>
      <c r="H1366" s="132" t="s">
        <v>97</v>
      </c>
      <c r="I1366" s="69"/>
      <c r="J1366" s="69"/>
      <c r="K1366" s="69"/>
      <c r="L1366" s="71"/>
    </row>
    <row r="1367" spans="1:12" x14ac:dyDescent="0.25">
      <c r="A1367" s="130" t="e">
        <f>IF($A1360&lt;&gt;0,"Lot " &amp; VLOOKUP($A1360,Liste!$A$10:$W$459,18,FALSE),"")</f>
        <v>#N/A</v>
      </c>
      <c r="B1367" s="128">
        <v>0</v>
      </c>
      <c r="C1367" s="77" t="e">
        <f>IF($A1360&lt;&gt;0,VLOOKUP($A1360,Liste!$A$10:$W$459,19,FALSE),"")</f>
        <v>#N/A</v>
      </c>
      <c r="E1367" s="81"/>
      <c r="F1367" s="127"/>
      <c r="G1367" s="133" t="s">
        <v>98</v>
      </c>
      <c r="H1367" s="132" t="s">
        <v>97</v>
      </c>
      <c r="I1367" s="134"/>
      <c r="J1367" s="134"/>
      <c r="K1367" s="134"/>
      <c r="L1367" s="135"/>
    </row>
    <row r="1368" spans="1:12" ht="18.5" thickBot="1" x14ac:dyDescent="0.3">
      <c r="A1368" s="110" t="e">
        <f>IF($A1360&lt;&gt;0,"Lot " &amp; VLOOKUP($A1360,Liste!$A$10:$W$459,21,FALSE),"")</f>
        <v>#N/A</v>
      </c>
      <c r="B1368" s="136" t="e">
        <f>IF($A1360&lt;&gt;0,VLOOKUP($A1360,Liste!$A$10:$W$459,22,FALSE),"")</f>
        <v>#N/A</v>
      </c>
      <c r="C1368" s="84" t="e">
        <f>IF($A1360&lt;&gt;0,VLOOKUP($A1360,Liste!$A$10:$W$459,23,FALSE),"")</f>
        <v>#N/A</v>
      </c>
      <c r="D1368" s="83"/>
      <c r="E1368" s="83"/>
      <c r="F1368" s="137"/>
      <c r="G1368" s="240" t="e">
        <f>IF(OR(B1361=0,VLOOKUP(A1360,Liste!$A$10:'Liste'!$Z$459,26)&lt;&gt;""),"", "Voir autorisation messages électroniques")</f>
        <v>#N/A</v>
      </c>
      <c r="H1368" s="240"/>
      <c r="I1368" s="240"/>
      <c r="J1368" s="83"/>
      <c r="K1368" s="83"/>
      <c r="L1368" s="86"/>
    </row>
    <row r="1369" spans="1:12" x14ac:dyDescent="0.25">
      <c r="A1369" s="138">
        <f>A1360+1</f>
        <v>143</v>
      </c>
      <c r="B1369" s="139"/>
      <c r="F1369" s="118"/>
      <c r="G1369" s="119" t="s">
        <v>93</v>
      </c>
      <c r="H1369" s="120"/>
      <c r="I1369" s="120"/>
      <c r="J1369" s="120"/>
      <c r="K1369" s="120"/>
      <c r="L1369" s="121"/>
    </row>
    <row r="1370" spans="1:12" ht="18.5" thickBot="1" x14ac:dyDescent="0.45">
      <c r="A1370" s="68" t="e">
        <f>IF($A1369&lt;&gt;0,VLOOKUP($A1369,Liste!$A$10:$W$459,3,FALSE),"")</f>
        <v>#N/A</v>
      </c>
      <c r="B1370" s="122" t="e">
        <f>IF($A1369&lt;&gt;0,VLOOKUP($A1369,Liste!$A$10:$W$459,4,FALSE),"")</f>
        <v>#N/A</v>
      </c>
      <c r="E1370" s="75" t="e">
        <f>IF($A1369&lt;&gt;0,VLOOKUP($A1369,Liste!$A$10:$W$459,8,FALSE),"")</f>
        <v>#N/A</v>
      </c>
      <c r="F1370" s="123"/>
      <c r="G1370" s="124" t="s">
        <v>94</v>
      </c>
      <c r="H1370" s="73"/>
      <c r="I1370" s="73"/>
      <c r="J1370" s="73"/>
      <c r="K1370" s="73"/>
      <c r="L1370" s="25"/>
    </row>
    <row r="1371" spans="1:12" ht="13" x14ac:dyDescent="0.3">
      <c r="A1371" s="79" t="e">
        <f>IF($A1369&lt;&gt;0,VLOOKUP($A1369,Liste!$A$10:$W$459,5,FALSE),"")</f>
        <v>#N/A</v>
      </c>
      <c r="B1371" s="68"/>
      <c r="F1371" s="125"/>
      <c r="G1371" s="126" t="s">
        <v>95</v>
      </c>
      <c r="H1371" s="126"/>
      <c r="I1371" s="126"/>
      <c r="J1371" s="126"/>
      <c r="K1371" s="126"/>
      <c r="L1371" s="85"/>
    </row>
    <row r="1372" spans="1:12" ht="13" x14ac:dyDescent="0.3">
      <c r="A1372" s="79" t="e">
        <f>IF($A1369&lt;&gt;0,VLOOKUP($A1369,Liste!$A$10:$W$459,6,FALSE),"")</f>
        <v>#N/A</v>
      </c>
      <c r="B1372" s="79" t="e">
        <f>IF($A1369&lt;&gt;0,VLOOKUP($A1369,Liste!$A$10:$W$459,7,FALSE),"")</f>
        <v>#N/A</v>
      </c>
      <c r="F1372" s="127"/>
      <c r="L1372" s="71"/>
    </row>
    <row r="1373" spans="1:12" x14ac:dyDescent="0.25">
      <c r="A1373" s="80" t="e">
        <f xml:space="preserve"> IF($A1369&lt;&gt;0, "Lot " &amp; VLOOKUP($A1369,Liste!$A$10:$W$459,9,FALSE),"")</f>
        <v>#N/A</v>
      </c>
      <c r="B1373" s="128" t="e">
        <f>IF($A1369&lt;&gt;0,VLOOKUP($A1369,Liste!$A$10:$W$459,10,FALSE),"")</f>
        <v>#N/A</v>
      </c>
      <c r="C1373" s="76" t="e">
        <f>IF($A1369&lt;&gt;0,VLOOKUP($A1369,Liste!$A$10:$W$459,11,FALSE),"")</f>
        <v>#N/A</v>
      </c>
      <c r="F1373" s="127"/>
      <c r="L1373" s="71"/>
    </row>
    <row r="1374" spans="1:12" ht="13" thickBot="1" x14ac:dyDescent="0.3">
      <c r="A1374" s="80" t="e">
        <f>IF($A1369&lt;&gt;0,"Lot " &amp; VLOOKUP($A1369,Liste!$A$10:$W$459,12,FALSE),"")</f>
        <v>#N/A</v>
      </c>
      <c r="B1374" s="128" t="e">
        <f>IF($A1369&lt;&gt;0,VLOOKUP($A1369,Liste!$A$10:$W$459,13,FALSE),"")</f>
        <v>#N/A</v>
      </c>
      <c r="C1374" s="76" t="e">
        <f>IF($A1369&lt;&gt;0,VLOOKUP($A1369,Liste!$A$10:$W$459,14,FALSE),"")</f>
        <v>#N/A</v>
      </c>
      <c r="D1374" s="77"/>
      <c r="E1374" s="81"/>
      <c r="F1374" s="129"/>
      <c r="G1374" s="83"/>
      <c r="H1374" s="83"/>
      <c r="I1374" s="83"/>
      <c r="J1374" s="83"/>
      <c r="K1374" s="83"/>
      <c r="L1374" s="86"/>
    </row>
    <row r="1375" spans="1:12" x14ac:dyDescent="0.25">
      <c r="A1375" s="130" t="e">
        <f>IF($A1369&lt;&gt;0,"Lot " &amp; VLOOKUP($A1369,Liste!$A$10:$W$459,15,FALSE),"")</f>
        <v>#N/A</v>
      </c>
      <c r="B1375" s="128" t="e">
        <f>IF($A1369&lt;&gt;0,VLOOKUP($A1369,Liste!$A$10:$W$459,16,FALSE),"")</f>
        <v>#N/A</v>
      </c>
      <c r="C1375" s="77" t="e">
        <f>IF($A1369&lt;&gt;0,VLOOKUP($A1369,Liste!$A$10:$W$459,17,FALSE),"")</f>
        <v>#N/A</v>
      </c>
      <c r="D1375" s="77"/>
      <c r="E1375" s="81"/>
      <c r="F1375" s="127"/>
      <c r="G1375" s="131" t="s">
        <v>96</v>
      </c>
      <c r="H1375" s="132" t="s">
        <v>97</v>
      </c>
      <c r="I1375" s="69"/>
      <c r="J1375" s="69"/>
      <c r="K1375" s="69"/>
      <c r="L1375" s="71"/>
    </row>
    <row r="1376" spans="1:12" x14ac:dyDescent="0.25">
      <c r="A1376" s="130" t="e">
        <f>IF($A1369&lt;&gt;0,"Lot " &amp; VLOOKUP($A1369,Liste!$A$10:$W$459,18,FALSE),"")</f>
        <v>#N/A</v>
      </c>
      <c r="B1376" s="128">
        <v>0</v>
      </c>
      <c r="C1376" s="77" t="e">
        <f>IF($A1369&lt;&gt;0,VLOOKUP($A1369,Liste!$A$10:$W$459,19,FALSE),"")</f>
        <v>#N/A</v>
      </c>
      <c r="E1376" s="81"/>
      <c r="F1376" s="127"/>
      <c r="G1376" s="133" t="s">
        <v>98</v>
      </c>
      <c r="H1376" s="132" t="s">
        <v>97</v>
      </c>
      <c r="I1376" s="134"/>
      <c r="J1376" s="134"/>
      <c r="K1376" s="134"/>
      <c r="L1376" s="135"/>
    </row>
    <row r="1377" spans="1:12" ht="18.5" thickBot="1" x14ac:dyDescent="0.3">
      <c r="A1377" s="110" t="e">
        <f>IF($A1369&lt;&gt;0,"Lot " &amp; VLOOKUP($A1369,Liste!$A$10:$W$459,21,FALSE),"")</f>
        <v>#N/A</v>
      </c>
      <c r="B1377" s="136" t="e">
        <f>IF($A1369&lt;&gt;0,VLOOKUP($A1369,Liste!$A$10:$W$459,22,FALSE),"")</f>
        <v>#N/A</v>
      </c>
      <c r="C1377" s="84" t="e">
        <f>IF($A1369&lt;&gt;0,VLOOKUP($A1369,Liste!$A$10:$W$459,23,FALSE),"")</f>
        <v>#N/A</v>
      </c>
      <c r="D1377" s="83"/>
      <c r="E1377" s="83"/>
      <c r="F1377" s="137"/>
      <c r="G1377" s="240" t="e">
        <f>IF(OR(B1370=0,VLOOKUP(A1369,Liste!$A$10:'Liste'!$Z$459,26)&lt;&gt;""),"", "Voir autorisation messages électroniques")</f>
        <v>#N/A</v>
      </c>
      <c r="H1377" s="240"/>
      <c r="I1377" s="240"/>
      <c r="J1377" s="83"/>
      <c r="K1377" s="83"/>
      <c r="L1377" s="86"/>
    </row>
    <row r="1378" spans="1:12" x14ac:dyDescent="0.25">
      <c r="A1378" s="138">
        <f>A1369+1</f>
        <v>144</v>
      </c>
      <c r="B1378" s="139"/>
      <c r="F1378" s="118"/>
      <c r="G1378" s="119" t="s">
        <v>93</v>
      </c>
      <c r="H1378" s="120"/>
      <c r="I1378" s="120"/>
      <c r="J1378" s="120"/>
      <c r="K1378" s="120"/>
      <c r="L1378" s="121"/>
    </row>
    <row r="1379" spans="1:12" ht="18.5" thickBot="1" x14ac:dyDescent="0.45">
      <c r="A1379" s="68" t="e">
        <f>IF($A1378&lt;&gt;0,VLOOKUP($A1378,Liste!$A$10:$W$459,3,FALSE),"")</f>
        <v>#N/A</v>
      </c>
      <c r="B1379" s="122" t="e">
        <f>IF($A1378&lt;&gt;0,VLOOKUP($A1378,Liste!$A$10:$W$459,4,FALSE),"")</f>
        <v>#N/A</v>
      </c>
      <c r="E1379" s="75" t="e">
        <f>IF($A1378&lt;&gt;0,VLOOKUP($A1378,Liste!$A$10:$W$459,8,FALSE),"")</f>
        <v>#N/A</v>
      </c>
      <c r="F1379" s="123"/>
      <c r="G1379" s="124" t="s">
        <v>94</v>
      </c>
      <c r="H1379" s="73"/>
      <c r="I1379" s="73"/>
      <c r="J1379" s="73"/>
      <c r="K1379" s="73"/>
      <c r="L1379" s="25"/>
    </row>
    <row r="1380" spans="1:12" ht="13" x14ac:dyDescent="0.3">
      <c r="A1380" s="79" t="e">
        <f>IF($A1378&lt;&gt;0,VLOOKUP($A1378,Liste!$A$10:$W$459,5,FALSE),"")</f>
        <v>#N/A</v>
      </c>
      <c r="B1380" s="68"/>
      <c r="F1380" s="125"/>
      <c r="G1380" s="126" t="s">
        <v>95</v>
      </c>
      <c r="H1380" s="126"/>
      <c r="I1380" s="126"/>
      <c r="J1380" s="126"/>
      <c r="K1380" s="126"/>
      <c r="L1380" s="85"/>
    </row>
    <row r="1381" spans="1:12" ht="13" x14ac:dyDescent="0.3">
      <c r="A1381" s="79" t="e">
        <f>IF($A1378&lt;&gt;0,VLOOKUP($A1378,Liste!$A$10:$W$459,6,FALSE),"")</f>
        <v>#N/A</v>
      </c>
      <c r="B1381" s="79" t="e">
        <f>IF($A1378&lt;&gt;0,VLOOKUP($A1378,Liste!$A$10:$W$459,7,FALSE),"")</f>
        <v>#N/A</v>
      </c>
      <c r="F1381" s="127"/>
      <c r="L1381" s="71"/>
    </row>
    <row r="1382" spans="1:12" x14ac:dyDescent="0.25">
      <c r="A1382" s="80" t="e">
        <f xml:space="preserve"> IF($A1378&lt;&gt;0, "Lot " &amp; VLOOKUP($A1378,Liste!$A$10:$W$459,9,FALSE),"")</f>
        <v>#N/A</v>
      </c>
      <c r="B1382" s="128" t="e">
        <f>IF($A1378&lt;&gt;0,VLOOKUP($A1378,Liste!$A$10:$W$459,10,FALSE),"")</f>
        <v>#N/A</v>
      </c>
      <c r="C1382" s="76" t="e">
        <f>IF($A1378&lt;&gt;0,VLOOKUP($A1378,Liste!$A$10:$W$459,11,FALSE),"")</f>
        <v>#N/A</v>
      </c>
      <c r="F1382" s="127"/>
      <c r="L1382" s="71"/>
    </row>
    <row r="1383" spans="1:12" ht="13" thickBot="1" x14ac:dyDescent="0.3">
      <c r="A1383" s="80" t="e">
        <f>IF($A1378&lt;&gt;0,"Lot " &amp; VLOOKUP($A1378,Liste!$A$10:$W$459,12,FALSE),"")</f>
        <v>#N/A</v>
      </c>
      <c r="B1383" s="128" t="e">
        <f>IF($A1378&lt;&gt;0,VLOOKUP($A1378,Liste!$A$10:$W$459,13,FALSE),"")</f>
        <v>#N/A</v>
      </c>
      <c r="C1383" s="76" t="e">
        <f>IF($A1378&lt;&gt;0,VLOOKUP($A1378,Liste!$A$10:$W$459,14,FALSE),"")</f>
        <v>#N/A</v>
      </c>
      <c r="D1383" s="77"/>
      <c r="E1383" s="81"/>
      <c r="F1383" s="129"/>
      <c r="G1383" s="83"/>
      <c r="H1383" s="83"/>
      <c r="I1383" s="83"/>
      <c r="J1383" s="83"/>
      <c r="K1383" s="83"/>
      <c r="L1383" s="86"/>
    </row>
    <row r="1384" spans="1:12" x14ac:dyDescent="0.25">
      <c r="A1384" s="130" t="e">
        <f>IF($A1378&lt;&gt;0,"Lot " &amp; VLOOKUP($A1378,Liste!$A$10:$W$459,15,FALSE),"")</f>
        <v>#N/A</v>
      </c>
      <c r="B1384" s="128" t="e">
        <f>IF($A1378&lt;&gt;0,VLOOKUP($A1378,Liste!$A$10:$W$459,16,FALSE),"")</f>
        <v>#N/A</v>
      </c>
      <c r="C1384" s="77" t="e">
        <f>IF($A1378&lt;&gt;0,VLOOKUP($A1378,Liste!$A$10:$W$459,17,FALSE),"")</f>
        <v>#N/A</v>
      </c>
      <c r="D1384" s="77"/>
      <c r="E1384" s="81"/>
      <c r="F1384" s="127"/>
      <c r="G1384" s="131" t="s">
        <v>96</v>
      </c>
      <c r="H1384" s="132" t="s">
        <v>97</v>
      </c>
      <c r="I1384" s="69"/>
      <c r="J1384" s="69"/>
      <c r="K1384" s="69"/>
      <c r="L1384" s="71"/>
    </row>
    <row r="1385" spans="1:12" x14ac:dyDescent="0.25">
      <c r="A1385" s="130" t="e">
        <f>IF($A1378&lt;&gt;0,"Lot " &amp; VLOOKUP($A1378,Liste!$A$10:$W$459,18,FALSE),"")</f>
        <v>#N/A</v>
      </c>
      <c r="B1385" s="128">
        <v>0</v>
      </c>
      <c r="C1385" s="77" t="e">
        <f>IF($A1378&lt;&gt;0,VLOOKUP($A1378,Liste!$A$10:$W$459,19,FALSE),"")</f>
        <v>#N/A</v>
      </c>
      <c r="E1385" s="81"/>
      <c r="F1385" s="127"/>
      <c r="G1385" s="133" t="s">
        <v>98</v>
      </c>
      <c r="H1385" s="132" t="s">
        <v>97</v>
      </c>
      <c r="I1385" s="134"/>
      <c r="J1385" s="134"/>
      <c r="K1385" s="134"/>
      <c r="L1385" s="135"/>
    </row>
    <row r="1386" spans="1:12" ht="18.5" thickBot="1" x14ac:dyDescent="0.3">
      <c r="A1386" s="110" t="e">
        <f>IF($A1378&lt;&gt;0,"Lot " &amp; VLOOKUP($A1378,Liste!$A$10:$W$459,21,FALSE),"")</f>
        <v>#N/A</v>
      </c>
      <c r="B1386" s="136" t="e">
        <f>IF($A1378&lt;&gt;0,VLOOKUP($A1378,Liste!$A$10:$W$459,22,FALSE),"")</f>
        <v>#N/A</v>
      </c>
      <c r="C1386" s="84" t="e">
        <f>IF($A1378&lt;&gt;0,VLOOKUP($A1378,Liste!$A$10:$W$459,23,FALSE),"")</f>
        <v>#N/A</v>
      </c>
      <c r="D1386" s="83"/>
      <c r="E1386" s="83"/>
      <c r="F1386" s="137"/>
      <c r="G1386" s="240" t="e">
        <f>IF(OR(B1379=0,VLOOKUP(A1378,Liste!$A$10:'Liste'!$Z$459,26)&lt;&gt;""),"", "Voir autorisation messages électroniques")</f>
        <v>#N/A</v>
      </c>
      <c r="H1386" s="240"/>
      <c r="I1386" s="240"/>
      <c r="J1386" s="83"/>
      <c r="K1386" s="83"/>
      <c r="L1386" s="86"/>
    </row>
    <row r="1387" spans="1:12" x14ac:dyDescent="0.25">
      <c r="L1387" s="71"/>
    </row>
    <row r="1388" spans="1:12" ht="17.5" x14ac:dyDescent="0.35">
      <c r="D1388" s="78" t="s">
        <v>64</v>
      </c>
      <c r="E1388" s="78"/>
      <c r="F1388" s="78"/>
      <c r="K1388" s="89" t="s">
        <v>65</v>
      </c>
      <c r="L1388" s="140">
        <f>L1311+1</f>
        <v>19</v>
      </c>
    </row>
    <row r="1389" spans="1:12" x14ac:dyDescent="0.25">
      <c r="E1389" s="89"/>
      <c r="F1389" s="111" t="s">
        <v>92</v>
      </c>
      <c r="G1389" s="99">
        <v>43819</v>
      </c>
      <c r="L1389" s="71"/>
    </row>
    <row r="1390" spans="1:12" x14ac:dyDescent="0.25">
      <c r="D1390" t="s">
        <v>333</v>
      </c>
      <c r="E1390" s="99"/>
      <c r="F1390" s="99"/>
      <c r="G1390" s="99"/>
      <c r="L1390" s="71"/>
    </row>
    <row r="1391" spans="1:12" ht="13" thickBot="1" x14ac:dyDescent="0.3">
      <c r="A1391" s="69"/>
      <c r="B1391" s="69"/>
      <c r="C1391" s="69"/>
      <c r="D1391" s="69"/>
      <c r="E1391" s="69"/>
      <c r="F1391" s="69"/>
      <c r="G1391" s="69"/>
      <c r="L1391" s="71"/>
    </row>
    <row r="1392" spans="1:12" x14ac:dyDescent="0.25">
      <c r="A1392" s="126">
        <f>A1378+1</f>
        <v>145</v>
      </c>
      <c r="B1392" s="126"/>
      <c r="C1392" s="126"/>
      <c r="D1392" s="126"/>
      <c r="E1392" s="126"/>
      <c r="F1392" s="118"/>
      <c r="G1392" s="119" t="s">
        <v>93</v>
      </c>
      <c r="H1392" s="120"/>
      <c r="I1392" s="120"/>
      <c r="J1392" s="120"/>
      <c r="K1392" s="120"/>
      <c r="L1392" s="121"/>
    </row>
    <row r="1393" spans="1:12" ht="18.5" thickBot="1" x14ac:dyDescent="0.45">
      <c r="A1393" s="68" t="e">
        <f>IF($A1392&lt;&gt;0,VLOOKUP($A1392,Liste!$A$10:$W$459,3,FALSE),"")</f>
        <v>#N/A</v>
      </c>
      <c r="B1393" s="122" t="e">
        <f>IF($A1392&lt;&gt;0,VLOOKUP($A1392,Liste!$A$10:$W$459,4,FALSE),"")</f>
        <v>#N/A</v>
      </c>
      <c r="E1393" s="75" t="e">
        <f>IF($A1392&lt;&gt;0,VLOOKUP($A1392,Liste!$A$10:$W$459,8,FALSE),"")</f>
        <v>#N/A</v>
      </c>
      <c r="F1393" s="123"/>
      <c r="G1393" s="124" t="s">
        <v>94</v>
      </c>
      <c r="H1393" s="73"/>
      <c r="I1393" s="73"/>
      <c r="J1393" s="73"/>
      <c r="K1393" s="73"/>
      <c r="L1393" s="25"/>
    </row>
    <row r="1394" spans="1:12" ht="13" x14ac:dyDescent="0.3">
      <c r="A1394" s="79" t="e">
        <f>IF($A1392&lt;&gt;0,VLOOKUP($A1392,Liste!$A$10:$W$459,5,FALSE),"")</f>
        <v>#N/A</v>
      </c>
      <c r="B1394" s="68"/>
      <c r="F1394" s="125"/>
      <c r="G1394" s="126" t="s">
        <v>95</v>
      </c>
      <c r="H1394" s="126"/>
      <c r="I1394" s="126"/>
      <c r="J1394" s="126"/>
      <c r="K1394" s="126"/>
      <c r="L1394" s="85"/>
    </row>
    <row r="1395" spans="1:12" ht="13" x14ac:dyDescent="0.3">
      <c r="A1395" s="79" t="e">
        <f>IF($A1392&lt;&gt;0,VLOOKUP($A1392,Liste!$A$10:$W$459,6,FALSE),"")</f>
        <v>#N/A</v>
      </c>
      <c r="B1395" s="79" t="e">
        <f>IF($A1392&lt;&gt;0,VLOOKUP($A1392,Liste!$A$10:$W$459,7,FALSE),"")</f>
        <v>#N/A</v>
      </c>
      <c r="F1395" s="127"/>
      <c r="L1395" s="71"/>
    </row>
    <row r="1396" spans="1:12" x14ac:dyDescent="0.25">
      <c r="A1396" s="80" t="e">
        <f xml:space="preserve"> IF($A1392&lt;&gt;0, "Lot " &amp; VLOOKUP($A1392,Liste!$A$10:$W$459,9,FALSE),"")</f>
        <v>#N/A</v>
      </c>
      <c r="B1396" s="128" t="e">
        <f>IF($A1392&lt;&gt;0,VLOOKUP($A1392,Liste!$A$10:$W$459,10,FALSE),"")</f>
        <v>#N/A</v>
      </c>
      <c r="C1396" s="76" t="e">
        <f>IF($A1392&lt;&gt;0,VLOOKUP($A1392,Liste!$A$10:$W$459,11,FALSE),"")</f>
        <v>#N/A</v>
      </c>
      <c r="F1396" s="127"/>
      <c r="L1396" s="71"/>
    </row>
    <row r="1397" spans="1:12" ht="13" thickBot="1" x14ac:dyDescent="0.3">
      <c r="A1397" s="80" t="e">
        <f>IF($A1392&lt;&gt;0,"Lot " &amp; VLOOKUP($A1392,Liste!$A$10:$W$459,12,FALSE),"")</f>
        <v>#N/A</v>
      </c>
      <c r="B1397" s="128" t="e">
        <f>IF($A1392&lt;&gt;0,VLOOKUP($A1392,Liste!$A$10:$W$459,13,FALSE),"")</f>
        <v>#N/A</v>
      </c>
      <c r="C1397" s="76" t="e">
        <f>IF($A1392&lt;&gt;0,VLOOKUP($A1392,Liste!$A$10:$W$459,14,FALSE),"")</f>
        <v>#N/A</v>
      </c>
      <c r="D1397" s="77"/>
      <c r="E1397" s="81"/>
      <c r="F1397" s="129"/>
      <c r="G1397" s="83"/>
      <c r="H1397" s="83"/>
      <c r="I1397" s="83"/>
      <c r="J1397" s="83"/>
      <c r="K1397" s="83"/>
      <c r="L1397" s="86"/>
    </row>
    <row r="1398" spans="1:12" x14ac:dyDescent="0.25">
      <c r="A1398" s="130" t="e">
        <f>IF($A1392&lt;&gt;0,"Lot " &amp; VLOOKUP($A1392,Liste!$A$10:$W$459,15,FALSE),"")</f>
        <v>#N/A</v>
      </c>
      <c r="B1398" s="128" t="e">
        <f>IF($A1392&lt;&gt;0,VLOOKUP($A1392,Liste!$A$10:$W$459,16,FALSE),"")</f>
        <v>#N/A</v>
      </c>
      <c r="C1398" s="77" t="e">
        <f>IF($A1392&lt;&gt;0,VLOOKUP($A1392,Liste!$A$10:$W$459,17,FALSE),"")</f>
        <v>#N/A</v>
      </c>
      <c r="D1398" s="77"/>
      <c r="E1398" s="81"/>
      <c r="F1398" s="127"/>
      <c r="G1398" s="131" t="s">
        <v>96</v>
      </c>
      <c r="H1398" s="132" t="s">
        <v>97</v>
      </c>
      <c r="I1398" s="69"/>
      <c r="J1398" s="69"/>
      <c r="K1398" s="69"/>
      <c r="L1398" s="71"/>
    </row>
    <row r="1399" spans="1:12" x14ac:dyDescent="0.25">
      <c r="A1399" s="130" t="e">
        <f>IF($A1392&lt;&gt;0,"Lot " &amp; VLOOKUP($A1392,Liste!$A$10:$W$459,18,FALSE),"")</f>
        <v>#N/A</v>
      </c>
      <c r="B1399" s="128">
        <v>0</v>
      </c>
      <c r="C1399" s="77" t="e">
        <f>IF($A1392&lt;&gt;0,VLOOKUP($A1392,Liste!$A$10:$W$459,19,FALSE),"")</f>
        <v>#N/A</v>
      </c>
      <c r="E1399" s="81"/>
      <c r="F1399" s="127"/>
      <c r="G1399" s="133" t="s">
        <v>98</v>
      </c>
      <c r="H1399" s="132" t="s">
        <v>97</v>
      </c>
      <c r="I1399" s="134"/>
      <c r="J1399" s="134"/>
      <c r="K1399" s="134"/>
      <c r="L1399" s="135"/>
    </row>
    <row r="1400" spans="1:12" ht="18.5" thickBot="1" x14ac:dyDescent="0.3">
      <c r="A1400" s="110" t="e">
        <f>IF($A1392&lt;&gt;0,"Lot " &amp; VLOOKUP($A1392,Liste!$A$10:$W$459,21,FALSE),"")</f>
        <v>#N/A</v>
      </c>
      <c r="B1400" s="136" t="e">
        <f>IF($A1392&lt;&gt;0,VLOOKUP($A1392,Liste!$A$10:$W$459,22,FALSE),"")</f>
        <v>#N/A</v>
      </c>
      <c r="C1400" s="84" t="e">
        <f>IF($A1392&lt;&gt;0,VLOOKUP($A1392,Liste!$A$10:$W$459,23,FALSE),"")</f>
        <v>#N/A</v>
      </c>
      <c r="D1400" s="83"/>
      <c r="E1400" s="83"/>
      <c r="F1400" s="137"/>
      <c r="G1400" s="240" t="e">
        <f>IF(OR(B1393=0,VLOOKUP(A1392,Liste!$A$10:'Liste'!$Z$459,26)&lt;&gt;""),"", "Voir autorisation messages électroniques")</f>
        <v>#N/A</v>
      </c>
      <c r="H1400" s="240"/>
      <c r="I1400" s="240"/>
      <c r="J1400" s="83"/>
      <c r="K1400" s="83"/>
      <c r="L1400" s="86"/>
    </row>
    <row r="1401" spans="1:12" x14ac:dyDescent="0.25">
      <c r="A1401" s="138">
        <f>A1392+1</f>
        <v>146</v>
      </c>
      <c r="B1401" s="139"/>
      <c r="F1401" s="118"/>
      <c r="G1401" s="119" t="s">
        <v>93</v>
      </c>
      <c r="H1401" s="120"/>
      <c r="I1401" s="120"/>
      <c r="J1401" s="120"/>
      <c r="K1401" s="120"/>
      <c r="L1401" s="121"/>
    </row>
    <row r="1402" spans="1:12" ht="18.5" thickBot="1" x14ac:dyDescent="0.45">
      <c r="A1402" s="68" t="e">
        <f>IF($A1401&lt;&gt;0,VLOOKUP($A1401,Liste!$A$10:$W$459,3,FALSE),"")</f>
        <v>#N/A</v>
      </c>
      <c r="B1402" s="122" t="e">
        <f>IF($A1401&lt;&gt;0,VLOOKUP($A1401,Liste!$A$10:$W$459,4,FALSE),"")</f>
        <v>#N/A</v>
      </c>
      <c r="E1402" s="75" t="e">
        <f>IF($A1401&lt;&gt;0,VLOOKUP($A1401,Liste!$A$10:$W$459,8,FALSE),"")</f>
        <v>#N/A</v>
      </c>
      <c r="F1402" s="123"/>
      <c r="G1402" s="124" t="s">
        <v>94</v>
      </c>
      <c r="H1402" s="73"/>
      <c r="I1402" s="73"/>
      <c r="J1402" s="73"/>
      <c r="K1402" s="73"/>
      <c r="L1402" s="25"/>
    </row>
    <row r="1403" spans="1:12" ht="13" x14ac:dyDescent="0.3">
      <c r="A1403" s="79" t="e">
        <f>IF($A1401&lt;&gt;0,VLOOKUP($A1401,Liste!$A$10:$W$459,5,FALSE),"")</f>
        <v>#N/A</v>
      </c>
      <c r="B1403" s="68"/>
      <c r="F1403" s="125"/>
      <c r="G1403" s="126" t="s">
        <v>95</v>
      </c>
      <c r="H1403" s="126"/>
      <c r="I1403" s="126"/>
      <c r="J1403" s="126"/>
      <c r="K1403" s="126"/>
      <c r="L1403" s="85"/>
    </row>
    <row r="1404" spans="1:12" ht="13" x14ac:dyDescent="0.3">
      <c r="A1404" s="79" t="e">
        <f>IF($A1401&lt;&gt;0,VLOOKUP($A1401,Liste!$A$10:$W$459,6,FALSE),"")</f>
        <v>#N/A</v>
      </c>
      <c r="B1404" s="79" t="e">
        <f>IF($A1401&lt;&gt;0,VLOOKUP($A1401,Liste!$A$10:$W$459,7,FALSE),"")</f>
        <v>#N/A</v>
      </c>
      <c r="F1404" s="127"/>
      <c r="L1404" s="71"/>
    </row>
    <row r="1405" spans="1:12" x14ac:dyDescent="0.25">
      <c r="A1405" s="80" t="e">
        <f xml:space="preserve"> IF($A1401&lt;&gt;0, "Lot " &amp; VLOOKUP($A1401,Liste!$A$10:$W$459,9,FALSE),"")</f>
        <v>#N/A</v>
      </c>
      <c r="B1405" s="128" t="e">
        <f>IF($A1401&lt;&gt;0,VLOOKUP($A1401,Liste!$A$10:$W$459,10,FALSE),"")</f>
        <v>#N/A</v>
      </c>
      <c r="C1405" s="76" t="e">
        <f>IF($A1401&lt;&gt;0,VLOOKUP($A1401,Liste!$A$10:$W$459,11,FALSE),"")</f>
        <v>#N/A</v>
      </c>
      <c r="F1405" s="127"/>
      <c r="L1405" s="71"/>
    </row>
    <row r="1406" spans="1:12" ht="13" thickBot="1" x14ac:dyDescent="0.3">
      <c r="A1406" s="80" t="e">
        <f>IF($A1401&lt;&gt;0,"Lot " &amp; VLOOKUP($A1401,Liste!$A$10:$W$459,12,FALSE),"")</f>
        <v>#N/A</v>
      </c>
      <c r="B1406" s="128" t="e">
        <f>IF($A1401&lt;&gt;0,VLOOKUP($A1401,Liste!$A$10:$W$459,13,FALSE),"")</f>
        <v>#N/A</v>
      </c>
      <c r="C1406" s="76" t="e">
        <f>IF($A1401&lt;&gt;0,VLOOKUP($A1401,Liste!$A$10:$W$459,14,FALSE),"")</f>
        <v>#N/A</v>
      </c>
      <c r="D1406" s="77"/>
      <c r="E1406" s="81"/>
      <c r="F1406" s="129"/>
      <c r="G1406" s="83"/>
      <c r="H1406" s="83"/>
      <c r="I1406" s="83"/>
      <c r="J1406" s="83"/>
      <c r="K1406" s="83"/>
      <c r="L1406" s="86"/>
    </row>
    <row r="1407" spans="1:12" x14ac:dyDescent="0.25">
      <c r="A1407" s="130" t="e">
        <f>IF($A1401&lt;&gt;0,"Lot " &amp; VLOOKUP($A1401,Liste!$A$10:$W$459,15,FALSE),"")</f>
        <v>#N/A</v>
      </c>
      <c r="B1407" s="128" t="e">
        <f>IF($A1401&lt;&gt;0,VLOOKUP($A1401,Liste!$A$10:$W$459,16,FALSE),"")</f>
        <v>#N/A</v>
      </c>
      <c r="C1407" s="77" t="e">
        <f>IF($A1401&lt;&gt;0,VLOOKUP($A1401,Liste!$A$10:$W$459,17,FALSE),"")</f>
        <v>#N/A</v>
      </c>
      <c r="D1407" s="77"/>
      <c r="E1407" s="81"/>
      <c r="F1407" s="127"/>
      <c r="G1407" s="131" t="s">
        <v>96</v>
      </c>
      <c r="H1407" s="132" t="s">
        <v>97</v>
      </c>
      <c r="I1407" s="69"/>
      <c r="J1407" s="69"/>
      <c r="K1407" s="69"/>
      <c r="L1407" s="71"/>
    </row>
    <row r="1408" spans="1:12" x14ac:dyDescent="0.25">
      <c r="A1408" s="130" t="e">
        <f>IF($A1401&lt;&gt;0,"Lot " &amp; VLOOKUP($A1401,Liste!$A$10:$W$459,18,FALSE),"")</f>
        <v>#N/A</v>
      </c>
      <c r="B1408" s="128">
        <v>0</v>
      </c>
      <c r="C1408" s="77" t="e">
        <f>IF($A1401&lt;&gt;0,VLOOKUP($A1401,Liste!$A$10:$W$459,19,FALSE),"")</f>
        <v>#N/A</v>
      </c>
      <c r="E1408" s="81"/>
      <c r="F1408" s="127"/>
      <c r="G1408" s="133" t="s">
        <v>98</v>
      </c>
      <c r="H1408" s="132" t="s">
        <v>97</v>
      </c>
      <c r="I1408" s="134"/>
      <c r="J1408" s="134"/>
      <c r="K1408" s="134"/>
      <c r="L1408" s="135"/>
    </row>
    <row r="1409" spans="1:12" ht="18.5" thickBot="1" x14ac:dyDescent="0.3">
      <c r="A1409" s="110" t="e">
        <f>IF($A1401&lt;&gt;0,"Lot " &amp; VLOOKUP($A1401,Liste!$A$10:$W$459,21,FALSE),"")</f>
        <v>#N/A</v>
      </c>
      <c r="B1409" s="136" t="e">
        <f>IF($A1401&lt;&gt;0,VLOOKUP($A1401,Liste!$A$10:$W$459,22,FALSE),"")</f>
        <v>#N/A</v>
      </c>
      <c r="C1409" s="84" t="e">
        <f>IF($A1401&lt;&gt;0,VLOOKUP($A1401,Liste!$A$10:$W$459,23,FALSE),"")</f>
        <v>#N/A</v>
      </c>
      <c r="D1409" s="83"/>
      <c r="E1409" s="83"/>
      <c r="F1409" s="137"/>
      <c r="G1409" s="240" t="e">
        <f>IF(OR(B1402=0,VLOOKUP(A1401,Liste!$A$10:'Liste'!$Z$459,26)&lt;&gt;""),"", "Voir autorisation messages électroniques")</f>
        <v>#N/A</v>
      </c>
      <c r="H1409" s="240"/>
      <c r="I1409" s="240"/>
      <c r="J1409" s="83"/>
      <c r="K1409" s="83"/>
      <c r="L1409" s="86"/>
    </row>
    <row r="1410" spans="1:12" x14ac:dyDescent="0.25">
      <c r="A1410" s="138">
        <f>A1401+1</f>
        <v>147</v>
      </c>
      <c r="B1410" s="139"/>
      <c r="F1410" s="118"/>
      <c r="G1410" s="119" t="s">
        <v>93</v>
      </c>
      <c r="H1410" s="120"/>
      <c r="I1410" s="120"/>
      <c r="J1410" s="120"/>
      <c r="K1410" s="120"/>
      <c r="L1410" s="121"/>
    </row>
    <row r="1411" spans="1:12" ht="18.5" thickBot="1" x14ac:dyDescent="0.45">
      <c r="A1411" s="68" t="e">
        <f>IF($A1410&lt;&gt;0,VLOOKUP($A1410,Liste!$A$10:$W$459,3,FALSE),"")</f>
        <v>#N/A</v>
      </c>
      <c r="B1411" s="122" t="e">
        <f>IF($A1410&lt;&gt;0,VLOOKUP($A1410,Liste!$A$10:$W$459,4,FALSE),"")</f>
        <v>#N/A</v>
      </c>
      <c r="E1411" s="75" t="e">
        <f>IF($A1410&lt;&gt;0,VLOOKUP($A1410,Liste!$A$10:$W$459,8,FALSE),"")</f>
        <v>#N/A</v>
      </c>
      <c r="F1411" s="123"/>
      <c r="G1411" s="124" t="s">
        <v>94</v>
      </c>
      <c r="H1411" s="73"/>
      <c r="I1411" s="73"/>
      <c r="J1411" s="73"/>
      <c r="K1411" s="73"/>
      <c r="L1411" s="25"/>
    </row>
    <row r="1412" spans="1:12" ht="13" x14ac:dyDescent="0.3">
      <c r="A1412" s="79" t="e">
        <f>IF($A1410&lt;&gt;0,VLOOKUP($A1410,Liste!$A$10:$W$459,5,FALSE),"")</f>
        <v>#N/A</v>
      </c>
      <c r="B1412" s="68"/>
      <c r="F1412" s="125"/>
      <c r="G1412" s="126" t="s">
        <v>95</v>
      </c>
      <c r="H1412" s="126"/>
      <c r="I1412" s="126"/>
      <c r="J1412" s="126"/>
      <c r="K1412" s="126"/>
      <c r="L1412" s="85"/>
    </row>
    <row r="1413" spans="1:12" ht="13" x14ac:dyDescent="0.3">
      <c r="A1413" s="79" t="e">
        <f>IF($A1410&lt;&gt;0,VLOOKUP($A1410,Liste!$A$10:$W$459,6,FALSE),"")</f>
        <v>#N/A</v>
      </c>
      <c r="B1413" s="79" t="e">
        <f>IF($A1410&lt;&gt;0,VLOOKUP($A1410,Liste!$A$10:$W$459,7,FALSE),"")</f>
        <v>#N/A</v>
      </c>
      <c r="F1413" s="127"/>
      <c r="L1413" s="71"/>
    </row>
    <row r="1414" spans="1:12" x14ac:dyDescent="0.25">
      <c r="A1414" s="80" t="e">
        <f xml:space="preserve"> IF($A1410&lt;&gt;0, "Lot " &amp; VLOOKUP($A1410,Liste!$A$10:$W$459,9,FALSE),"")</f>
        <v>#N/A</v>
      </c>
      <c r="B1414" s="128" t="e">
        <f>IF($A1410&lt;&gt;0,VLOOKUP($A1410,Liste!$A$10:$W$459,10,FALSE),"")</f>
        <v>#N/A</v>
      </c>
      <c r="C1414" s="76" t="e">
        <f>IF($A1410&lt;&gt;0,VLOOKUP($A1410,Liste!$A$10:$W$459,11,FALSE),"")</f>
        <v>#N/A</v>
      </c>
      <c r="F1414" s="127"/>
      <c r="L1414" s="71"/>
    </row>
    <row r="1415" spans="1:12" ht="13" thickBot="1" x14ac:dyDescent="0.3">
      <c r="A1415" s="80" t="e">
        <f>IF($A1410&lt;&gt;0,"Lot " &amp; VLOOKUP($A1410,Liste!$A$10:$W$459,12,FALSE),"")</f>
        <v>#N/A</v>
      </c>
      <c r="B1415" s="128" t="e">
        <f>IF($A1410&lt;&gt;0,VLOOKUP($A1410,Liste!$A$10:$W$459,13,FALSE),"")</f>
        <v>#N/A</v>
      </c>
      <c r="C1415" s="76" t="e">
        <f>IF($A1410&lt;&gt;0,VLOOKUP($A1410,Liste!$A$10:$W$459,14,FALSE),"")</f>
        <v>#N/A</v>
      </c>
      <c r="D1415" s="77"/>
      <c r="E1415" s="81"/>
      <c r="F1415" s="129"/>
      <c r="G1415" s="83"/>
      <c r="H1415" s="83"/>
      <c r="I1415" s="83"/>
      <c r="J1415" s="83"/>
      <c r="K1415" s="83"/>
      <c r="L1415" s="86"/>
    </row>
    <row r="1416" spans="1:12" x14ac:dyDescent="0.25">
      <c r="A1416" s="130" t="e">
        <f>IF($A1410&lt;&gt;0,"Lot " &amp; VLOOKUP($A1410,Liste!$A$10:$W$459,15,FALSE),"")</f>
        <v>#N/A</v>
      </c>
      <c r="B1416" s="128" t="e">
        <f>IF($A1410&lt;&gt;0,VLOOKUP($A1410,Liste!$A$10:$W$459,16,FALSE),"")</f>
        <v>#N/A</v>
      </c>
      <c r="C1416" s="77" t="e">
        <f>IF($A1410&lt;&gt;0,VLOOKUP($A1410,Liste!$A$10:$W$459,17,FALSE),"")</f>
        <v>#N/A</v>
      </c>
      <c r="D1416" s="77"/>
      <c r="E1416" s="81"/>
      <c r="F1416" s="127"/>
      <c r="G1416" s="131" t="s">
        <v>96</v>
      </c>
      <c r="H1416" s="132" t="s">
        <v>97</v>
      </c>
      <c r="I1416" s="69"/>
      <c r="J1416" s="69"/>
      <c r="K1416" s="69"/>
      <c r="L1416" s="71"/>
    </row>
    <row r="1417" spans="1:12" x14ac:dyDescent="0.25">
      <c r="A1417" s="130" t="e">
        <f>IF($A1410&lt;&gt;0,"Lot " &amp; VLOOKUP($A1410,Liste!$A$10:$W$459,18,FALSE),"")</f>
        <v>#N/A</v>
      </c>
      <c r="B1417" s="128">
        <v>0</v>
      </c>
      <c r="C1417" s="77" t="e">
        <f>IF($A1410&lt;&gt;0,VLOOKUP($A1410,Liste!$A$10:$W$459,19,FALSE),"")</f>
        <v>#N/A</v>
      </c>
      <c r="E1417" s="81"/>
      <c r="F1417" s="127"/>
      <c r="G1417" s="133" t="s">
        <v>98</v>
      </c>
      <c r="H1417" s="132" t="s">
        <v>97</v>
      </c>
      <c r="I1417" s="134"/>
      <c r="J1417" s="134"/>
      <c r="K1417" s="134"/>
      <c r="L1417" s="135"/>
    </row>
    <row r="1418" spans="1:12" ht="18.5" thickBot="1" x14ac:dyDescent="0.3">
      <c r="A1418" s="110" t="e">
        <f>IF($A1410&lt;&gt;0,"Lot " &amp; VLOOKUP($A1410,Liste!$A$10:$W$459,21,FALSE),"")</f>
        <v>#N/A</v>
      </c>
      <c r="B1418" s="136" t="e">
        <f>IF($A1410&lt;&gt;0,VLOOKUP($A1410,Liste!$A$10:$W$459,22,FALSE),"")</f>
        <v>#N/A</v>
      </c>
      <c r="C1418" s="84" t="e">
        <f>IF($A1410&lt;&gt;0,VLOOKUP($A1410,Liste!$A$10:$W$459,23,FALSE),"")</f>
        <v>#N/A</v>
      </c>
      <c r="D1418" s="83"/>
      <c r="E1418" s="83"/>
      <c r="F1418" s="137"/>
      <c r="G1418" s="240" t="e">
        <f>IF(OR(B1411=0,VLOOKUP(A1410,Liste!$A$10:'Liste'!$Z$459,26)&lt;&gt;""),"", "Voir autorisation messages électroniques")</f>
        <v>#N/A</v>
      </c>
      <c r="H1418" s="240"/>
      <c r="I1418" s="240"/>
      <c r="J1418" s="83"/>
      <c r="K1418" s="83"/>
      <c r="L1418" s="86"/>
    </row>
    <row r="1419" spans="1:12" x14ac:dyDescent="0.25">
      <c r="A1419" s="138">
        <f>A1410+1</f>
        <v>148</v>
      </c>
      <c r="B1419" s="139"/>
      <c r="F1419" s="118"/>
      <c r="G1419" s="119" t="s">
        <v>93</v>
      </c>
      <c r="H1419" s="120"/>
      <c r="I1419" s="120"/>
      <c r="J1419" s="120"/>
      <c r="K1419" s="120"/>
      <c r="L1419" s="121"/>
    </row>
    <row r="1420" spans="1:12" ht="18.5" thickBot="1" x14ac:dyDescent="0.45">
      <c r="A1420" s="68" t="e">
        <f>IF($A1419&lt;&gt;0,VLOOKUP($A1419,Liste!$A$10:$W$459,3,FALSE),"")</f>
        <v>#N/A</v>
      </c>
      <c r="B1420" s="122" t="e">
        <f>IF($A1419&lt;&gt;0,VLOOKUP($A1419,Liste!$A$10:$W$459,4,FALSE),"")</f>
        <v>#N/A</v>
      </c>
      <c r="E1420" s="75" t="e">
        <f>IF($A1419&lt;&gt;0,VLOOKUP($A1419,Liste!$A$10:$W$459,8,FALSE),"")</f>
        <v>#N/A</v>
      </c>
      <c r="F1420" s="123"/>
      <c r="G1420" s="124" t="s">
        <v>94</v>
      </c>
      <c r="H1420" s="73"/>
      <c r="I1420" s="73"/>
      <c r="J1420" s="73"/>
      <c r="K1420" s="73"/>
      <c r="L1420" s="25"/>
    </row>
    <row r="1421" spans="1:12" ht="13" x14ac:dyDescent="0.3">
      <c r="A1421" s="79" t="e">
        <f>IF($A1419&lt;&gt;0,VLOOKUP($A1419,Liste!$A$10:$W$459,5,FALSE),"")</f>
        <v>#N/A</v>
      </c>
      <c r="B1421" s="68"/>
      <c r="F1421" s="125"/>
      <c r="G1421" s="126" t="s">
        <v>95</v>
      </c>
      <c r="H1421" s="126"/>
      <c r="I1421" s="126"/>
      <c r="J1421" s="126"/>
      <c r="K1421" s="126"/>
      <c r="L1421" s="85"/>
    </row>
    <row r="1422" spans="1:12" ht="13" x14ac:dyDescent="0.3">
      <c r="A1422" s="79" t="e">
        <f>IF($A1419&lt;&gt;0,VLOOKUP($A1419,Liste!$A$10:$W$459,6,FALSE),"")</f>
        <v>#N/A</v>
      </c>
      <c r="B1422" s="79" t="e">
        <f>IF($A1419&lt;&gt;0,VLOOKUP($A1419,Liste!$A$10:$W$459,7,FALSE),"")</f>
        <v>#N/A</v>
      </c>
      <c r="F1422" s="127"/>
      <c r="L1422" s="71"/>
    </row>
    <row r="1423" spans="1:12" x14ac:dyDescent="0.25">
      <c r="A1423" s="80" t="e">
        <f xml:space="preserve"> IF($A1419&lt;&gt;0, "Lot " &amp; VLOOKUP($A1419,Liste!$A$10:$W$459,9,FALSE),"")</f>
        <v>#N/A</v>
      </c>
      <c r="B1423" s="128" t="e">
        <f>IF($A1419&lt;&gt;0,VLOOKUP($A1419,Liste!$A$10:$W$459,10,FALSE),"")</f>
        <v>#N/A</v>
      </c>
      <c r="C1423" s="76" t="e">
        <f>IF($A1419&lt;&gt;0,VLOOKUP($A1419,Liste!$A$10:$W$459,11,FALSE),"")</f>
        <v>#N/A</v>
      </c>
      <c r="F1423" s="127"/>
      <c r="L1423" s="71"/>
    </row>
    <row r="1424" spans="1:12" ht="13" thickBot="1" x14ac:dyDescent="0.3">
      <c r="A1424" s="80" t="e">
        <f>IF($A1419&lt;&gt;0,"Lot " &amp; VLOOKUP($A1419,Liste!$A$10:$W$459,12,FALSE),"")</f>
        <v>#N/A</v>
      </c>
      <c r="B1424" s="128" t="e">
        <f>IF($A1419&lt;&gt;0,VLOOKUP($A1419,Liste!$A$10:$W$459,13,FALSE),"")</f>
        <v>#N/A</v>
      </c>
      <c r="C1424" s="76" t="e">
        <f>IF($A1419&lt;&gt;0,VLOOKUP($A1419,Liste!$A$10:$W$459,14,FALSE),"")</f>
        <v>#N/A</v>
      </c>
      <c r="D1424" s="77"/>
      <c r="E1424" s="81"/>
      <c r="F1424" s="129"/>
      <c r="G1424" s="83"/>
      <c r="H1424" s="83"/>
      <c r="I1424" s="83"/>
      <c r="J1424" s="83"/>
      <c r="K1424" s="83"/>
      <c r="L1424" s="86"/>
    </row>
    <row r="1425" spans="1:12" x14ac:dyDescent="0.25">
      <c r="A1425" s="130" t="e">
        <f>IF($A1419&lt;&gt;0,"Lot " &amp; VLOOKUP($A1419,Liste!$A$10:$W$459,15,FALSE),"")</f>
        <v>#N/A</v>
      </c>
      <c r="B1425" s="128" t="e">
        <f>IF($A1419&lt;&gt;0,VLOOKUP($A1419,Liste!$A$10:$W$459,16,FALSE),"")</f>
        <v>#N/A</v>
      </c>
      <c r="C1425" s="77" t="e">
        <f>IF($A1419&lt;&gt;0,VLOOKUP($A1419,Liste!$A$10:$W$459,17,FALSE),"")</f>
        <v>#N/A</v>
      </c>
      <c r="D1425" s="77"/>
      <c r="E1425" s="81"/>
      <c r="F1425" s="127"/>
      <c r="G1425" s="131" t="s">
        <v>96</v>
      </c>
      <c r="H1425" s="132" t="s">
        <v>97</v>
      </c>
      <c r="I1425" s="69"/>
      <c r="J1425" s="69"/>
      <c r="K1425" s="69"/>
      <c r="L1425" s="71"/>
    </row>
    <row r="1426" spans="1:12" x14ac:dyDescent="0.25">
      <c r="A1426" s="130" t="e">
        <f>IF($A1419&lt;&gt;0,"Lot " &amp; VLOOKUP($A1419,Liste!$A$10:$W$459,18,FALSE),"")</f>
        <v>#N/A</v>
      </c>
      <c r="B1426" s="128">
        <v>0</v>
      </c>
      <c r="C1426" s="77" t="e">
        <f>IF($A1419&lt;&gt;0,VLOOKUP($A1419,Liste!$A$10:$W$459,19,FALSE),"")</f>
        <v>#N/A</v>
      </c>
      <c r="E1426" s="81"/>
      <c r="F1426" s="127"/>
      <c r="G1426" s="133" t="s">
        <v>98</v>
      </c>
      <c r="H1426" s="132" t="s">
        <v>97</v>
      </c>
      <c r="I1426" s="134"/>
      <c r="J1426" s="134"/>
      <c r="K1426" s="134"/>
      <c r="L1426" s="135"/>
    </row>
    <row r="1427" spans="1:12" ht="18.5" thickBot="1" x14ac:dyDescent="0.3">
      <c r="A1427" s="110" t="e">
        <f>IF($A1419&lt;&gt;0,"Lot " &amp; VLOOKUP($A1419,Liste!$A$10:$W$459,21,FALSE),"")</f>
        <v>#N/A</v>
      </c>
      <c r="B1427" s="136" t="e">
        <f>IF($A1419&lt;&gt;0,VLOOKUP($A1419,Liste!$A$10:$W$459,22,FALSE),"")</f>
        <v>#N/A</v>
      </c>
      <c r="C1427" s="84" t="e">
        <f>IF($A1419&lt;&gt;0,VLOOKUP($A1419,Liste!$A$10:$W$459,23,FALSE),"")</f>
        <v>#N/A</v>
      </c>
      <c r="D1427" s="83"/>
      <c r="E1427" s="83"/>
      <c r="F1427" s="137"/>
      <c r="G1427" s="240" t="e">
        <f>IF(OR(B1420=0,VLOOKUP(A1419,Liste!$A$10:'Liste'!$Z$459,26)&lt;&gt;""),"", "Voir autorisation messages électroniques")</f>
        <v>#N/A</v>
      </c>
      <c r="H1427" s="240"/>
      <c r="I1427" s="240"/>
      <c r="J1427" s="83"/>
      <c r="K1427" s="83"/>
      <c r="L1427" s="86"/>
    </row>
    <row r="1428" spans="1:12" x14ac:dyDescent="0.25">
      <c r="A1428" s="138">
        <f>A1419+1</f>
        <v>149</v>
      </c>
      <c r="B1428" s="139"/>
      <c r="F1428" s="118"/>
      <c r="G1428" s="119" t="s">
        <v>93</v>
      </c>
      <c r="H1428" s="120"/>
      <c r="I1428" s="120"/>
      <c r="J1428" s="120"/>
      <c r="K1428" s="120"/>
      <c r="L1428" s="121"/>
    </row>
    <row r="1429" spans="1:12" ht="18.5" thickBot="1" x14ac:dyDescent="0.45">
      <c r="A1429" s="68" t="e">
        <f>IF($A1428&lt;&gt;0,VLOOKUP($A1428,Liste!$A$10:$W$459,3,FALSE),"")</f>
        <v>#N/A</v>
      </c>
      <c r="B1429" s="122" t="e">
        <f>IF($A1428&lt;&gt;0,VLOOKUP($A1428,Liste!$A$10:$W$459,4,FALSE),"")</f>
        <v>#N/A</v>
      </c>
      <c r="E1429" s="75" t="e">
        <f>IF($A1428&lt;&gt;0,VLOOKUP($A1428,Liste!$A$10:$W$459,8,FALSE),"")</f>
        <v>#N/A</v>
      </c>
      <c r="F1429" s="123"/>
      <c r="G1429" s="124" t="s">
        <v>94</v>
      </c>
      <c r="H1429" s="73"/>
      <c r="I1429" s="73"/>
      <c r="J1429" s="73"/>
      <c r="K1429" s="73"/>
      <c r="L1429" s="25"/>
    </row>
    <row r="1430" spans="1:12" ht="13" x14ac:dyDescent="0.3">
      <c r="A1430" s="79" t="e">
        <f>IF($A1428&lt;&gt;0,VLOOKUP($A1428,Liste!$A$10:$W$459,5,FALSE),"")</f>
        <v>#N/A</v>
      </c>
      <c r="B1430" s="68"/>
      <c r="F1430" s="125"/>
      <c r="G1430" s="126" t="s">
        <v>95</v>
      </c>
      <c r="H1430" s="126"/>
      <c r="I1430" s="126"/>
      <c r="J1430" s="126"/>
      <c r="K1430" s="126"/>
      <c r="L1430" s="85"/>
    </row>
    <row r="1431" spans="1:12" ht="13" x14ac:dyDescent="0.3">
      <c r="A1431" s="79" t="e">
        <f>IF($A1428&lt;&gt;0,VLOOKUP($A1428,Liste!$A$10:$W$459,6,FALSE),"")</f>
        <v>#N/A</v>
      </c>
      <c r="B1431" s="79" t="e">
        <f>IF($A1428&lt;&gt;0,VLOOKUP($A1428,Liste!$A$10:$W$459,7,FALSE),"")</f>
        <v>#N/A</v>
      </c>
      <c r="F1431" s="127"/>
      <c r="L1431" s="71"/>
    </row>
    <row r="1432" spans="1:12" x14ac:dyDescent="0.25">
      <c r="A1432" s="80" t="e">
        <f xml:space="preserve"> IF($A1428&lt;&gt;0, "Lot " &amp; VLOOKUP($A1428,Liste!$A$10:$W$459,9,FALSE),"")</f>
        <v>#N/A</v>
      </c>
      <c r="B1432" s="128" t="e">
        <f>IF($A1428&lt;&gt;0,VLOOKUP($A1428,Liste!$A$10:$W$459,10,FALSE),"")</f>
        <v>#N/A</v>
      </c>
      <c r="C1432" s="76" t="e">
        <f>IF($A1428&lt;&gt;0,VLOOKUP($A1428,Liste!$A$10:$W$459,11,FALSE),"")</f>
        <v>#N/A</v>
      </c>
      <c r="F1432" s="127"/>
      <c r="L1432" s="71"/>
    </row>
    <row r="1433" spans="1:12" ht="13" thickBot="1" x14ac:dyDescent="0.3">
      <c r="A1433" s="80" t="e">
        <f>IF($A1428&lt;&gt;0,"Lot " &amp; VLOOKUP($A1428,Liste!$A$10:$W$459,12,FALSE),"")</f>
        <v>#N/A</v>
      </c>
      <c r="B1433" s="128" t="e">
        <f>IF($A1428&lt;&gt;0,VLOOKUP($A1428,Liste!$A$10:$W$459,13,FALSE),"")</f>
        <v>#N/A</v>
      </c>
      <c r="C1433" s="76" t="e">
        <f>IF($A1428&lt;&gt;0,VLOOKUP($A1428,Liste!$A$10:$W$459,14,FALSE),"")</f>
        <v>#N/A</v>
      </c>
      <c r="D1433" s="77"/>
      <c r="E1433" s="81"/>
      <c r="F1433" s="129"/>
      <c r="G1433" s="83"/>
      <c r="H1433" s="83"/>
      <c r="I1433" s="83"/>
      <c r="J1433" s="83"/>
      <c r="K1433" s="83"/>
      <c r="L1433" s="86"/>
    </row>
    <row r="1434" spans="1:12" x14ac:dyDescent="0.25">
      <c r="A1434" s="130" t="e">
        <f>IF($A1428&lt;&gt;0,"Lot " &amp; VLOOKUP($A1428,Liste!$A$10:$W$459,15,FALSE),"")</f>
        <v>#N/A</v>
      </c>
      <c r="B1434" s="128" t="e">
        <f>IF($A1428&lt;&gt;0,VLOOKUP($A1428,Liste!$A$10:$W$459,16,FALSE),"")</f>
        <v>#N/A</v>
      </c>
      <c r="C1434" s="77" t="e">
        <f>IF($A1428&lt;&gt;0,VLOOKUP($A1428,Liste!$A$10:$W$459,17,FALSE),"")</f>
        <v>#N/A</v>
      </c>
      <c r="D1434" s="77"/>
      <c r="E1434" s="81"/>
      <c r="F1434" s="127"/>
      <c r="G1434" s="131" t="s">
        <v>96</v>
      </c>
      <c r="H1434" s="132" t="s">
        <v>97</v>
      </c>
      <c r="I1434" s="69"/>
      <c r="J1434" s="69"/>
      <c r="K1434" s="69"/>
      <c r="L1434" s="71"/>
    </row>
    <row r="1435" spans="1:12" x14ac:dyDescent="0.25">
      <c r="A1435" s="130" t="e">
        <f>IF($A1428&lt;&gt;0,"Lot " &amp; VLOOKUP($A1428,Liste!$A$10:$W$459,18,FALSE),"")</f>
        <v>#N/A</v>
      </c>
      <c r="B1435" s="128">
        <v>0</v>
      </c>
      <c r="C1435" s="77" t="e">
        <f>IF($A1428&lt;&gt;0,VLOOKUP($A1428,Liste!$A$10:$W$459,19,FALSE),"")</f>
        <v>#N/A</v>
      </c>
      <c r="E1435" s="81"/>
      <c r="F1435" s="127"/>
      <c r="G1435" s="133" t="s">
        <v>98</v>
      </c>
      <c r="H1435" s="132" t="s">
        <v>97</v>
      </c>
      <c r="I1435" s="134"/>
      <c r="J1435" s="134"/>
      <c r="K1435" s="134"/>
      <c r="L1435" s="135"/>
    </row>
    <row r="1436" spans="1:12" ht="18.5" thickBot="1" x14ac:dyDescent="0.3">
      <c r="A1436" s="110" t="e">
        <f>IF($A1428&lt;&gt;0,"Lot " &amp; VLOOKUP($A1428,Liste!$A$10:$W$459,21,FALSE),"")</f>
        <v>#N/A</v>
      </c>
      <c r="B1436" s="136" t="e">
        <f>IF($A1428&lt;&gt;0,VLOOKUP($A1428,Liste!$A$10:$W$459,22,FALSE),"")</f>
        <v>#N/A</v>
      </c>
      <c r="C1436" s="84" t="e">
        <f>IF($A1428&lt;&gt;0,VLOOKUP($A1428,Liste!$A$10:$W$459,23,FALSE),"")</f>
        <v>#N/A</v>
      </c>
      <c r="D1436" s="83"/>
      <c r="E1436" s="83"/>
      <c r="F1436" s="137"/>
      <c r="G1436" s="240" t="e">
        <f>IF(OR(B1429=0,VLOOKUP(A1428,Liste!$A$10:'Liste'!$Z$459,26)&lt;&gt;""),"", "Voir autorisation messages électroniques")</f>
        <v>#N/A</v>
      </c>
      <c r="H1436" s="240"/>
      <c r="I1436" s="240"/>
      <c r="J1436" s="83"/>
      <c r="K1436" s="83"/>
      <c r="L1436" s="86"/>
    </row>
    <row r="1437" spans="1:12" x14ac:dyDescent="0.25">
      <c r="A1437" s="138">
        <f>A1428+1</f>
        <v>150</v>
      </c>
      <c r="B1437" s="139"/>
      <c r="F1437" s="118"/>
      <c r="G1437" s="119" t="s">
        <v>93</v>
      </c>
      <c r="H1437" s="120"/>
      <c r="I1437" s="120"/>
      <c r="J1437" s="120"/>
      <c r="K1437" s="120"/>
      <c r="L1437" s="121"/>
    </row>
    <row r="1438" spans="1:12" ht="18.5" thickBot="1" x14ac:dyDescent="0.45">
      <c r="A1438" s="68" t="e">
        <f>IF($A1437&lt;&gt;0,VLOOKUP($A1437,Liste!$A$10:$W$459,3,FALSE),"")</f>
        <v>#N/A</v>
      </c>
      <c r="B1438" s="122" t="e">
        <f>IF($A1437&lt;&gt;0,VLOOKUP($A1437,Liste!$A$10:$W$459,4,FALSE),"")</f>
        <v>#N/A</v>
      </c>
      <c r="E1438" s="75" t="e">
        <f>IF($A1437&lt;&gt;0,VLOOKUP($A1437,Liste!$A$10:$W$459,8,FALSE),"")</f>
        <v>#N/A</v>
      </c>
      <c r="F1438" s="123"/>
      <c r="G1438" s="124" t="s">
        <v>94</v>
      </c>
      <c r="H1438" s="73"/>
      <c r="I1438" s="73"/>
      <c r="J1438" s="73"/>
      <c r="K1438" s="73"/>
      <c r="L1438" s="25"/>
    </row>
    <row r="1439" spans="1:12" ht="13" x14ac:dyDescent="0.3">
      <c r="A1439" s="79" t="e">
        <f>IF($A1437&lt;&gt;0,VLOOKUP($A1437,Liste!$A$10:$W$459,5,FALSE),"")</f>
        <v>#N/A</v>
      </c>
      <c r="B1439" s="68"/>
      <c r="F1439" s="125"/>
      <c r="G1439" s="126" t="s">
        <v>95</v>
      </c>
      <c r="H1439" s="126"/>
      <c r="I1439" s="126"/>
      <c r="J1439" s="126"/>
      <c r="K1439" s="126"/>
      <c r="L1439" s="85"/>
    </row>
    <row r="1440" spans="1:12" ht="13" x14ac:dyDescent="0.3">
      <c r="A1440" s="79" t="e">
        <f>IF($A1437&lt;&gt;0,VLOOKUP($A1437,Liste!$A$10:$W$459,6,FALSE),"")</f>
        <v>#N/A</v>
      </c>
      <c r="B1440" s="79" t="e">
        <f>IF($A1437&lt;&gt;0,VLOOKUP($A1437,Liste!$A$10:$W$459,7,FALSE),"")</f>
        <v>#N/A</v>
      </c>
      <c r="F1440" s="127"/>
      <c r="L1440" s="71"/>
    </row>
    <row r="1441" spans="1:12" x14ac:dyDescent="0.25">
      <c r="A1441" s="80" t="e">
        <f xml:space="preserve"> IF($A1437&lt;&gt;0, "Lot " &amp; VLOOKUP($A1437,Liste!$A$10:$W$459,9,FALSE),"")</f>
        <v>#N/A</v>
      </c>
      <c r="B1441" s="128" t="e">
        <f>IF($A1437&lt;&gt;0,VLOOKUP($A1437,Liste!$A$10:$W$459,10,FALSE),"")</f>
        <v>#N/A</v>
      </c>
      <c r="C1441" s="76" t="e">
        <f>IF($A1437&lt;&gt;0,VLOOKUP($A1437,Liste!$A$10:$W$459,11,FALSE),"")</f>
        <v>#N/A</v>
      </c>
      <c r="F1441" s="127"/>
      <c r="L1441" s="71"/>
    </row>
    <row r="1442" spans="1:12" ht="13" thickBot="1" x14ac:dyDescent="0.3">
      <c r="A1442" s="80" t="e">
        <f>IF($A1437&lt;&gt;0,"Lot " &amp; VLOOKUP($A1437,Liste!$A$10:$W$459,12,FALSE),"")</f>
        <v>#N/A</v>
      </c>
      <c r="B1442" s="128" t="e">
        <f>IF($A1437&lt;&gt;0,VLOOKUP($A1437,Liste!$A$10:$W$459,13,FALSE),"")</f>
        <v>#N/A</v>
      </c>
      <c r="C1442" s="76" t="e">
        <f>IF($A1437&lt;&gt;0,VLOOKUP($A1437,Liste!$A$10:$W$459,14,FALSE),"")</f>
        <v>#N/A</v>
      </c>
      <c r="D1442" s="77"/>
      <c r="E1442" s="81"/>
      <c r="F1442" s="129"/>
      <c r="G1442" s="83"/>
      <c r="H1442" s="83"/>
      <c r="I1442" s="83"/>
      <c r="J1442" s="83"/>
      <c r="K1442" s="83"/>
      <c r="L1442" s="86"/>
    </row>
    <row r="1443" spans="1:12" x14ac:dyDescent="0.25">
      <c r="A1443" s="130" t="e">
        <f>IF($A1437&lt;&gt;0,"Lot " &amp; VLOOKUP($A1437,Liste!$A$10:$W$459,15,FALSE),"")</f>
        <v>#N/A</v>
      </c>
      <c r="B1443" s="128" t="e">
        <f>IF($A1437&lt;&gt;0,VLOOKUP($A1437,Liste!$A$10:$W$459,16,FALSE),"")</f>
        <v>#N/A</v>
      </c>
      <c r="C1443" s="77" t="e">
        <f>IF($A1437&lt;&gt;0,VLOOKUP($A1437,Liste!$A$10:$W$459,17,FALSE),"")</f>
        <v>#N/A</v>
      </c>
      <c r="D1443" s="77"/>
      <c r="E1443" s="81"/>
      <c r="F1443" s="127"/>
      <c r="G1443" s="131" t="s">
        <v>96</v>
      </c>
      <c r="H1443" s="132" t="s">
        <v>97</v>
      </c>
      <c r="I1443" s="69"/>
      <c r="J1443" s="69"/>
      <c r="K1443" s="69"/>
      <c r="L1443" s="71"/>
    </row>
    <row r="1444" spans="1:12" x14ac:dyDescent="0.25">
      <c r="A1444" s="130" t="e">
        <f>IF($A1437&lt;&gt;0,"Lot " &amp; VLOOKUP($A1437,Liste!$A$10:$W$459,18,FALSE),"")</f>
        <v>#N/A</v>
      </c>
      <c r="B1444" s="128">
        <v>0</v>
      </c>
      <c r="C1444" s="77" t="e">
        <f>IF($A1437&lt;&gt;0,VLOOKUP($A1437,Liste!$A$10:$W$459,19,FALSE),"")</f>
        <v>#N/A</v>
      </c>
      <c r="E1444" s="81"/>
      <c r="F1444" s="127"/>
      <c r="G1444" s="133" t="s">
        <v>98</v>
      </c>
      <c r="H1444" s="132" t="s">
        <v>97</v>
      </c>
      <c r="I1444" s="134"/>
      <c r="J1444" s="134"/>
      <c r="K1444" s="134"/>
      <c r="L1444" s="135"/>
    </row>
    <row r="1445" spans="1:12" ht="18.5" thickBot="1" x14ac:dyDescent="0.3">
      <c r="A1445" s="110" t="e">
        <f>IF($A1437&lt;&gt;0,"Lot " &amp; VLOOKUP($A1437,Liste!$A$10:$W$459,21,FALSE),"")</f>
        <v>#N/A</v>
      </c>
      <c r="B1445" s="136" t="e">
        <f>IF($A1437&lt;&gt;0,VLOOKUP($A1437,Liste!$A$10:$W$459,22,FALSE),"")</f>
        <v>#N/A</v>
      </c>
      <c r="C1445" s="84" t="e">
        <f>IF($A1437&lt;&gt;0,VLOOKUP($A1437,Liste!$A$10:$W$459,23,FALSE),"")</f>
        <v>#N/A</v>
      </c>
      <c r="D1445" s="83"/>
      <c r="E1445" s="83"/>
      <c r="F1445" s="137"/>
      <c r="G1445" s="240" t="e">
        <f>IF(OR(B1438=0,VLOOKUP(A1437,Liste!$A$10:'Liste'!$Z$459,26)&lt;&gt;""),"", "Voir autorisation messages électroniques")</f>
        <v>#N/A</v>
      </c>
      <c r="H1445" s="240"/>
      <c r="I1445" s="240"/>
      <c r="J1445" s="83"/>
      <c r="K1445" s="83"/>
      <c r="L1445" s="86"/>
    </row>
  </sheetData>
  <mergeCells count="150">
    <mergeCell ref="G14:I14"/>
    <mergeCell ref="G23:I23"/>
    <mergeCell ref="G32:I32"/>
    <mergeCell ref="G41:I41"/>
    <mergeCell ref="G50:I50"/>
    <mergeCell ref="G59:I59"/>
    <mergeCell ref="G127:I127"/>
    <mergeCell ref="G136:I136"/>
    <mergeCell ref="G145:I145"/>
    <mergeCell ref="G154:I154"/>
    <mergeCell ref="G168:I168"/>
    <mergeCell ref="G177:I177"/>
    <mergeCell ref="G68:I68"/>
    <mergeCell ref="G77:I77"/>
    <mergeCell ref="G91:I91"/>
    <mergeCell ref="G100:I100"/>
    <mergeCell ref="G109:I109"/>
    <mergeCell ref="G118:I118"/>
    <mergeCell ref="G245:I245"/>
    <mergeCell ref="G254:I254"/>
    <mergeCell ref="G263:I263"/>
    <mergeCell ref="G272:I272"/>
    <mergeCell ref="G281:I281"/>
    <mergeCell ref="G290:I290"/>
    <mergeCell ref="G186:I186"/>
    <mergeCell ref="G195:I195"/>
    <mergeCell ref="G204:I204"/>
    <mergeCell ref="G213:I213"/>
    <mergeCell ref="G222:I222"/>
    <mergeCell ref="G231:I231"/>
    <mergeCell ref="G358:I358"/>
    <mergeCell ref="G367:I367"/>
    <mergeCell ref="G376:I376"/>
    <mergeCell ref="G385:I385"/>
    <mergeCell ref="G399:I399"/>
    <mergeCell ref="G408:I408"/>
    <mergeCell ref="G299:I299"/>
    <mergeCell ref="G308:I308"/>
    <mergeCell ref="G322:I322"/>
    <mergeCell ref="G331:I331"/>
    <mergeCell ref="G340:I340"/>
    <mergeCell ref="G349:I349"/>
    <mergeCell ref="G476:I476"/>
    <mergeCell ref="G485:I485"/>
    <mergeCell ref="G494:I494"/>
    <mergeCell ref="G503:I503"/>
    <mergeCell ref="G512:I512"/>
    <mergeCell ref="G521:I521"/>
    <mergeCell ref="G417:I417"/>
    <mergeCell ref="G426:I426"/>
    <mergeCell ref="G435:I435"/>
    <mergeCell ref="G444:I444"/>
    <mergeCell ref="G453:I453"/>
    <mergeCell ref="G462:I462"/>
    <mergeCell ref="G589:I589"/>
    <mergeCell ref="G598:I598"/>
    <mergeCell ref="G607:I607"/>
    <mergeCell ref="G616:I616"/>
    <mergeCell ref="G630:I630"/>
    <mergeCell ref="G639:I639"/>
    <mergeCell ref="G530:I530"/>
    <mergeCell ref="G539:I539"/>
    <mergeCell ref="G553:I553"/>
    <mergeCell ref="G562:I562"/>
    <mergeCell ref="G571:I571"/>
    <mergeCell ref="G580:I580"/>
    <mergeCell ref="G707:I707"/>
    <mergeCell ref="G716:I716"/>
    <mergeCell ref="G725:I725"/>
    <mergeCell ref="G734:I734"/>
    <mergeCell ref="G743:I743"/>
    <mergeCell ref="G752:I752"/>
    <mergeCell ref="G648:I648"/>
    <mergeCell ref="G657:I657"/>
    <mergeCell ref="G666:I666"/>
    <mergeCell ref="G675:I675"/>
    <mergeCell ref="G684:I684"/>
    <mergeCell ref="G693:I693"/>
    <mergeCell ref="G820:I820"/>
    <mergeCell ref="G829:I829"/>
    <mergeCell ref="G838:I838"/>
    <mergeCell ref="G847:I847"/>
    <mergeCell ref="G861:I861"/>
    <mergeCell ref="G870:I870"/>
    <mergeCell ref="G761:I761"/>
    <mergeCell ref="G770:I770"/>
    <mergeCell ref="G784:I784"/>
    <mergeCell ref="G793:I793"/>
    <mergeCell ref="G802:I802"/>
    <mergeCell ref="G811:I811"/>
    <mergeCell ref="G938:I938"/>
    <mergeCell ref="G947:I947"/>
    <mergeCell ref="G956:I956"/>
    <mergeCell ref="G965:I965"/>
    <mergeCell ref="G974:I974"/>
    <mergeCell ref="G983:I983"/>
    <mergeCell ref="G879:I879"/>
    <mergeCell ref="G888:I888"/>
    <mergeCell ref="G897:I897"/>
    <mergeCell ref="G906:I906"/>
    <mergeCell ref="G915:I915"/>
    <mergeCell ref="G924:I924"/>
    <mergeCell ref="G1051:I1051"/>
    <mergeCell ref="G1060:I1060"/>
    <mergeCell ref="G1069:I1069"/>
    <mergeCell ref="G1078:I1078"/>
    <mergeCell ref="G1092:I1092"/>
    <mergeCell ref="G1101:I1101"/>
    <mergeCell ref="G992:I992"/>
    <mergeCell ref="G1001:I1001"/>
    <mergeCell ref="G1015:I1015"/>
    <mergeCell ref="G1024:I1024"/>
    <mergeCell ref="G1033:I1033"/>
    <mergeCell ref="G1042:I1042"/>
    <mergeCell ref="G1169:I1169"/>
    <mergeCell ref="G1178:I1178"/>
    <mergeCell ref="G1187:I1187"/>
    <mergeCell ref="G1196:I1196"/>
    <mergeCell ref="G1205:I1205"/>
    <mergeCell ref="G1214:I1214"/>
    <mergeCell ref="G1110:I1110"/>
    <mergeCell ref="G1119:I1119"/>
    <mergeCell ref="G1128:I1128"/>
    <mergeCell ref="G1137:I1137"/>
    <mergeCell ref="G1146:I1146"/>
    <mergeCell ref="G1155:I1155"/>
    <mergeCell ref="G1282:I1282"/>
    <mergeCell ref="G1291:I1291"/>
    <mergeCell ref="G1300:I1300"/>
    <mergeCell ref="G1309:I1309"/>
    <mergeCell ref="G1323:I1323"/>
    <mergeCell ref="G1332:I1332"/>
    <mergeCell ref="G1223:I1223"/>
    <mergeCell ref="G1232:I1232"/>
    <mergeCell ref="G1246:I1246"/>
    <mergeCell ref="G1255:I1255"/>
    <mergeCell ref="G1264:I1264"/>
    <mergeCell ref="G1273:I1273"/>
    <mergeCell ref="G1400:I1400"/>
    <mergeCell ref="G1409:I1409"/>
    <mergeCell ref="G1418:I1418"/>
    <mergeCell ref="G1427:I1427"/>
    <mergeCell ref="G1436:I1436"/>
    <mergeCell ref="G1445:I1445"/>
    <mergeCell ref="G1341:I1341"/>
    <mergeCell ref="G1350:I1350"/>
    <mergeCell ref="G1359:I1359"/>
    <mergeCell ref="G1368:I1368"/>
    <mergeCell ref="G1377:I1377"/>
    <mergeCell ref="G1386:I1386"/>
  </mergeCells>
  <conditionalFormatting sqref="G14">
    <cfRule type="containsText" dxfId="320" priority="344" operator="containsText" text="Voir autorisation messages électriniques">
      <formula>NOT(ISERROR(SEARCH("Voir autorisation messages électriniques",G14)))</formula>
    </cfRule>
  </conditionalFormatting>
  <conditionalFormatting sqref="G14">
    <cfRule type="containsText" dxfId="319" priority="343" operator="containsText" text="Voir autorisation messages électroniques">
      <formula>NOT(ISERROR(SEARCH("Voir autorisation messages électroniques",G14)))</formula>
    </cfRule>
  </conditionalFormatting>
  <conditionalFormatting sqref="G23">
    <cfRule type="containsText" dxfId="318" priority="312" operator="containsText" text="Voir autorisation messages électriniques">
      <formula>NOT(ISERROR(SEARCH("Voir autorisation messages électriniques",G23)))</formula>
    </cfRule>
  </conditionalFormatting>
  <conditionalFormatting sqref="G23">
    <cfRule type="containsText" dxfId="317" priority="311" operator="containsText" text="Voir autorisation messages électroniques">
      <formula>NOT(ISERROR(SEARCH("Voir autorisation messages électroniques",G23)))</formula>
    </cfRule>
  </conditionalFormatting>
  <conditionalFormatting sqref="G32">
    <cfRule type="containsText" dxfId="316" priority="310" operator="containsText" text="Voir autorisation messages électriniques">
      <formula>NOT(ISERROR(SEARCH("Voir autorisation messages électriniques",G32)))</formula>
    </cfRule>
  </conditionalFormatting>
  <conditionalFormatting sqref="G32">
    <cfRule type="containsText" dxfId="315" priority="309" operator="containsText" text="Voir autorisation messages électroniques">
      <formula>NOT(ISERROR(SEARCH("Voir autorisation messages électroniques",G32)))</formula>
    </cfRule>
  </conditionalFormatting>
  <conditionalFormatting sqref="G41">
    <cfRule type="containsText" dxfId="314" priority="308" operator="containsText" text="Voir autorisation messages électriniques">
      <formula>NOT(ISERROR(SEARCH("Voir autorisation messages électriniques",G41)))</formula>
    </cfRule>
  </conditionalFormatting>
  <conditionalFormatting sqref="G41">
    <cfRule type="containsText" dxfId="313" priority="307" operator="containsText" text="Voir autorisation messages électroniques">
      <formula>NOT(ISERROR(SEARCH("Voir autorisation messages électroniques",G41)))</formula>
    </cfRule>
  </conditionalFormatting>
  <conditionalFormatting sqref="G50">
    <cfRule type="containsText" dxfId="312" priority="306" operator="containsText" text="Voir autorisation messages électriniques">
      <formula>NOT(ISERROR(SEARCH("Voir autorisation messages électriniques",G50)))</formula>
    </cfRule>
  </conditionalFormatting>
  <conditionalFormatting sqref="G50">
    <cfRule type="containsText" dxfId="311" priority="305" operator="containsText" text="Voir autorisation messages électroniques">
      <formula>NOT(ISERROR(SEARCH("Voir autorisation messages électroniques",G50)))</formula>
    </cfRule>
  </conditionalFormatting>
  <conditionalFormatting sqref="G59">
    <cfRule type="containsText" dxfId="310" priority="304" operator="containsText" text="Voir autorisation messages électriniques">
      <formula>NOT(ISERROR(SEARCH("Voir autorisation messages électriniques",G59)))</formula>
    </cfRule>
  </conditionalFormatting>
  <conditionalFormatting sqref="G59">
    <cfRule type="containsText" dxfId="309" priority="303" operator="containsText" text="Voir autorisation messages électroniques">
      <formula>NOT(ISERROR(SEARCH("Voir autorisation messages électroniques",G59)))</formula>
    </cfRule>
  </conditionalFormatting>
  <conditionalFormatting sqref="G68">
    <cfRule type="containsText" dxfId="308" priority="302" operator="containsText" text="Voir autorisation messages électriniques">
      <formula>NOT(ISERROR(SEARCH("Voir autorisation messages électriniques",G68)))</formula>
    </cfRule>
  </conditionalFormatting>
  <conditionalFormatting sqref="G68">
    <cfRule type="containsText" dxfId="307" priority="301" operator="containsText" text="Voir autorisation messages électroniques">
      <formula>NOT(ISERROR(SEARCH("Voir autorisation messages électroniques",G68)))</formula>
    </cfRule>
  </conditionalFormatting>
  <conditionalFormatting sqref="G77">
    <cfRule type="containsText" dxfId="306" priority="300" operator="containsText" text="Voir autorisation messages électriniques">
      <formula>NOT(ISERROR(SEARCH("Voir autorisation messages électriniques",G77)))</formula>
    </cfRule>
  </conditionalFormatting>
  <conditionalFormatting sqref="G77">
    <cfRule type="containsText" dxfId="305" priority="299" operator="containsText" text="Voir autorisation messages électroniques">
      <formula>NOT(ISERROR(SEARCH("Voir autorisation messages électroniques",G77)))</formula>
    </cfRule>
  </conditionalFormatting>
  <conditionalFormatting sqref="G91">
    <cfRule type="containsText" dxfId="304" priority="288" operator="containsText" text="Voir autorisation messages électriniques">
      <formula>NOT(ISERROR(SEARCH("Voir autorisation messages électriniques",G91)))</formula>
    </cfRule>
  </conditionalFormatting>
  <conditionalFormatting sqref="G91">
    <cfRule type="containsText" dxfId="303" priority="287" operator="containsText" text="Voir autorisation messages électroniques">
      <formula>NOT(ISERROR(SEARCH("Voir autorisation messages électroniques",G91)))</formula>
    </cfRule>
  </conditionalFormatting>
  <conditionalFormatting sqref="G100">
    <cfRule type="containsText" dxfId="302" priority="286" operator="containsText" text="Voir autorisation messages électriniques">
      <formula>NOT(ISERROR(SEARCH("Voir autorisation messages électriniques",G100)))</formula>
    </cfRule>
  </conditionalFormatting>
  <conditionalFormatting sqref="G100">
    <cfRule type="containsText" dxfId="301" priority="285" operator="containsText" text="Voir autorisation messages électroniques">
      <formula>NOT(ISERROR(SEARCH("Voir autorisation messages électroniques",G100)))</formula>
    </cfRule>
  </conditionalFormatting>
  <conditionalFormatting sqref="G109">
    <cfRule type="containsText" dxfId="300" priority="284" operator="containsText" text="Voir autorisation messages électriniques">
      <formula>NOT(ISERROR(SEARCH("Voir autorisation messages électriniques",G109)))</formula>
    </cfRule>
  </conditionalFormatting>
  <conditionalFormatting sqref="G109">
    <cfRule type="containsText" dxfId="299" priority="283" operator="containsText" text="Voir autorisation messages électroniques">
      <formula>NOT(ISERROR(SEARCH("Voir autorisation messages électroniques",G109)))</formula>
    </cfRule>
  </conditionalFormatting>
  <conditionalFormatting sqref="G118">
    <cfRule type="containsText" dxfId="298" priority="282" operator="containsText" text="Voir autorisation messages électriniques">
      <formula>NOT(ISERROR(SEARCH("Voir autorisation messages électriniques",G118)))</formula>
    </cfRule>
  </conditionalFormatting>
  <conditionalFormatting sqref="G118">
    <cfRule type="containsText" dxfId="297" priority="281" operator="containsText" text="Voir autorisation messages électroniques">
      <formula>NOT(ISERROR(SEARCH("Voir autorisation messages électroniques",G118)))</formula>
    </cfRule>
  </conditionalFormatting>
  <conditionalFormatting sqref="G127">
    <cfRule type="containsText" dxfId="296" priority="280" operator="containsText" text="Voir autorisation messages électriniques">
      <formula>NOT(ISERROR(SEARCH("Voir autorisation messages électriniques",G127)))</formula>
    </cfRule>
  </conditionalFormatting>
  <conditionalFormatting sqref="G127">
    <cfRule type="containsText" dxfId="295" priority="279" operator="containsText" text="Voir autorisation messages électroniques">
      <formula>NOT(ISERROR(SEARCH("Voir autorisation messages électroniques",G127)))</formula>
    </cfRule>
  </conditionalFormatting>
  <conditionalFormatting sqref="G136">
    <cfRule type="containsText" dxfId="294" priority="278" operator="containsText" text="Voir autorisation messages électriniques">
      <formula>NOT(ISERROR(SEARCH("Voir autorisation messages électriniques",G136)))</formula>
    </cfRule>
  </conditionalFormatting>
  <conditionalFormatting sqref="G136">
    <cfRule type="containsText" dxfId="293" priority="277" operator="containsText" text="Voir autorisation messages électroniques">
      <formula>NOT(ISERROR(SEARCH("Voir autorisation messages électroniques",G136)))</formula>
    </cfRule>
  </conditionalFormatting>
  <conditionalFormatting sqref="G145">
    <cfRule type="containsText" dxfId="292" priority="276" operator="containsText" text="Voir autorisation messages électriniques">
      <formula>NOT(ISERROR(SEARCH("Voir autorisation messages électriniques",G145)))</formula>
    </cfRule>
  </conditionalFormatting>
  <conditionalFormatting sqref="G145">
    <cfRule type="containsText" dxfId="291" priority="275" operator="containsText" text="Voir autorisation messages électroniques">
      <formula>NOT(ISERROR(SEARCH("Voir autorisation messages électroniques",G145)))</formula>
    </cfRule>
  </conditionalFormatting>
  <conditionalFormatting sqref="G154">
    <cfRule type="containsText" dxfId="290" priority="274" operator="containsText" text="Voir autorisation messages électriniques">
      <formula>NOT(ISERROR(SEARCH("Voir autorisation messages électriniques",G154)))</formula>
    </cfRule>
  </conditionalFormatting>
  <conditionalFormatting sqref="G154">
    <cfRule type="containsText" dxfId="289" priority="273" operator="containsText" text="Voir autorisation messages électroniques">
      <formula>NOT(ISERROR(SEARCH("Voir autorisation messages électroniques",G154)))</formula>
    </cfRule>
  </conditionalFormatting>
  <conditionalFormatting sqref="G168">
    <cfRule type="containsText" dxfId="288" priority="272" operator="containsText" text="Voir autorisation messages électriniques">
      <formula>NOT(ISERROR(SEARCH("Voir autorisation messages électriniques",G168)))</formula>
    </cfRule>
  </conditionalFormatting>
  <conditionalFormatting sqref="G168">
    <cfRule type="containsText" dxfId="287" priority="271" operator="containsText" text="Voir autorisation messages électroniques">
      <formula>NOT(ISERROR(SEARCH("Voir autorisation messages électroniques",G168)))</formula>
    </cfRule>
  </conditionalFormatting>
  <conditionalFormatting sqref="G177">
    <cfRule type="containsText" dxfId="286" priority="270" operator="containsText" text="Voir autorisation messages électriniques">
      <formula>NOT(ISERROR(SEARCH("Voir autorisation messages électriniques",G177)))</formula>
    </cfRule>
  </conditionalFormatting>
  <conditionalFormatting sqref="G177">
    <cfRule type="containsText" dxfId="285" priority="269" operator="containsText" text="Voir autorisation messages électroniques">
      <formula>NOT(ISERROR(SEARCH("Voir autorisation messages électroniques",G177)))</formula>
    </cfRule>
  </conditionalFormatting>
  <conditionalFormatting sqref="G186">
    <cfRule type="containsText" dxfId="284" priority="268" operator="containsText" text="Voir autorisation messages électriniques">
      <formula>NOT(ISERROR(SEARCH("Voir autorisation messages électriniques",G186)))</formula>
    </cfRule>
  </conditionalFormatting>
  <conditionalFormatting sqref="G186">
    <cfRule type="containsText" dxfId="283" priority="267" operator="containsText" text="Voir autorisation messages électroniques">
      <formula>NOT(ISERROR(SEARCH("Voir autorisation messages électroniques",G186)))</formula>
    </cfRule>
  </conditionalFormatting>
  <conditionalFormatting sqref="G195">
    <cfRule type="containsText" dxfId="282" priority="266" operator="containsText" text="Voir autorisation messages électriniques">
      <formula>NOT(ISERROR(SEARCH("Voir autorisation messages électriniques",G195)))</formula>
    </cfRule>
  </conditionalFormatting>
  <conditionalFormatting sqref="G195">
    <cfRule type="containsText" dxfId="281" priority="265" operator="containsText" text="Voir autorisation messages électroniques">
      <formula>NOT(ISERROR(SEARCH("Voir autorisation messages électroniques",G195)))</formula>
    </cfRule>
  </conditionalFormatting>
  <conditionalFormatting sqref="G204">
    <cfRule type="containsText" dxfId="280" priority="264" operator="containsText" text="Voir autorisation messages électriniques">
      <formula>NOT(ISERROR(SEARCH("Voir autorisation messages électriniques",G204)))</formula>
    </cfRule>
  </conditionalFormatting>
  <conditionalFormatting sqref="G204">
    <cfRule type="containsText" dxfId="279" priority="263" operator="containsText" text="Voir autorisation messages électroniques">
      <formula>NOT(ISERROR(SEARCH("Voir autorisation messages électroniques",G204)))</formula>
    </cfRule>
  </conditionalFormatting>
  <conditionalFormatting sqref="G213">
    <cfRule type="containsText" dxfId="278" priority="262" operator="containsText" text="Voir autorisation messages électriniques">
      <formula>NOT(ISERROR(SEARCH("Voir autorisation messages électriniques",G213)))</formula>
    </cfRule>
  </conditionalFormatting>
  <conditionalFormatting sqref="G213">
    <cfRule type="containsText" dxfId="277" priority="261" operator="containsText" text="Voir autorisation messages électroniques">
      <formula>NOT(ISERROR(SEARCH("Voir autorisation messages électroniques",G213)))</formula>
    </cfRule>
  </conditionalFormatting>
  <conditionalFormatting sqref="G222">
    <cfRule type="containsText" dxfId="276" priority="260" operator="containsText" text="Voir autorisation messages électriniques">
      <formula>NOT(ISERROR(SEARCH("Voir autorisation messages électriniques",G222)))</formula>
    </cfRule>
  </conditionalFormatting>
  <conditionalFormatting sqref="G222">
    <cfRule type="containsText" dxfId="275" priority="259" operator="containsText" text="Voir autorisation messages électroniques">
      <formula>NOT(ISERROR(SEARCH("Voir autorisation messages électroniques",G222)))</formula>
    </cfRule>
  </conditionalFormatting>
  <conditionalFormatting sqref="G231">
    <cfRule type="containsText" dxfId="274" priority="258" operator="containsText" text="Voir autorisation messages électriniques">
      <formula>NOT(ISERROR(SEARCH("Voir autorisation messages électriniques",G231)))</formula>
    </cfRule>
  </conditionalFormatting>
  <conditionalFormatting sqref="G231">
    <cfRule type="containsText" dxfId="273" priority="257" operator="containsText" text="Voir autorisation messages électroniques">
      <formula>NOT(ISERROR(SEARCH("Voir autorisation messages électroniques",G231)))</formula>
    </cfRule>
  </conditionalFormatting>
  <conditionalFormatting sqref="G245">
    <cfRule type="containsText" dxfId="272" priority="256" operator="containsText" text="Voir autorisation messages électriniques">
      <formula>NOT(ISERROR(SEARCH("Voir autorisation messages électriniques",G245)))</formula>
    </cfRule>
  </conditionalFormatting>
  <conditionalFormatting sqref="G245">
    <cfRule type="containsText" dxfId="271" priority="255" operator="containsText" text="Voir autorisation messages électroniques">
      <formula>NOT(ISERROR(SEARCH("Voir autorisation messages électroniques",G245)))</formula>
    </cfRule>
  </conditionalFormatting>
  <conditionalFormatting sqref="G254">
    <cfRule type="containsText" dxfId="270" priority="254" operator="containsText" text="Voir autorisation messages électriniques">
      <formula>NOT(ISERROR(SEARCH("Voir autorisation messages électriniques",G254)))</formula>
    </cfRule>
  </conditionalFormatting>
  <conditionalFormatting sqref="G254">
    <cfRule type="containsText" dxfId="269" priority="253" operator="containsText" text="Voir autorisation messages électroniques">
      <formula>NOT(ISERROR(SEARCH("Voir autorisation messages électroniques",G254)))</formula>
    </cfRule>
  </conditionalFormatting>
  <conditionalFormatting sqref="G263">
    <cfRule type="containsText" dxfId="268" priority="252" operator="containsText" text="Voir autorisation messages électriniques">
      <formula>NOT(ISERROR(SEARCH("Voir autorisation messages électriniques",G263)))</formula>
    </cfRule>
  </conditionalFormatting>
  <conditionalFormatting sqref="G263">
    <cfRule type="containsText" dxfId="267" priority="251" operator="containsText" text="Voir autorisation messages électroniques">
      <formula>NOT(ISERROR(SEARCH("Voir autorisation messages électroniques",G263)))</formula>
    </cfRule>
  </conditionalFormatting>
  <conditionalFormatting sqref="G272">
    <cfRule type="containsText" dxfId="266" priority="250" operator="containsText" text="Voir autorisation messages électriniques">
      <formula>NOT(ISERROR(SEARCH("Voir autorisation messages électriniques",G272)))</formula>
    </cfRule>
  </conditionalFormatting>
  <conditionalFormatting sqref="G272">
    <cfRule type="containsText" dxfId="265" priority="249" operator="containsText" text="Voir autorisation messages électroniques">
      <formula>NOT(ISERROR(SEARCH("Voir autorisation messages électroniques",G272)))</formula>
    </cfRule>
  </conditionalFormatting>
  <conditionalFormatting sqref="G281">
    <cfRule type="containsText" dxfId="264" priority="248" operator="containsText" text="Voir autorisation messages électriniques">
      <formula>NOT(ISERROR(SEARCH("Voir autorisation messages électriniques",G281)))</formula>
    </cfRule>
  </conditionalFormatting>
  <conditionalFormatting sqref="G281">
    <cfRule type="containsText" dxfId="263" priority="247" operator="containsText" text="Voir autorisation messages électroniques">
      <formula>NOT(ISERROR(SEARCH("Voir autorisation messages électroniques",G281)))</formula>
    </cfRule>
  </conditionalFormatting>
  <conditionalFormatting sqref="G290">
    <cfRule type="containsText" dxfId="262" priority="246" operator="containsText" text="Voir autorisation messages électriniques">
      <formula>NOT(ISERROR(SEARCH("Voir autorisation messages électriniques",G290)))</formula>
    </cfRule>
  </conditionalFormatting>
  <conditionalFormatting sqref="G290">
    <cfRule type="containsText" dxfId="261" priority="245" operator="containsText" text="Voir autorisation messages électroniques">
      <formula>NOT(ISERROR(SEARCH("Voir autorisation messages électroniques",G290)))</formula>
    </cfRule>
  </conditionalFormatting>
  <conditionalFormatting sqref="G299">
    <cfRule type="containsText" dxfId="260" priority="244" operator="containsText" text="Voir autorisation messages électriniques">
      <formula>NOT(ISERROR(SEARCH("Voir autorisation messages électriniques",G299)))</formula>
    </cfRule>
  </conditionalFormatting>
  <conditionalFormatting sqref="G299">
    <cfRule type="containsText" dxfId="259" priority="243" operator="containsText" text="Voir autorisation messages électroniques">
      <formula>NOT(ISERROR(SEARCH("Voir autorisation messages électroniques",G299)))</formula>
    </cfRule>
  </conditionalFormatting>
  <conditionalFormatting sqref="G308">
    <cfRule type="containsText" dxfId="258" priority="242" operator="containsText" text="Voir autorisation messages électriniques">
      <formula>NOT(ISERROR(SEARCH("Voir autorisation messages électriniques",G308)))</formula>
    </cfRule>
  </conditionalFormatting>
  <conditionalFormatting sqref="G308">
    <cfRule type="containsText" dxfId="257" priority="241" operator="containsText" text="Voir autorisation messages électroniques">
      <formula>NOT(ISERROR(SEARCH("Voir autorisation messages électroniques",G308)))</formula>
    </cfRule>
  </conditionalFormatting>
  <conditionalFormatting sqref="G322">
    <cfRule type="containsText" dxfId="256" priority="240" operator="containsText" text="Voir autorisation messages électriniques">
      <formula>NOT(ISERROR(SEARCH("Voir autorisation messages électriniques",G322)))</formula>
    </cfRule>
  </conditionalFormatting>
  <conditionalFormatting sqref="G322">
    <cfRule type="containsText" dxfId="255" priority="239" operator="containsText" text="Voir autorisation messages électroniques">
      <formula>NOT(ISERROR(SEARCH("Voir autorisation messages électroniques",G322)))</formula>
    </cfRule>
  </conditionalFormatting>
  <conditionalFormatting sqref="G331">
    <cfRule type="containsText" dxfId="254" priority="238" operator="containsText" text="Voir autorisation messages électriniques">
      <formula>NOT(ISERROR(SEARCH("Voir autorisation messages électriniques",G331)))</formula>
    </cfRule>
  </conditionalFormatting>
  <conditionalFormatting sqref="G331">
    <cfRule type="containsText" dxfId="253" priority="237" operator="containsText" text="Voir autorisation messages électroniques">
      <formula>NOT(ISERROR(SEARCH("Voir autorisation messages électroniques",G331)))</formula>
    </cfRule>
  </conditionalFormatting>
  <conditionalFormatting sqref="G340">
    <cfRule type="containsText" dxfId="252" priority="236" operator="containsText" text="Voir autorisation messages électriniques">
      <formula>NOT(ISERROR(SEARCH("Voir autorisation messages électriniques",G340)))</formula>
    </cfRule>
  </conditionalFormatting>
  <conditionalFormatting sqref="G340">
    <cfRule type="containsText" dxfId="251" priority="235" operator="containsText" text="Voir autorisation messages électroniques">
      <formula>NOT(ISERROR(SEARCH("Voir autorisation messages électroniques",G340)))</formula>
    </cfRule>
  </conditionalFormatting>
  <conditionalFormatting sqref="G349">
    <cfRule type="containsText" dxfId="250" priority="234" operator="containsText" text="Voir autorisation messages électriniques">
      <formula>NOT(ISERROR(SEARCH("Voir autorisation messages électriniques",G349)))</formula>
    </cfRule>
  </conditionalFormatting>
  <conditionalFormatting sqref="G349">
    <cfRule type="containsText" dxfId="249" priority="233" operator="containsText" text="Voir autorisation messages électroniques">
      <formula>NOT(ISERROR(SEARCH("Voir autorisation messages électroniques",G349)))</formula>
    </cfRule>
  </conditionalFormatting>
  <conditionalFormatting sqref="G358">
    <cfRule type="containsText" dxfId="248" priority="232" operator="containsText" text="Voir autorisation messages électriniques">
      <formula>NOT(ISERROR(SEARCH("Voir autorisation messages électriniques",G358)))</formula>
    </cfRule>
  </conditionalFormatting>
  <conditionalFormatting sqref="G358">
    <cfRule type="containsText" dxfId="247" priority="231" operator="containsText" text="Voir autorisation messages électroniques">
      <formula>NOT(ISERROR(SEARCH("Voir autorisation messages électroniques",G358)))</formula>
    </cfRule>
  </conditionalFormatting>
  <conditionalFormatting sqref="G367">
    <cfRule type="containsText" dxfId="246" priority="230" operator="containsText" text="Voir autorisation messages électriniques">
      <formula>NOT(ISERROR(SEARCH("Voir autorisation messages électriniques",G367)))</formula>
    </cfRule>
  </conditionalFormatting>
  <conditionalFormatting sqref="G367">
    <cfRule type="containsText" dxfId="245" priority="229" operator="containsText" text="Voir autorisation messages électroniques">
      <formula>NOT(ISERROR(SEARCH("Voir autorisation messages électroniques",G367)))</formula>
    </cfRule>
  </conditionalFormatting>
  <conditionalFormatting sqref="G376">
    <cfRule type="containsText" dxfId="244" priority="228" operator="containsText" text="Voir autorisation messages électriniques">
      <formula>NOT(ISERROR(SEARCH("Voir autorisation messages électriniques",G376)))</formula>
    </cfRule>
  </conditionalFormatting>
  <conditionalFormatting sqref="G376">
    <cfRule type="containsText" dxfId="243" priority="227" operator="containsText" text="Voir autorisation messages électroniques">
      <formula>NOT(ISERROR(SEARCH("Voir autorisation messages électroniques",G376)))</formula>
    </cfRule>
  </conditionalFormatting>
  <conditionalFormatting sqref="G385">
    <cfRule type="containsText" dxfId="242" priority="226" operator="containsText" text="Voir autorisation messages électriniques">
      <formula>NOT(ISERROR(SEARCH("Voir autorisation messages électriniques",G385)))</formula>
    </cfRule>
  </conditionalFormatting>
  <conditionalFormatting sqref="G385">
    <cfRule type="containsText" dxfId="241" priority="225" operator="containsText" text="Voir autorisation messages électroniques">
      <formula>NOT(ISERROR(SEARCH("Voir autorisation messages électroniques",G385)))</formula>
    </cfRule>
  </conditionalFormatting>
  <conditionalFormatting sqref="G399">
    <cfRule type="containsText" dxfId="240" priority="224" operator="containsText" text="Voir autorisation messages électriniques">
      <formula>NOT(ISERROR(SEARCH("Voir autorisation messages électriniques",G399)))</formula>
    </cfRule>
  </conditionalFormatting>
  <conditionalFormatting sqref="G399">
    <cfRule type="containsText" dxfId="239" priority="223" operator="containsText" text="Voir autorisation messages électroniques">
      <formula>NOT(ISERROR(SEARCH("Voir autorisation messages électroniques",G399)))</formula>
    </cfRule>
  </conditionalFormatting>
  <conditionalFormatting sqref="G408">
    <cfRule type="containsText" dxfId="238" priority="222" operator="containsText" text="Voir autorisation messages électriniques">
      <formula>NOT(ISERROR(SEARCH("Voir autorisation messages électriniques",G408)))</formula>
    </cfRule>
  </conditionalFormatting>
  <conditionalFormatting sqref="G408">
    <cfRule type="containsText" dxfId="237" priority="221" operator="containsText" text="Voir autorisation messages électroniques">
      <formula>NOT(ISERROR(SEARCH("Voir autorisation messages électroniques",G408)))</formula>
    </cfRule>
  </conditionalFormatting>
  <conditionalFormatting sqref="G417">
    <cfRule type="containsText" dxfId="236" priority="220" operator="containsText" text="Voir autorisation messages électriniques">
      <formula>NOT(ISERROR(SEARCH("Voir autorisation messages électriniques",G417)))</formula>
    </cfRule>
  </conditionalFormatting>
  <conditionalFormatting sqref="G417">
    <cfRule type="containsText" dxfId="235" priority="219" operator="containsText" text="Voir autorisation messages électroniques">
      <formula>NOT(ISERROR(SEARCH("Voir autorisation messages électroniques",G417)))</formula>
    </cfRule>
  </conditionalFormatting>
  <conditionalFormatting sqref="G426">
    <cfRule type="containsText" dxfId="234" priority="218" operator="containsText" text="Voir autorisation messages électriniques">
      <formula>NOT(ISERROR(SEARCH("Voir autorisation messages électriniques",G426)))</formula>
    </cfRule>
  </conditionalFormatting>
  <conditionalFormatting sqref="G426">
    <cfRule type="containsText" dxfId="233" priority="217" operator="containsText" text="Voir autorisation messages électroniques">
      <formula>NOT(ISERROR(SEARCH("Voir autorisation messages électroniques",G426)))</formula>
    </cfRule>
  </conditionalFormatting>
  <conditionalFormatting sqref="G435">
    <cfRule type="containsText" dxfId="232" priority="216" operator="containsText" text="Voir autorisation messages électriniques">
      <formula>NOT(ISERROR(SEARCH("Voir autorisation messages électriniques",G435)))</formula>
    </cfRule>
  </conditionalFormatting>
  <conditionalFormatting sqref="G435">
    <cfRule type="containsText" dxfId="231" priority="215" operator="containsText" text="Voir autorisation messages électroniques">
      <formula>NOT(ISERROR(SEARCH("Voir autorisation messages électroniques",G435)))</formula>
    </cfRule>
  </conditionalFormatting>
  <conditionalFormatting sqref="G444">
    <cfRule type="containsText" dxfId="230" priority="214" operator="containsText" text="Voir autorisation messages électriniques">
      <formula>NOT(ISERROR(SEARCH("Voir autorisation messages électriniques",G444)))</formula>
    </cfRule>
  </conditionalFormatting>
  <conditionalFormatting sqref="G444">
    <cfRule type="containsText" dxfId="229" priority="213" operator="containsText" text="Voir autorisation messages électroniques">
      <formula>NOT(ISERROR(SEARCH("Voir autorisation messages électroniques",G444)))</formula>
    </cfRule>
  </conditionalFormatting>
  <conditionalFormatting sqref="G453">
    <cfRule type="containsText" dxfId="228" priority="212" operator="containsText" text="Voir autorisation messages électriniques">
      <formula>NOT(ISERROR(SEARCH("Voir autorisation messages électriniques",G453)))</formula>
    </cfRule>
  </conditionalFormatting>
  <conditionalFormatting sqref="G453">
    <cfRule type="containsText" dxfId="227" priority="211" operator="containsText" text="Voir autorisation messages électroniques">
      <formula>NOT(ISERROR(SEARCH("Voir autorisation messages électroniques",G453)))</formula>
    </cfRule>
  </conditionalFormatting>
  <conditionalFormatting sqref="G462">
    <cfRule type="containsText" dxfId="226" priority="210" operator="containsText" text="Voir autorisation messages électriniques">
      <formula>NOT(ISERROR(SEARCH("Voir autorisation messages électriniques",G462)))</formula>
    </cfRule>
  </conditionalFormatting>
  <conditionalFormatting sqref="G462">
    <cfRule type="containsText" dxfId="225" priority="209" operator="containsText" text="Voir autorisation messages électroniques">
      <formula>NOT(ISERROR(SEARCH("Voir autorisation messages électroniques",G462)))</formula>
    </cfRule>
  </conditionalFormatting>
  <conditionalFormatting sqref="G476">
    <cfRule type="containsText" dxfId="224" priority="208" operator="containsText" text="Voir autorisation messages électriniques">
      <formula>NOT(ISERROR(SEARCH("Voir autorisation messages électriniques",G476)))</formula>
    </cfRule>
  </conditionalFormatting>
  <conditionalFormatting sqref="G476">
    <cfRule type="containsText" dxfId="223" priority="207" operator="containsText" text="Voir autorisation messages électroniques">
      <formula>NOT(ISERROR(SEARCH("Voir autorisation messages électroniques",G476)))</formula>
    </cfRule>
  </conditionalFormatting>
  <conditionalFormatting sqref="G485">
    <cfRule type="containsText" dxfId="222" priority="206" operator="containsText" text="Voir autorisation messages électriniques">
      <formula>NOT(ISERROR(SEARCH("Voir autorisation messages électriniques",G485)))</formula>
    </cfRule>
  </conditionalFormatting>
  <conditionalFormatting sqref="G485">
    <cfRule type="containsText" dxfId="221" priority="205" operator="containsText" text="Voir autorisation messages électroniques">
      <formula>NOT(ISERROR(SEARCH("Voir autorisation messages électroniques",G485)))</formula>
    </cfRule>
  </conditionalFormatting>
  <conditionalFormatting sqref="G494">
    <cfRule type="containsText" dxfId="220" priority="204" operator="containsText" text="Voir autorisation messages électriniques">
      <formula>NOT(ISERROR(SEARCH("Voir autorisation messages électriniques",G494)))</formula>
    </cfRule>
  </conditionalFormatting>
  <conditionalFormatting sqref="G494">
    <cfRule type="containsText" dxfId="219" priority="203" operator="containsText" text="Voir autorisation messages électroniques">
      <formula>NOT(ISERROR(SEARCH("Voir autorisation messages électroniques",G494)))</formula>
    </cfRule>
  </conditionalFormatting>
  <conditionalFormatting sqref="G503">
    <cfRule type="containsText" dxfId="218" priority="202" operator="containsText" text="Voir autorisation messages électriniques">
      <formula>NOT(ISERROR(SEARCH("Voir autorisation messages électriniques",G503)))</formula>
    </cfRule>
  </conditionalFormatting>
  <conditionalFormatting sqref="G503">
    <cfRule type="containsText" dxfId="217" priority="201" operator="containsText" text="Voir autorisation messages électroniques">
      <formula>NOT(ISERROR(SEARCH("Voir autorisation messages électroniques",G503)))</formula>
    </cfRule>
  </conditionalFormatting>
  <conditionalFormatting sqref="G512">
    <cfRule type="containsText" dxfId="216" priority="200" operator="containsText" text="Voir autorisation messages électriniques">
      <formula>NOT(ISERROR(SEARCH("Voir autorisation messages électriniques",G512)))</formula>
    </cfRule>
  </conditionalFormatting>
  <conditionalFormatting sqref="G512">
    <cfRule type="containsText" dxfId="215" priority="199" operator="containsText" text="Voir autorisation messages électroniques">
      <formula>NOT(ISERROR(SEARCH("Voir autorisation messages électroniques",G512)))</formula>
    </cfRule>
  </conditionalFormatting>
  <conditionalFormatting sqref="G521">
    <cfRule type="containsText" dxfId="214" priority="198" operator="containsText" text="Voir autorisation messages électriniques">
      <formula>NOT(ISERROR(SEARCH("Voir autorisation messages électriniques",G521)))</formula>
    </cfRule>
  </conditionalFormatting>
  <conditionalFormatting sqref="G521">
    <cfRule type="containsText" dxfId="213" priority="197" operator="containsText" text="Voir autorisation messages électroniques">
      <formula>NOT(ISERROR(SEARCH("Voir autorisation messages électroniques",G521)))</formula>
    </cfRule>
  </conditionalFormatting>
  <conditionalFormatting sqref="G530">
    <cfRule type="containsText" dxfId="212" priority="196" operator="containsText" text="Voir autorisation messages électriniques">
      <formula>NOT(ISERROR(SEARCH("Voir autorisation messages électriniques",G530)))</formula>
    </cfRule>
  </conditionalFormatting>
  <conditionalFormatting sqref="G530">
    <cfRule type="containsText" dxfId="211" priority="195" operator="containsText" text="Voir autorisation messages électroniques">
      <formula>NOT(ISERROR(SEARCH("Voir autorisation messages électroniques",G530)))</formula>
    </cfRule>
  </conditionalFormatting>
  <conditionalFormatting sqref="G539">
    <cfRule type="containsText" dxfId="210" priority="194" operator="containsText" text="Voir autorisation messages électriniques">
      <formula>NOT(ISERROR(SEARCH("Voir autorisation messages électriniques",G539)))</formula>
    </cfRule>
  </conditionalFormatting>
  <conditionalFormatting sqref="G539">
    <cfRule type="containsText" dxfId="209" priority="193" operator="containsText" text="Voir autorisation messages électroniques">
      <formula>NOT(ISERROR(SEARCH("Voir autorisation messages électroniques",G539)))</formula>
    </cfRule>
  </conditionalFormatting>
  <conditionalFormatting sqref="G553">
    <cfRule type="containsText" dxfId="208" priority="192" operator="containsText" text="Voir autorisation messages électriniques">
      <formula>NOT(ISERROR(SEARCH("Voir autorisation messages électriniques",G553)))</formula>
    </cfRule>
  </conditionalFormatting>
  <conditionalFormatting sqref="G553">
    <cfRule type="containsText" dxfId="207" priority="191" operator="containsText" text="Voir autorisation messages électroniques">
      <formula>NOT(ISERROR(SEARCH("Voir autorisation messages électroniques",G553)))</formula>
    </cfRule>
  </conditionalFormatting>
  <conditionalFormatting sqref="G562">
    <cfRule type="containsText" dxfId="206" priority="190" operator="containsText" text="Voir autorisation messages électriniques">
      <formula>NOT(ISERROR(SEARCH("Voir autorisation messages électriniques",G562)))</formula>
    </cfRule>
  </conditionalFormatting>
  <conditionalFormatting sqref="G562">
    <cfRule type="containsText" dxfId="205" priority="189" operator="containsText" text="Voir autorisation messages électroniques">
      <formula>NOT(ISERROR(SEARCH("Voir autorisation messages électroniques",G562)))</formula>
    </cfRule>
  </conditionalFormatting>
  <conditionalFormatting sqref="G571">
    <cfRule type="containsText" dxfId="204" priority="188" operator="containsText" text="Voir autorisation messages électriniques">
      <formula>NOT(ISERROR(SEARCH("Voir autorisation messages électriniques",G571)))</formula>
    </cfRule>
  </conditionalFormatting>
  <conditionalFormatting sqref="G571">
    <cfRule type="containsText" dxfId="203" priority="187" operator="containsText" text="Voir autorisation messages électroniques">
      <formula>NOT(ISERROR(SEARCH("Voir autorisation messages électroniques",G571)))</formula>
    </cfRule>
  </conditionalFormatting>
  <conditionalFormatting sqref="G580">
    <cfRule type="containsText" dxfId="202" priority="186" operator="containsText" text="Voir autorisation messages électriniques">
      <formula>NOT(ISERROR(SEARCH("Voir autorisation messages électriniques",G580)))</formula>
    </cfRule>
  </conditionalFormatting>
  <conditionalFormatting sqref="G580">
    <cfRule type="containsText" dxfId="201" priority="185" operator="containsText" text="Voir autorisation messages électroniques">
      <formula>NOT(ISERROR(SEARCH("Voir autorisation messages électroniques",G580)))</formula>
    </cfRule>
  </conditionalFormatting>
  <conditionalFormatting sqref="G589">
    <cfRule type="containsText" dxfId="200" priority="184" operator="containsText" text="Voir autorisation messages électriniques">
      <formula>NOT(ISERROR(SEARCH("Voir autorisation messages électriniques",G589)))</formula>
    </cfRule>
  </conditionalFormatting>
  <conditionalFormatting sqref="G589">
    <cfRule type="containsText" dxfId="199" priority="183" operator="containsText" text="Voir autorisation messages électroniques">
      <formula>NOT(ISERROR(SEARCH("Voir autorisation messages électroniques",G589)))</formula>
    </cfRule>
  </conditionalFormatting>
  <conditionalFormatting sqref="G598">
    <cfRule type="containsText" dxfId="198" priority="182" operator="containsText" text="Voir autorisation messages électriniques">
      <formula>NOT(ISERROR(SEARCH("Voir autorisation messages électriniques",G598)))</formula>
    </cfRule>
  </conditionalFormatting>
  <conditionalFormatting sqref="G598">
    <cfRule type="containsText" dxfId="197" priority="181" operator="containsText" text="Voir autorisation messages électroniques">
      <formula>NOT(ISERROR(SEARCH("Voir autorisation messages électroniques",G598)))</formula>
    </cfRule>
  </conditionalFormatting>
  <conditionalFormatting sqref="G607">
    <cfRule type="containsText" dxfId="196" priority="180" operator="containsText" text="Voir autorisation messages électriniques">
      <formula>NOT(ISERROR(SEARCH("Voir autorisation messages électriniques",G607)))</formula>
    </cfRule>
  </conditionalFormatting>
  <conditionalFormatting sqref="G607">
    <cfRule type="containsText" dxfId="195" priority="179" operator="containsText" text="Voir autorisation messages électroniques">
      <formula>NOT(ISERROR(SEARCH("Voir autorisation messages électroniques",G607)))</formula>
    </cfRule>
  </conditionalFormatting>
  <conditionalFormatting sqref="G616">
    <cfRule type="containsText" dxfId="194" priority="178" operator="containsText" text="Voir autorisation messages électriniques">
      <formula>NOT(ISERROR(SEARCH("Voir autorisation messages électriniques",G616)))</formula>
    </cfRule>
  </conditionalFormatting>
  <conditionalFormatting sqref="G616">
    <cfRule type="containsText" dxfId="193" priority="177" operator="containsText" text="Voir autorisation messages électroniques">
      <formula>NOT(ISERROR(SEARCH("Voir autorisation messages électroniques",G616)))</formula>
    </cfRule>
  </conditionalFormatting>
  <conditionalFormatting sqref="G630">
    <cfRule type="containsText" dxfId="192" priority="176" operator="containsText" text="Voir autorisation messages électriniques">
      <formula>NOT(ISERROR(SEARCH("Voir autorisation messages électriniques",G630)))</formula>
    </cfRule>
  </conditionalFormatting>
  <conditionalFormatting sqref="G630">
    <cfRule type="containsText" dxfId="191" priority="175" operator="containsText" text="Voir autorisation messages électroniques">
      <formula>NOT(ISERROR(SEARCH("Voir autorisation messages électroniques",G630)))</formula>
    </cfRule>
  </conditionalFormatting>
  <conditionalFormatting sqref="G639">
    <cfRule type="containsText" dxfId="190" priority="174" operator="containsText" text="Voir autorisation messages électriniques">
      <formula>NOT(ISERROR(SEARCH("Voir autorisation messages électriniques",G639)))</formula>
    </cfRule>
  </conditionalFormatting>
  <conditionalFormatting sqref="G639">
    <cfRule type="containsText" dxfId="189" priority="173" operator="containsText" text="Voir autorisation messages électroniques">
      <formula>NOT(ISERROR(SEARCH("Voir autorisation messages électroniques",G639)))</formula>
    </cfRule>
  </conditionalFormatting>
  <conditionalFormatting sqref="G648">
    <cfRule type="containsText" dxfId="188" priority="172" operator="containsText" text="Voir autorisation messages électriniques">
      <formula>NOT(ISERROR(SEARCH("Voir autorisation messages électriniques",G648)))</formula>
    </cfRule>
  </conditionalFormatting>
  <conditionalFormatting sqref="G648">
    <cfRule type="containsText" dxfId="187" priority="171" operator="containsText" text="Voir autorisation messages électroniques">
      <formula>NOT(ISERROR(SEARCH("Voir autorisation messages électroniques",G648)))</formula>
    </cfRule>
  </conditionalFormatting>
  <conditionalFormatting sqref="G657">
    <cfRule type="containsText" dxfId="186" priority="170" operator="containsText" text="Voir autorisation messages électriniques">
      <formula>NOT(ISERROR(SEARCH("Voir autorisation messages électriniques",G657)))</formula>
    </cfRule>
  </conditionalFormatting>
  <conditionalFormatting sqref="G657">
    <cfRule type="containsText" dxfId="185" priority="169" operator="containsText" text="Voir autorisation messages électroniques">
      <formula>NOT(ISERROR(SEARCH("Voir autorisation messages électroniques",G657)))</formula>
    </cfRule>
  </conditionalFormatting>
  <conditionalFormatting sqref="G666">
    <cfRule type="containsText" dxfId="184" priority="168" operator="containsText" text="Voir autorisation messages électriniques">
      <formula>NOT(ISERROR(SEARCH("Voir autorisation messages électriniques",G666)))</formula>
    </cfRule>
  </conditionalFormatting>
  <conditionalFormatting sqref="G666">
    <cfRule type="containsText" dxfId="183" priority="167" operator="containsText" text="Voir autorisation messages électroniques">
      <formula>NOT(ISERROR(SEARCH("Voir autorisation messages électroniques",G666)))</formula>
    </cfRule>
  </conditionalFormatting>
  <conditionalFormatting sqref="G675">
    <cfRule type="containsText" dxfId="182" priority="166" operator="containsText" text="Voir autorisation messages électriniques">
      <formula>NOT(ISERROR(SEARCH("Voir autorisation messages électriniques",G675)))</formula>
    </cfRule>
  </conditionalFormatting>
  <conditionalFormatting sqref="G675">
    <cfRule type="containsText" dxfId="181" priority="165" operator="containsText" text="Voir autorisation messages électroniques">
      <formula>NOT(ISERROR(SEARCH("Voir autorisation messages électroniques",G675)))</formula>
    </cfRule>
  </conditionalFormatting>
  <conditionalFormatting sqref="G684">
    <cfRule type="containsText" dxfId="180" priority="164" operator="containsText" text="Voir autorisation messages électriniques">
      <formula>NOT(ISERROR(SEARCH("Voir autorisation messages électriniques",G684)))</formula>
    </cfRule>
  </conditionalFormatting>
  <conditionalFormatting sqref="G684">
    <cfRule type="containsText" dxfId="179" priority="163" operator="containsText" text="Voir autorisation messages électroniques">
      <formula>NOT(ISERROR(SEARCH("Voir autorisation messages électroniques",G684)))</formula>
    </cfRule>
  </conditionalFormatting>
  <conditionalFormatting sqref="G693">
    <cfRule type="containsText" dxfId="178" priority="162" operator="containsText" text="Voir autorisation messages électriniques">
      <formula>NOT(ISERROR(SEARCH("Voir autorisation messages électriniques",G693)))</formula>
    </cfRule>
  </conditionalFormatting>
  <conditionalFormatting sqref="G693">
    <cfRule type="containsText" dxfId="177" priority="161" operator="containsText" text="Voir autorisation messages électroniques">
      <formula>NOT(ISERROR(SEARCH("Voir autorisation messages électroniques",G693)))</formula>
    </cfRule>
  </conditionalFormatting>
  <conditionalFormatting sqref="G707">
    <cfRule type="containsText" dxfId="176" priority="160" operator="containsText" text="Voir autorisation messages électriniques">
      <formula>NOT(ISERROR(SEARCH("Voir autorisation messages électriniques",G707)))</formula>
    </cfRule>
  </conditionalFormatting>
  <conditionalFormatting sqref="G707">
    <cfRule type="containsText" dxfId="175" priority="159" operator="containsText" text="Voir autorisation messages électroniques">
      <formula>NOT(ISERROR(SEARCH("Voir autorisation messages électroniques",G707)))</formula>
    </cfRule>
  </conditionalFormatting>
  <conditionalFormatting sqref="G716">
    <cfRule type="containsText" dxfId="174" priority="158" operator="containsText" text="Voir autorisation messages électriniques">
      <formula>NOT(ISERROR(SEARCH("Voir autorisation messages électriniques",G716)))</formula>
    </cfRule>
  </conditionalFormatting>
  <conditionalFormatting sqref="G716">
    <cfRule type="containsText" dxfId="173" priority="157" operator="containsText" text="Voir autorisation messages électroniques">
      <formula>NOT(ISERROR(SEARCH("Voir autorisation messages électroniques",G716)))</formula>
    </cfRule>
  </conditionalFormatting>
  <conditionalFormatting sqref="G725">
    <cfRule type="containsText" dxfId="172" priority="156" operator="containsText" text="Voir autorisation messages électriniques">
      <formula>NOT(ISERROR(SEARCH("Voir autorisation messages électriniques",G725)))</formula>
    </cfRule>
  </conditionalFormatting>
  <conditionalFormatting sqref="G725">
    <cfRule type="containsText" dxfId="171" priority="155" operator="containsText" text="Voir autorisation messages électroniques">
      <formula>NOT(ISERROR(SEARCH("Voir autorisation messages électroniques",G725)))</formula>
    </cfRule>
  </conditionalFormatting>
  <conditionalFormatting sqref="G734">
    <cfRule type="containsText" dxfId="170" priority="154" operator="containsText" text="Voir autorisation messages électriniques">
      <formula>NOT(ISERROR(SEARCH("Voir autorisation messages électriniques",G734)))</formula>
    </cfRule>
  </conditionalFormatting>
  <conditionalFormatting sqref="G734">
    <cfRule type="containsText" dxfId="169" priority="153" operator="containsText" text="Voir autorisation messages électroniques">
      <formula>NOT(ISERROR(SEARCH("Voir autorisation messages électroniques",G734)))</formula>
    </cfRule>
  </conditionalFormatting>
  <conditionalFormatting sqref="G743">
    <cfRule type="containsText" dxfId="168" priority="152" operator="containsText" text="Voir autorisation messages électriniques">
      <formula>NOT(ISERROR(SEARCH("Voir autorisation messages électriniques",G743)))</formula>
    </cfRule>
  </conditionalFormatting>
  <conditionalFormatting sqref="G743">
    <cfRule type="containsText" dxfId="167" priority="151" operator="containsText" text="Voir autorisation messages électroniques">
      <formula>NOT(ISERROR(SEARCH("Voir autorisation messages électroniques",G743)))</formula>
    </cfRule>
  </conditionalFormatting>
  <conditionalFormatting sqref="G752">
    <cfRule type="containsText" dxfId="166" priority="150" operator="containsText" text="Voir autorisation messages électriniques">
      <formula>NOT(ISERROR(SEARCH("Voir autorisation messages électriniques",G752)))</formula>
    </cfRule>
  </conditionalFormatting>
  <conditionalFormatting sqref="G752">
    <cfRule type="containsText" dxfId="165" priority="149" operator="containsText" text="Voir autorisation messages électroniques">
      <formula>NOT(ISERROR(SEARCH("Voir autorisation messages électroniques",G752)))</formula>
    </cfRule>
  </conditionalFormatting>
  <conditionalFormatting sqref="G761">
    <cfRule type="containsText" dxfId="164" priority="148" operator="containsText" text="Voir autorisation messages électriniques">
      <formula>NOT(ISERROR(SEARCH("Voir autorisation messages électriniques",G761)))</formula>
    </cfRule>
  </conditionalFormatting>
  <conditionalFormatting sqref="G761">
    <cfRule type="containsText" dxfId="163" priority="147" operator="containsText" text="Voir autorisation messages électroniques">
      <formula>NOT(ISERROR(SEARCH("Voir autorisation messages électroniques",G761)))</formula>
    </cfRule>
  </conditionalFormatting>
  <conditionalFormatting sqref="G770">
    <cfRule type="containsText" dxfId="162" priority="146" operator="containsText" text="Voir autorisation messages électriniques">
      <formula>NOT(ISERROR(SEARCH("Voir autorisation messages électriniques",G770)))</formula>
    </cfRule>
  </conditionalFormatting>
  <conditionalFormatting sqref="G770">
    <cfRule type="containsText" dxfId="161" priority="145" operator="containsText" text="Voir autorisation messages électroniques">
      <formula>NOT(ISERROR(SEARCH("Voir autorisation messages électroniques",G770)))</formula>
    </cfRule>
  </conditionalFormatting>
  <conditionalFormatting sqref="G784">
    <cfRule type="containsText" dxfId="160" priority="144" operator="containsText" text="Voir autorisation messages électriniques">
      <formula>NOT(ISERROR(SEARCH("Voir autorisation messages électriniques",G784)))</formula>
    </cfRule>
  </conditionalFormatting>
  <conditionalFormatting sqref="G784">
    <cfRule type="containsText" dxfId="159" priority="143" operator="containsText" text="Voir autorisation messages électroniques">
      <formula>NOT(ISERROR(SEARCH("Voir autorisation messages électroniques",G784)))</formula>
    </cfRule>
  </conditionalFormatting>
  <conditionalFormatting sqref="G793">
    <cfRule type="containsText" dxfId="158" priority="142" operator="containsText" text="Voir autorisation messages électriniques">
      <formula>NOT(ISERROR(SEARCH("Voir autorisation messages électriniques",G793)))</formula>
    </cfRule>
  </conditionalFormatting>
  <conditionalFormatting sqref="G793">
    <cfRule type="containsText" dxfId="157" priority="141" operator="containsText" text="Voir autorisation messages électroniques">
      <formula>NOT(ISERROR(SEARCH("Voir autorisation messages électroniques",G793)))</formula>
    </cfRule>
  </conditionalFormatting>
  <conditionalFormatting sqref="G802">
    <cfRule type="containsText" dxfId="156" priority="140" operator="containsText" text="Voir autorisation messages électriniques">
      <formula>NOT(ISERROR(SEARCH("Voir autorisation messages électriniques",G802)))</formula>
    </cfRule>
  </conditionalFormatting>
  <conditionalFormatting sqref="G802">
    <cfRule type="containsText" dxfId="155" priority="139" operator="containsText" text="Voir autorisation messages électroniques">
      <formula>NOT(ISERROR(SEARCH("Voir autorisation messages électroniques",G802)))</formula>
    </cfRule>
  </conditionalFormatting>
  <conditionalFormatting sqref="G811">
    <cfRule type="containsText" dxfId="154" priority="138" operator="containsText" text="Voir autorisation messages électriniques">
      <formula>NOT(ISERROR(SEARCH("Voir autorisation messages électriniques",G811)))</formula>
    </cfRule>
  </conditionalFormatting>
  <conditionalFormatting sqref="G811">
    <cfRule type="containsText" dxfId="153" priority="137" operator="containsText" text="Voir autorisation messages électroniques">
      <formula>NOT(ISERROR(SEARCH("Voir autorisation messages électroniques",G811)))</formula>
    </cfRule>
  </conditionalFormatting>
  <conditionalFormatting sqref="G820">
    <cfRule type="containsText" dxfId="152" priority="136" operator="containsText" text="Voir autorisation messages électriniques">
      <formula>NOT(ISERROR(SEARCH("Voir autorisation messages électriniques",G820)))</formula>
    </cfRule>
  </conditionalFormatting>
  <conditionalFormatting sqref="G820">
    <cfRule type="containsText" dxfId="151" priority="135" operator="containsText" text="Voir autorisation messages électroniques">
      <formula>NOT(ISERROR(SEARCH("Voir autorisation messages électroniques",G820)))</formula>
    </cfRule>
  </conditionalFormatting>
  <conditionalFormatting sqref="G829">
    <cfRule type="containsText" dxfId="150" priority="134" operator="containsText" text="Voir autorisation messages électriniques">
      <formula>NOT(ISERROR(SEARCH("Voir autorisation messages électriniques",G829)))</formula>
    </cfRule>
  </conditionalFormatting>
  <conditionalFormatting sqref="G829">
    <cfRule type="containsText" dxfId="149" priority="133" operator="containsText" text="Voir autorisation messages électroniques">
      <formula>NOT(ISERROR(SEARCH("Voir autorisation messages électroniques",G829)))</formula>
    </cfRule>
  </conditionalFormatting>
  <conditionalFormatting sqref="G838">
    <cfRule type="containsText" dxfId="148" priority="132" operator="containsText" text="Voir autorisation messages électriniques">
      <formula>NOT(ISERROR(SEARCH("Voir autorisation messages électriniques",G838)))</formula>
    </cfRule>
  </conditionalFormatting>
  <conditionalFormatting sqref="G838">
    <cfRule type="containsText" dxfId="147" priority="131" operator="containsText" text="Voir autorisation messages électroniques">
      <formula>NOT(ISERROR(SEARCH("Voir autorisation messages électroniques",G838)))</formula>
    </cfRule>
  </conditionalFormatting>
  <conditionalFormatting sqref="G847">
    <cfRule type="containsText" dxfId="146" priority="130" operator="containsText" text="Voir autorisation messages électriniques">
      <formula>NOT(ISERROR(SEARCH("Voir autorisation messages électriniques",G847)))</formula>
    </cfRule>
  </conditionalFormatting>
  <conditionalFormatting sqref="G847">
    <cfRule type="containsText" dxfId="145" priority="129" operator="containsText" text="Voir autorisation messages électroniques">
      <formula>NOT(ISERROR(SEARCH("Voir autorisation messages électroniques",G847)))</formula>
    </cfRule>
  </conditionalFormatting>
  <conditionalFormatting sqref="G861">
    <cfRule type="containsText" dxfId="144" priority="128" operator="containsText" text="Voir autorisation messages électriniques">
      <formula>NOT(ISERROR(SEARCH("Voir autorisation messages électriniques",G861)))</formula>
    </cfRule>
  </conditionalFormatting>
  <conditionalFormatting sqref="G861">
    <cfRule type="containsText" dxfId="143" priority="127" operator="containsText" text="Voir autorisation messages électroniques">
      <formula>NOT(ISERROR(SEARCH("Voir autorisation messages électroniques",G861)))</formula>
    </cfRule>
  </conditionalFormatting>
  <conditionalFormatting sqref="G870">
    <cfRule type="containsText" dxfId="142" priority="126" operator="containsText" text="Voir autorisation messages électriniques">
      <formula>NOT(ISERROR(SEARCH("Voir autorisation messages électriniques",G870)))</formula>
    </cfRule>
  </conditionalFormatting>
  <conditionalFormatting sqref="G870">
    <cfRule type="containsText" dxfId="141" priority="125" operator="containsText" text="Voir autorisation messages électroniques">
      <formula>NOT(ISERROR(SEARCH("Voir autorisation messages électroniques",G870)))</formula>
    </cfRule>
  </conditionalFormatting>
  <conditionalFormatting sqref="G879">
    <cfRule type="containsText" dxfId="140" priority="124" operator="containsText" text="Voir autorisation messages électriniques">
      <formula>NOT(ISERROR(SEARCH("Voir autorisation messages électriniques",G879)))</formula>
    </cfRule>
  </conditionalFormatting>
  <conditionalFormatting sqref="G879">
    <cfRule type="containsText" dxfId="139" priority="123" operator="containsText" text="Voir autorisation messages électroniques">
      <formula>NOT(ISERROR(SEARCH("Voir autorisation messages électroniques",G879)))</formula>
    </cfRule>
  </conditionalFormatting>
  <conditionalFormatting sqref="G888">
    <cfRule type="containsText" dxfId="138" priority="122" operator="containsText" text="Voir autorisation messages électriniques">
      <formula>NOT(ISERROR(SEARCH("Voir autorisation messages électriniques",G888)))</formula>
    </cfRule>
  </conditionalFormatting>
  <conditionalFormatting sqref="G888">
    <cfRule type="containsText" dxfId="137" priority="121" operator="containsText" text="Voir autorisation messages électroniques">
      <formula>NOT(ISERROR(SEARCH("Voir autorisation messages électroniques",G888)))</formula>
    </cfRule>
  </conditionalFormatting>
  <conditionalFormatting sqref="G897">
    <cfRule type="containsText" dxfId="136" priority="120" operator="containsText" text="Voir autorisation messages électriniques">
      <formula>NOT(ISERROR(SEARCH("Voir autorisation messages électriniques",G897)))</formula>
    </cfRule>
  </conditionalFormatting>
  <conditionalFormatting sqref="G897">
    <cfRule type="containsText" dxfId="135" priority="119" operator="containsText" text="Voir autorisation messages électroniques">
      <formula>NOT(ISERROR(SEARCH("Voir autorisation messages électroniques",G897)))</formula>
    </cfRule>
  </conditionalFormatting>
  <conditionalFormatting sqref="G906">
    <cfRule type="containsText" dxfId="134" priority="118" operator="containsText" text="Voir autorisation messages électriniques">
      <formula>NOT(ISERROR(SEARCH("Voir autorisation messages électriniques",G906)))</formula>
    </cfRule>
  </conditionalFormatting>
  <conditionalFormatting sqref="G906">
    <cfRule type="containsText" dxfId="133" priority="117" operator="containsText" text="Voir autorisation messages électroniques">
      <formula>NOT(ISERROR(SEARCH("Voir autorisation messages électroniques",G906)))</formula>
    </cfRule>
  </conditionalFormatting>
  <conditionalFormatting sqref="G915">
    <cfRule type="containsText" dxfId="132" priority="116" operator="containsText" text="Voir autorisation messages électriniques">
      <formula>NOT(ISERROR(SEARCH("Voir autorisation messages électriniques",G915)))</formula>
    </cfRule>
  </conditionalFormatting>
  <conditionalFormatting sqref="G915">
    <cfRule type="containsText" dxfId="131" priority="115" operator="containsText" text="Voir autorisation messages électroniques">
      <formula>NOT(ISERROR(SEARCH("Voir autorisation messages électroniques",G915)))</formula>
    </cfRule>
  </conditionalFormatting>
  <conditionalFormatting sqref="G924">
    <cfRule type="containsText" dxfId="130" priority="114" operator="containsText" text="Voir autorisation messages électriniques">
      <formula>NOT(ISERROR(SEARCH("Voir autorisation messages électriniques",G924)))</formula>
    </cfRule>
  </conditionalFormatting>
  <conditionalFormatting sqref="G924">
    <cfRule type="containsText" dxfId="129" priority="113" operator="containsText" text="Voir autorisation messages électroniques">
      <formula>NOT(ISERROR(SEARCH("Voir autorisation messages électroniques",G924)))</formula>
    </cfRule>
  </conditionalFormatting>
  <conditionalFormatting sqref="G938">
    <cfRule type="containsText" dxfId="128" priority="112" operator="containsText" text="Voir autorisation messages électriniques">
      <formula>NOT(ISERROR(SEARCH("Voir autorisation messages électriniques",G938)))</formula>
    </cfRule>
  </conditionalFormatting>
  <conditionalFormatting sqref="G938">
    <cfRule type="containsText" dxfId="127" priority="111" operator="containsText" text="Voir autorisation messages électroniques">
      <formula>NOT(ISERROR(SEARCH("Voir autorisation messages électroniques",G938)))</formula>
    </cfRule>
  </conditionalFormatting>
  <conditionalFormatting sqref="G947">
    <cfRule type="containsText" dxfId="126" priority="110" operator="containsText" text="Voir autorisation messages électriniques">
      <formula>NOT(ISERROR(SEARCH("Voir autorisation messages électriniques",G947)))</formula>
    </cfRule>
  </conditionalFormatting>
  <conditionalFormatting sqref="G947">
    <cfRule type="containsText" dxfId="125" priority="109" operator="containsText" text="Voir autorisation messages électroniques">
      <formula>NOT(ISERROR(SEARCH("Voir autorisation messages électroniques",G947)))</formula>
    </cfRule>
  </conditionalFormatting>
  <conditionalFormatting sqref="G956">
    <cfRule type="containsText" dxfId="124" priority="108" operator="containsText" text="Voir autorisation messages électriniques">
      <formula>NOT(ISERROR(SEARCH("Voir autorisation messages électriniques",G956)))</formula>
    </cfRule>
  </conditionalFormatting>
  <conditionalFormatting sqref="G956">
    <cfRule type="containsText" dxfId="123" priority="107" operator="containsText" text="Voir autorisation messages électroniques">
      <formula>NOT(ISERROR(SEARCH("Voir autorisation messages électroniques",G956)))</formula>
    </cfRule>
  </conditionalFormatting>
  <conditionalFormatting sqref="G965">
    <cfRule type="containsText" dxfId="122" priority="106" operator="containsText" text="Voir autorisation messages électriniques">
      <formula>NOT(ISERROR(SEARCH("Voir autorisation messages électriniques",G965)))</formula>
    </cfRule>
  </conditionalFormatting>
  <conditionalFormatting sqref="G965">
    <cfRule type="containsText" dxfId="121" priority="105" operator="containsText" text="Voir autorisation messages électroniques">
      <formula>NOT(ISERROR(SEARCH("Voir autorisation messages électroniques",G965)))</formula>
    </cfRule>
  </conditionalFormatting>
  <conditionalFormatting sqref="G974">
    <cfRule type="containsText" dxfId="120" priority="104" operator="containsText" text="Voir autorisation messages électriniques">
      <formula>NOT(ISERROR(SEARCH("Voir autorisation messages électriniques",G974)))</formula>
    </cfRule>
  </conditionalFormatting>
  <conditionalFormatting sqref="G974">
    <cfRule type="containsText" dxfId="119" priority="103" operator="containsText" text="Voir autorisation messages électroniques">
      <formula>NOT(ISERROR(SEARCH("Voir autorisation messages électroniques",G974)))</formula>
    </cfRule>
  </conditionalFormatting>
  <conditionalFormatting sqref="G983">
    <cfRule type="containsText" dxfId="118" priority="102" operator="containsText" text="Voir autorisation messages électriniques">
      <formula>NOT(ISERROR(SEARCH("Voir autorisation messages électriniques",G983)))</formula>
    </cfRule>
  </conditionalFormatting>
  <conditionalFormatting sqref="G983">
    <cfRule type="containsText" dxfId="117" priority="101" operator="containsText" text="Voir autorisation messages électroniques">
      <formula>NOT(ISERROR(SEARCH("Voir autorisation messages électroniques",G983)))</formula>
    </cfRule>
  </conditionalFormatting>
  <conditionalFormatting sqref="G992">
    <cfRule type="containsText" dxfId="116" priority="100" operator="containsText" text="Voir autorisation messages électriniques">
      <formula>NOT(ISERROR(SEARCH("Voir autorisation messages électriniques",G992)))</formula>
    </cfRule>
  </conditionalFormatting>
  <conditionalFormatting sqref="G992">
    <cfRule type="containsText" dxfId="115" priority="99" operator="containsText" text="Voir autorisation messages électroniques">
      <formula>NOT(ISERROR(SEARCH("Voir autorisation messages électroniques",G992)))</formula>
    </cfRule>
  </conditionalFormatting>
  <conditionalFormatting sqref="G1001">
    <cfRule type="containsText" dxfId="114" priority="98" operator="containsText" text="Voir autorisation messages électriniques">
      <formula>NOT(ISERROR(SEARCH("Voir autorisation messages électriniques",G1001)))</formula>
    </cfRule>
  </conditionalFormatting>
  <conditionalFormatting sqref="G1001">
    <cfRule type="containsText" dxfId="113" priority="97" operator="containsText" text="Voir autorisation messages électroniques">
      <formula>NOT(ISERROR(SEARCH("Voir autorisation messages électroniques",G1001)))</formula>
    </cfRule>
  </conditionalFormatting>
  <conditionalFormatting sqref="G1015">
    <cfRule type="containsText" dxfId="112" priority="96" operator="containsText" text="Voir autorisation messages électriniques">
      <formula>NOT(ISERROR(SEARCH("Voir autorisation messages électriniques",G1015)))</formula>
    </cfRule>
  </conditionalFormatting>
  <conditionalFormatting sqref="G1015">
    <cfRule type="containsText" dxfId="111" priority="95" operator="containsText" text="Voir autorisation messages électroniques">
      <formula>NOT(ISERROR(SEARCH("Voir autorisation messages électroniques",G1015)))</formula>
    </cfRule>
  </conditionalFormatting>
  <conditionalFormatting sqref="G1024">
    <cfRule type="containsText" dxfId="110" priority="94" operator="containsText" text="Voir autorisation messages électriniques">
      <formula>NOT(ISERROR(SEARCH("Voir autorisation messages électriniques",G1024)))</formula>
    </cfRule>
  </conditionalFormatting>
  <conditionalFormatting sqref="G1024">
    <cfRule type="containsText" dxfId="109" priority="93" operator="containsText" text="Voir autorisation messages électroniques">
      <formula>NOT(ISERROR(SEARCH("Voir autorisation messages électroniques",G1024)))</formula>
    </cfRule>
  </conditionalFormatting>
  <conditionalFormatting sqref="G1033">
    <cfRule type="containsText" dxfId="108" priority="92" operator="containsText" text="Voir autorisation messages électriniques">
      <formula>NOT(ISERROR(SEARCH("Voir autorisation messages électriniques",G1033)))</formula>
    </cfRule>
  </conditionalFormatting>
  <conditionalFormatting sqref="G1033">
    <cfRule type="containsText" dxfId="107" priority="91" operator="containsText" text="Voir autorisation messages électroniques">
      <formula>NOT(ISERROR(SEARCH("Voir autorisation messages électroniques",G1033)))</formula>
    </cfRule>
  </conditionalFormatting>
  <conditionalFormatting sqref="G1042">
    <cfRule type="containsText" dxfId="106" priority="90" operator="containsText" text="Voir autorisation messages électriniques">
      <formula>NOT(ISERROR(SEARCH("Voir autorisation messages électriniques",G1042)))</formula>
    </cfRule>
  </conditionalFormatting>
  <conditionalFormatting sqref="G1042">
    <cfRule type="containsText" dxfId="105" priority="89" operator="containsText" text="Voir autorisation messages électroniques">
      <formula>NOT(ISERROR(SEARCH("Voir autorisation messages électroniques",G1042)))</formula>
    </cfRule>
  </conditionalFormatting>
  <conditionalFormatting sqref="G1051">
    <cfRule type="containsText" dxfId="104" priority="88" operator="containsText" text="Voir autorisation messages électriniques">
      <formula>NOT(ISERROR(SEARCH("Voir autorisation messages électriniques",G1051)))</formula>
    </cfRule>
  </conditionalFormatting>
  <conditionalFormatting sqref="G1051">
    <cfRule type="containsText" dxfId="103" priority="87" operator="containsText" text="Voir autorisation messages électroniques">
      <formula>NOT(ISERROR(SEARCH("Voir autorisation messages électroniques",G1051)))</formula>
    </cfRule>
  </conditionalFormatting>
  <conditionalFormatting sqref="G1060">
    <cfRule type="containsText" dxfId="102" priority="86" operator="containsText" text="Voir autorisation messages électriniques">
      <formula>NOT(ISERROR(SEARCH("Voir autorisation messages électriniques",G1060)))</formula>
    </cfRule>
  </conditionalFormatting>
  <conditionalFormatting sqref="G1060">
    <cfRule type="containsText" dxfId="101" priority="85" operator="containsText" text="Voir autorisation messages électroniques">
      <formula>NOT(ISERROR(SEARCH("Voir autorisation messages électroniques",G1060)))</formula>
    </cfRule>
  </conditionalFormatting>
  <conditionalFormatting sqref="G1069">
    <cfRule type="containsText" dxfId="100" priority="84" operator="containsText" text="Voir autorisation messages électriniques">
      <formula>NOT(ISERROR(SEARCH("Voir autorisation messages électriniques",G1069)))</formula>
    </cfRule>
  </conditionalFormatting>
  <conditionalFormatting sqref="G1069">
    <cfRule type="containsText" dxfId="99" priority="83" operator="containsText" text="Voir autorisation messages électroniques">
      <formula>NOT(ISERROR(SEARCH("Voir autorisation messages électroniques",G1069)))</formula>
    </cfRule>
  </conditionalFormatting>
  <conditionalFormatting sqref="G1078">
    <cfRule type="containsText" dxfId="98" priority="82" operator="containsText" text="Voir autorisation messages électriniques">
      <formula>NOT(ISERROR(SEARCH("Voir autorisation messages électriniques",G1078)))</formula>
    </cfRule>
  </conditionalFormatting>
  <conditionalFormatting sqref="G1078">
    <cfRule type="containsText" dxfId="97" priority="81" operator="containsText" text="Voir autorisation messages électroniques">
      <formula>NOT(ISERROR(SEARCH("Voir autorisation messages électroniques",G1078)))</formula>
    </cfRule>
  </conditionalFormatting>
  <conditionalFormatting sqref="G1092">
    <cfRule type="containsText" dxfId="96" priority="80" operator="containsText" text="Voir autorisation messages électriniques">
      <formula>NOT(ISERROR(SEARCH("Voir autorisation messages électriniques",G1092)))</formula>
    </cfRule>
  </conditionalFormatting>
  <conditionalFormatting sqref="G1092">
    <cfRule type="containsText" dxfId="95" priority="79" operator="containsText" text="Voir autorisation messages électroniques">
      <formula>NOT(ISERROR(SEARCH("Voir autorisation messages électroniques",G1092)))</formula>
    </cfRule>
  </conditionalFormatting>
  <conditionalFormatting sqref="G1101">
    <cfRule type="containsText" dxfId="94" priority="78" operator="containsText" text="Voir autorisation messages électriniques">
      <formula>NOT(ISERROR(SEARCH("Voir autorisation messages électriniques",G1101)))</formula>
    </cfRule>
  </conditionalFormatting>
  <conditionalFormatting sqref="G1101">
    <cfRule type="containsText" dxfId="93" priority="77" operator="containsText" text="Voir autorisation messages électroniques">
      <formula>NOT(ISERROR(SEARCH("Voir autorisation messages électroniques",G1101)))</formula>
    </cfRule>
  </conditionalFormatting>
  <conditionalFormatting sqref="G1110">
    <cfRule type="containsText" dxfId="92" priority="76" operator="containsText" text="Voir autorisation messages électriniques">
      <formula>NOT(ISERROR(SEARCH("Voir autorisation messages électriniques",G1110)))</formula>
    </cfRule>
  </conditionalFormatting>
  <conditionalFormatting sqref="G1110">
    <cfRule type="containsText" dxfId="91" priority="75" operator="containsText" text="Voir autorisation messages électroniques">
      <formula>NOT(ISERROR(SEARCH("Voir autorisation messages électroniques",G1110)))</formula>
    </cfRule>
  </conditionalFormatting>
  <conditionalFormatting sqref="G1119">
    <cfRule type="containsText" dxfId="90" priority="74" operator="containsText" text="Voir autorisation messages électriniques">
      <formula>NOT(ISERROR(SEARCH("Voir autorisation messages électriniques",G1119)))</formula>
    </cfRule>
  </conditionalFormatting>
  <conditionalFormatting sqref="G1119">
    <cfRule type="containsText" dxfId="89" priority="73" operator="containsText" text="Voir autorisation messages électroniques">
      <formula>NOT(ISERROR(SEARCH("Voir autorisation messages électroniques",G1119)))</formula>
    </cfRule>
  </conditionalFormatting>
  <conditionalFormatting sqref="G1128">
    <cfRule type="containsText" dxfId="88" priority="72" operator="containsText" text="Voir autorisation messages électriniques">
      <formula>NOT(ISERROR(SEARCH("Voir autorisation messages électriniques",G1128)))</formula>
    </cfRule>
  </conditionalFormatting>
  <conditionalFormatting sqref="G1128">
    <cfRule type="containsText" dxfId="87" priority="71" operator="containsText" text="Voir autorisation messages électroniques">
      <formula>NOT(ISERROR(SEARCH("Voir autorisation messages électroniques",G1128)))</formula>
    </cfRule>
  </conditionalFormatting>
  <conditionalFormatting sqref="G1137">
    <cfRule type="containsText" dxfId="86" priority="70" operator="containsText" text="Voir autorisation messages électriniques">
      <formula>NOT(ISERROR(SEARCH("Voir autorisation messages électriniques",G1137)))</formula>
    </cfRule>
  </conditionalFormatting>
  <conditionalFormatting sqref="G1137">
    <cfRule type="containsText" dxfId="85" priority="69" operator="containsText" text="Voir autorisation messages électroniques">
      <formula>NOT(ISERROR(SEARCH("Voir autorisation messages électroniques",G1137)))</formula>
    </cfRule>
  </conditionalFormatting>
  <conditionalFormatting sqref="G1146">
    <cfRule type="containsText" dxfId="84" priority="68" operator="containsText" text="Voir autorisation messages électriniques">
      <formula>NOT(ISERROR(SEARCH("Voir autorisation messages électriniques",G1146)))</formula>
    </cfRule>
  </conditionalFormatting>
  <conditionalFormatting sqref="G1146">
    <cfRule type="containsText" dxfId="83" priority="67" operator="containsText" text="Voir autorisation messages électroniques">
      <formula>NOT(ISERROR(SEARCH("Voir autorisation messages électroniques",G1146)))</formula>
    </cfRule>
  </conditionalFormatting>
  <conditionalFormatting sqref="G1155">
    <cfRule type="containsText" dxfId="82" priority="66" operator="containsText" text="Voir autorisation messages électriniques">
      <formula>NOT(ISERROR(SEARCH("Voir autorisation messages électriniques",G1155)))</formula>
    </cfRule>
  </conditionalFormatting>
  <conditionalFormatting sqref="G1155">
    <cfRule type="containsText" dxfId="81" priority="65" operator="containsText" text="Voir autorisation messages électroniques">
      <formula>NOT(ISERROR(SEARCH("Voir autorisation messages électroniques",G1155)))</formula>
    </cfRule>
  </conditionalFormatting>
  <conditionalFormatting sqref="G1169">
    <cfRule type="containsText" dxfId="80" priority="64" operator="containsText" text="Voir autorisation messages électriniques">
      <formula>NOT(ISERROR(SEARCH("Voir autorisation messages électriniques",G1169)))</formula>
    </cfRule>
  </conditionalFormatting>
  <conditionalFormatting sqref="G1169">
    <cfRule type="containsText" dxfId="79" priority="63" operator="containsText" text="Voir autorisation messages électroniques">
      <formula>NOT(ISERROR(SEARCH("Voir autorisation messages électroniques",G1169)))</formula>
    </cfRule>
  </conditionalFormatting>
  <conditionalFormatting sqref="G1178">
    <cfRule type="containsText" dxfId="78" priority="62" operator="containsText" text="Voir autorisation messages électriniques">
      <formula>NOT(ISERROR(SEARCH("Voir autorisation messages électriniques",G1178)))</formula>
    </cfRule>
  </conditionalFormatting>
  <conditionalFormatting sqref="G1178">
    <cfRule type="containsText" dxfId="77" priority="61" operator="containsText" text="Voir autorisation messages électroniques">
      <formula>NOT(ISERROR(SEARCH("Voir autorisation messages électroniques",G1178)))</formula>
    </cfRule>
  </conditionalFormatting>
  <conditionalFormatting sqref="G1187">
    <cfRule type="containsText" dxfId="76" priority="60" operator="containsText" text="Voir autorisation messages électriniques">
      <formula>NOT(ISERROR(SEARCH("Voir autorisation messages électriniques",G1187)))</formula>
    </cfRule>
  </conditionalFormatting>
  <conditionalFormatting sqref="G1187">
    <cfRule type="containsText" dxfId="75" priority="59" operator="containsText" text="Voir autorisation messages électroniques">
      <formula>NOT(ISERROR(SEARCH("Voir autorisation messages électroniques",G1187)))</formula>
    </cfRule>
  </conditionalFormatting>
  <conditionalFormatting sqref="G1196">
    <cfRule type="containsText" dxfId="74" priority="58" operator="containsText" text="Voir autorisation messages électriniques">
      <formula>NOT(ISERROR(SEARCH("Voir autorisation messages électriniques",G1196)))</formula>
    </cfRule>
  </conditionalFormatting>
  <conditionalFormatting sqref="G1196">
    <cfRule type="containsText" dxfId="73" priority="57" operator="containsText" text="Voir autorisation messages électroniques">
      <formula>NOT(ISERROR(SEARCH("Voir autorisation messages électroniques",G1196)))</formula>
    </cfRule>
  </conditionalFormatting>
  <conditionalFormatting sqref="G1205">
    <cfRule type="containsText" dxfId="72" priority="56" operator="containsText" text="Voir autorisation messages électriniques">
      <formula>NOT(ISERROR(SEARCH("Voir autorisation messages électriniques",G1205)))</formula>
    </cfRule>
  </conditionalFormatting>
  <conditionalFormatting sqref="G1205">
    <cfRule type="containsText" dxfId="71" priority="55" operator="containsText" text="Voir autorisation messages électroniques">
      <formula>NOT(ISERROR(SEARCH("Voir autorisation messages électroniques",G1205)))</formula>
    </cfRule>
  </conditionalFormatting>
  <conditionalFormatting sqref="G1214">
    <cfRule type="containsText" dxfId="70" priority="54" operator="containsText" text="Voir autorisation messages électriniques">
      <formula>NOT(ISERROR(SEARCH("Voir autorisation messages électriniques",G1214)))</formula>
    </cfRule>
  </conditionalFormatting>
  <conditionalFormatting sqref="G1214">
    <cfRule type="containsText" dxfId="69" priority="53" operator="containsText" text="Voir autorisation messages électroniques">
      <formula>NOT(ISERROR(SEARCH("Voir autorisation messages électroniques",G1214)))</formula>
    </cfRule>
  </conditionalFormatting>
  <conditionalFormatting sqref="G1223">
    <cfRule type="containsText" dxfId="68" priority="52" operator="containsText" text="Voir autorisation messages électriniques">
      <formula>NOT(ISERROR(SEARCH("Voir autorisation messages électriniques",G1223)))</formula>
    </cfRule>
  </conditionalFormatting>
  <conditionalFormatting sqref="G1223">
    <cfRule type="containsText" dxfId="67" priority="51" operator="containsText" text="Voir autorisation messages électroniques">
      <formula>NOT(ISERROR(SEARCH("Voir autorisation messages électroniques",G1223)))</formula>
    </cfRule>
  </conditionalFormatting>
  <conditionalFormatting sqref="G1232">
    <cfRule type="containsText" dxfId="66" priority="50" operator="containsText" text="Voir autorisation messages électriniques">
      <formula>NOT(ISERROR(SEARCH("Voir autorisation messages électriniques",G1232)))</formula>
    </cfRule>
  </conditionalFormatting>
  <conditionalFormatting sqref="G1232">
    <cfRule type="containsText" dxfId="65" priority="49" operator="containsText" text="Voir autorisation messages électroniques">
      <formula>NOT(ISERROR(SEARCH("Voir autorisation messages électroniques",G1232)))</formula>
    </cfRule>
  </conditionalFormatting>
  <conditionalFormatting sqref="G1246">
    <cfRule type="containsText" dxfId="64" priority="48" operator="containsText" text="Voir autorisation messages électriniques">
      <formula>NOT(ISERROR(SEARCH("Voir autorisation messages électriniques",G1246)))</formula>
    </cfRule>
  </conditionalFormatting>
  <conditionalFormatting sqref="G1246">
    <cfRule type="containsText" dxfId="63" priority="47" operator="containsText" text="Voir autorisation messages électroniques">
      <formula>NOT(ISERROR(SEARCH("Voir autorisation messages électroniques",G1246)))</formula>
    </cfRule>
  </conditionalFormatting>
  <conditionalFormatting sqref="G1255">
    <cfRule type="containsText" dxfId="62" priority="46" operator="containsText" text="Voir autorisation messages électriniques">
      <formula>NOT(ISERROR(SEARCH("Voir autorisation messages électriniques",G1255)))</formula>
    </cfRule>
  </conditionalFormatting>
  <conditionalFormatting sqref="G1255">
    <cfRule type="containsText" dxfId="61" priority="45" operator="containsText" text="Voir autorisation messages électroniques">
      <formula>NOT(ISERROR(SEARCH("Voir autorisation messages électroniques",G1255)))</formula>
    </cfRule>
  </conditionalFormatting>
  <conditionalFormatting sqref="G1264">
    <cfRule type="containsText" dxfId="60" priority="44" operator="containsText" text="Voir autorisation messages électriniques">
      <formula>NOT(ISERROR(SEARCH("Voir autorisation messages électriniques",G1264)))</formula>
    </cfRule>
  </conditionalFormatting>
  <conditionalFormatting sqref="G1264">
    <cfRule type="containsText" dxfId="59" priority="43" operator="containsText" text="Voir autorisation messages électroniques">
      <formula>NOT(ISERROR(SEARCH("Voir autorisation messages électroniques",G1264)))</formula>
    </cfRule>
  </conditionalFormatting>
  <conditionalFormatting sqref="G1273">
    <cfRule type="containsText" dxfId="58" priority="42" operator="containsText" text="Voir autorisation messages électriniques">
      <formula>NOT(ISERROR(SEARCH("Voir autorisation messages électriniques",G1273)))</formula>
    </cfRule>
  </conditionalFormatting>
  <conditionalFormatting sqref="G1273">
    <cfRule type="containsText" dxfId="57" priority="41" operator="containsText" text="Voir autorisation messages électroniques">
      <formula>NOT(ISERROR(SEARCH("Voir autorisation messages électroniques",G1273)))</formula>
    </cfRule>
  </conditionalFormatting>
  <conditionalFormatting sqref="G1282">
    <cfRule type="containsText" dxfId="56" priority="40" operator="containsText" text="Voir autorisation messages électriniques">
      <formula>NOT(ISERROR(SEARCH("Voir autorisation messages électriniques",G1282)))</formula>
    </cfRule>
  </conditionalFormatting>
  <conditionalFormatting sqref="G1282">
    <cfRule type="containsText" dxfId="55" priority="39" operator="containsText" text="Voir autorisation messages électroniques">
      <formula>NOT(ISERROR(SEARCH("Voir autorisation messages électroniques",G1282)))</formula>
    </cfRule>
  </conditionalFormatting>
  <conditionalFormatting sqref="G1291">
    <cfRule type="containsText" dxfId="54" priority="38" operator="containsText" text="Voir autorisation messages électriniques">
      <formula>NOT(ISERROR(SEARCH("Voir autorisation messages électriniques",G1291)))</formula>
    </cfRule>
  </conditionalFormatting>
  <conditionalFormatting sqref="G1291">
    <cfRule type="containsText" dxfId="53" priority="37" operator="containsText" text="Voir autorisation messages électroniques">
      <formula>NOT(ISERROR(SEARCH("Voir autorisation messages électroniques",G1291)))</formula>
    </cfRule>
  </conditionalFormatting>
  <conditionalFormatting sqref="G1300">
    <cfRule type="containsText" dxfId="52" priority="36" operator="containsText" text="Voir autorisation messages électriniques">
      <formula>NOT(ISERROR(SEARCH("Voir autorisation messages électriniques",G1300)))</formula>
    </cfRule>
  </conditionalFormatting>
  <conditionalFormatting sqref="G1300">
    <cfRule type="containsText" dxfId="51" priority="35" operator="containsText" text="Voir autorisation messages électroniques">
      <formula>NOT(ISERROR(SEARCH("Voir autorisation messages électroniques",G1300)))</formula>
    </cfRule>
  </conditionalFormatting>
  <conditionalFormatting sqref="G1309">
    <cfRule type="containsText" dxfId="50" priority="34" operator="containsText" text="Voir autorisation messages électriniques">
      <formula>NOT(ISERROR(SEARCH("Voir autorisation messages électriniques",G1309)))</formula>
    </cfRule>
  </conditionalFormatting>
  <conditionalFormatting sqref="G1309">
    <cfRule type="containsText" dxfId="49" priority="33" operator="containsText" text="Voir autorisation messages électroniques">
      <formula>NOT(ISERROR(SEARCH("Voir autorisation messages électroniques",G1309)))</formula>
    </cfRule>
  </conditionalFormatting>
  <conditionalFormatting sqref="G1323">
    <cfRule type="containsText" dxfId="48" priority="32" operator="containsText" text="Voir autorisation messages électriniques">
      <formula>NOT(ISERROR(SEARCH("Voir autorisation messages électriniques",G1323)))</formula>
    </cfRule>
  </conditionalFormatting>
  <conditionalFormatting sqref="G1323">
    <cfRule type="containsText" dxfId="47" priority="31" operator="containsText" text="Voir autorisation messages électroniques">
      <formula>NOT(ISERROR(SEARCH("Voir autorisation messages électroniques",G1323)))</formula>
    </cfRule>
  </conditionalFormatting>
  <conditionalFormatting sqref="G1332">
    <cfRule type="containsText" dxfId="46" priority="30" operator="containsText" text="Voir autorisation messages électriniques">
      <formula>NOT(ISERROR(SEARCH("Voir autorisation messages électriniques",G1332)))</formula>
    </cfRule>
  </conditionalFormatting>
  <conditionalFormatting sqref="G1332">
    <cfRule type="containsText" dxfId="45" priority="29" operator="containsText" text="Voir autorisation messages électroniques">
      <formula>NOT(ISERROR(SEARCH("Voir autorisation messages électroniques",G1332)))</formula>
    </cfRule>
  </conditionalFormatting>
  <conditionalFormatting sqref="G1341">
    <cfRule type="containsText" dxfId="44" priority="28" operator="containsText" text="Voir autorisation messages électriniques">
      <formula>NOT(ISERROR(SEARCH("Voir autorisation messages électriniques",G1341)))</formula>
    </cfRule>
  </conditionalFormatting>
  <conditionalFormatting sqref="G1341">
    <cfRule type="containsText" dxfId="43" priority="27" operator="containsText" text="Voir autorisation messages électroniques">
      <formula>NOT(ISERROR(SEARCH("Voir autorisation messages électroniques",G1341)))</formula>
    </cfRule>
  </conditionalFormatting>
  <conditionalFormatting sqref="G1350">
    <cfRule type="containsText" dxfId="42" priority="26" operator="containsText" text="Voir autorisation messages électriniques">
      <formula>NOT(ISERROR(SEARCH("Voir autorisation messages électriniques",G1350)))</formula>
    </cfRule>
  </conditionalFormatting>
  <conditionalFormatting sqref="G1350">
    <cfRule type="containsText" dxfId="41" priority="25" operator="containsText" text="Voir autorisation messages électroniques">
      <formula>NOT(ISERROR(SEARCH("Voir autorisation messages électroniques",G1350)))</formula>
    </cfRule>
  </conditionalFormatting>
  <conditionalFormatting sqref="G1359">
    <cfRule type="containsText" dxfId="40" priority="24" operator="containsText" text="Voir autorisation messages électriniques">
      <formula>NOT(ISERROR(SEARCH("Voir autorisation messages électriniques",G1359)))</formula>
    </cfRule>
  </conditionalFormatting>
  <conditionalFormatting sqref="G1359">
    <cfRule type="containsText" dxfId="39" priority="23" operator="containsText" text="Voir autorisation messages électroniques">
      <formula>NOT(ISERROR(SEARCH("Voir autorisation messages électroniques",G1359)))</formula>
    </cfRule>
  </conditionalFormatting>
  <conditionalFormatting sqref="G1368">
    <cfRule type="containsText" dxfId="38" priority="22" operator="containsText" text="Voir autorisation messages électriniques">
      <formula>NOT(ISERROR(SEARCH("Voir autorisation messages électriniques",G1368)))</formula>
    </cfRule>
  </conditionalFormatting>
  <conditionalFormatting sqref="G1368">
    <cfRule type="containsText" dxfId="37" priority="21" operator="containsText" text="Voir autorisation messages électroniques">
      <formula>NOT(ISERROR(SEARCH("Voir autorisation messages électroniques",G1368)))</formula>
    </cfRule>
  </conditionalFormatting>
  <conditionalFormatting sqref="G1377">
    <cfRule type="containsText" dxfId="36" priority="20" operator="containsText" text="Voir autorisation messages électriniques">
      <formula>NOT(ISERROR(SEARCH("Voir autorisation messages électriniques",G1377)))</formula>
    </cfRule>
  </conditionalFormatting>
  <conditionalFormatting sqref="G1377">
    <cfRule type="containsText" dxfId="35" priority="19" operator="containsText" text="Voir autorisation messages électroniques">
      <formula>NOT(ISERROR(SEARCH("Voir autorisation messages électroniques",G1377)))</formula>
    </cfRule>
  </conditionalFormatting>
  <conditionalFormatting sqref="G1386">
    <cfRule type="containsText" dxfId="34" priority="18" operator="containsText" text="Voir autorisation messages électriniques">
      <formula>NOT(ISERROR(SEARCH("Voir autorisation messages électriniques",G1386)))</formula>
    </cfRule>
  </conditionalFormatting>
  <conditionalFormatting sqref="G1386">
    <cfRule type="containsText" dxfId="33" priority="17" operator="containsText" text="Voir autorisation messages électroniques">
      <formula>NOT(ISERROR(SEARCH("Voir autorisation messages électroniques",G1386)))</formula>
    </cfRule>
  </conditionalFormatting>
  <conditionalFormatting sqref="G1400">
    <cfRule type="containsText" dxfId="32" priority="16" operator="containsText" text="Voir autorisation messages électriniques">
      <formula>NOT(ISERROR(SEARCH("Voir autorisation messages électriniques",G1400)))</formula>
    </cfRule>
  </conditionalFormatting>
  <conditionalFormatting sqref="G1400">
    <cfRule type="containsText" dxfId="31" priority="15" operator="containsText" text="Voir autorisation messages électroniques">
      <formula>NOT(ISERROR(SEARCH("Voir autorisation messages électroniques",G1400)))</formula>
    </cfRule>
  </conditionalFormatting>
  <conditionalFormatting sqref="G1409">
    <cfRule type="containsText" dxfId="30" priority="14" operator="containsText" text="Voir autorisation messages électriniques">
      <formula>NOT(ISERROR(SEARCH("Voir autorisation messages électriniques",G1409)))</formula>
    </cfRule>
  </conditionalFormatting>
  <conditionalFormatting sqref="G1409">
    <cfRule type="containsText" dxfId="29" priority="13" operator="containsText" text="Voir autorisation messages électroniques">
      <formula>NOT(ISERROR(SEARCH("Voir autorisation messages électroniques",G1409)))</formula>
    </cfRule>
  </conditionalFormatting>
  <conditionalFormatting sqref="G1418">
    <cfRule type="containsText" dxfId="28" priority="12" operator="containsText" text="Voir autorisation messages électriniques">
      <formula>NOT(ISERROR(SEARCH("Voir autorisation messages électriniques",G1418)))</formula>
    </cfRule>
  </conditionalFormatting>
  <conditionalFormatting sqref="G1418">
    <cfRule type="containsText" dxfId="27" priority="11" operator="containsText" text="Voir autorisation messages électroniques">
      <formula>NOT(ISERROR(SEARCH("Voir autorisation messages électroniques",G1418)))</formula>
    </cfRule>
  </conditionalFormatting>
  <conditionalFormatting sqref="G1427">
    <cfRule type="containsText" dxfId="26" priority="10" operator="containsText" text="Voir autorisation messages électriniques">
      <formula>NOT(ISERROR(SEARCH("Voir autorisation messages électriniques",G1427)))</formula>
    </cfRule>
  </conditionalFormatting>
  <conditionalFormatting sqref="G1427">
    <cfRule type="containsText" dxfId="25" priority="9" operator="containsText" text="Voir autorisation messages électroniques">
      <formula>NOT(ISERROR(SEARCH("Voir autorisation messages électroniques",G1427)))</formula>
    </cfRule>
  </conditionalFormatting>
  <conditionalFormatting sqref="G1436">
    <cfRule type="containsText" dxfId="24" priority="8" operator="containsText" text="Voir autorisation messages électriniques">
      <formula>NOT(ISERROR(SEARCH("Voir autorisation messages électriniques",G1436)))</formula>
    </cfRule>
  </conditionalFormatting>
  <conditionalFormatting sqref="G1436">
    <cfRule type="containsText" dxfId="23" priority="7" operator="containsText" text="Voir autorisation messages électroniques">
      <formula>NOT(ISERROR(SEARCH("Voir autorisation messages électroniques",G1436)))</formula>
    </cfRule>
  </conditionalFormatting>
  <conditionalFormatting sqref="G1445">
    <cfRule type="containsText" dxfId="22" priority="6" operator="containsText" text="Voir autorisation messages électriniques">
      <formula>NOT(ISERROR(SEARCH("Voir autorisation messages électriniques",G1445)))</formula>
    </cfRule>
  </conditionalFormatting>
  <conditionalFormatting sqref="G1445">
    <cfRule type="containsText" dxfId="21" priority="5" operator="containsText" text="Voir autorisation messages électroniques">
      <formula>NOT(ISERROR(SEARCH("Voir autorisation messages électroniques",G1445)))</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E7563-A96A-467D-9612-223022675429}">
  <sheetPr codeName="Feuil15">
    <tabColor rgb="FF00B050"/>
  </sheetPr>
  <dimension ref="A2:L3012"/>
  <sheetViews>
    <sheetView workbookViewId="0">
      <pane ySplit="5" topLeftCell="A6" activePane="bottomLeft" state="frozenSplit"/>
      <selection pane="bottomLeft" activeCell="K8" sqref="K8"/>
    </sheetView>
  </sheetViews>
  <sheetFormatPr baseColWidth="10" defaultColWidth="11.54296875" defaultRowHeight="12.5" outlineLevelRow="1" x14ac:dyDescent="0.25"/>
  <cols>
    <col min="2" max="2" width="23.1796875" customWidth="1"/>
    <col min="3" max="3" width="8.6328125" customWidth="1"/>
    <col min="4" max="4" width="9.7265625" customWidth="1"/>
    <col min="5" max="5" width="24.7265625" customWidth="1"/>
    <col min="6" max="6" width="12" customWidth="1"/>
    <col min="7" max="7" width="12.36328125" customWidth="1"/>
    <col min="9" max="9" width="10.7265625" customWidth="1"/>
  </cols>
  <sheetData>
    <row r="2" spans="1:12" ht="13" x14ac:dyDescent="0.3">
      <c r="L2" s="74" t="s">
        <v>102</v>
      </c>
    </row>
    <row r="3" spans="1:12" x14ac:dyDescent="0.25">
      <c r="L3" s="171" t="s">
        <v>326</v>
      </c>
    </row>
    <row r="4" spans="1:12" ht="13" x14ac:dyDescent="0.3">
      <c r="L4" s="74" t="s">
        <v>327</v>
      </c>
    </row>
    <row r="5" spans="1:12" ht="25" customHeight="1" thickBot="1" x14ac:dyDescent="0.3">
      <c r="A5" s="180" t="s">
        <v>103</v>
      </c>
      <c r="B5" s="181" t="s">
        <v>169</v>
      </c>
      <c r="C5" s="181" t="s">
        <v>110</v>
      </c>
      <c r="D5" s="180" t="s">
        <v>404</v>
      </c>
      <c r="E5" s="181" t="s">
        <v>0</v>
      </c>
      <c r="F5" s="180" t="s">
        <v>1</v>
      </c>
      <c r="G5" s="181" t="s">
        <v>2</v>
      </c>
      <c r="H5" s="180" t="s">
        <v>104</v>
      </c>
      <c r="I5" s="181" t="s">
        <v>4</v>
      </c>
    </row>
    <row r="6" spans="1:12" ht="16.5" customHeight="1" x14ac:dyDescent="0.3">
      <c r="A6" s="182">
        <v>1</v>
      </c>
      <c r="B6" s="149" t="str">
        <f>IF(A6&gt;0,VLOOKUP(A6,Liste!$B$179                         : Liste!$C$189,2),"")</f>
        <v xml:space="preserve">Charges générales   </v>
      </c>
      <c r="C6" s="186">
        <v>1</v>
      </c>
      <c r="D6" s="187">
        <v>15</v>
      </c>
      <c r="E6" t="str">
        <f>IF(D6&gt;0,VLOOKUP(D6,Liste!$A$10:$D$163,4),"")</f>
        <v>BESSON Gabriel</v>
      </c>
      <c r="F6" s="188"/>
      <c r="G6" s="188"/>
      <c r="H6" s="188">
        <v>1</v>
      </c>
      <c r="I6" s="144" t="str">
        <f t="shared" ref="I6:I69" si="0">IF(AND(D6&gt;0,F6+G6+H6=0),"EN ATTENTE",IF(F6+G6+H6&gt;1,"ERREUR",""))</f>
        <v/>
      </c>
    </row>
    <row r="7" spans="1:12" ht="13" x14ac:dyDescent="0.3">
      <c r="A7" s="182">
        <v>2</v>
      </c>
      <c r="B7" s="149" t="str">
        <f>IF(A7&gt;0,VLOOKUP(A7,Liste!$B$179                         : Liste!$C$189,2),"")</f>
        <v>Charges Bat,A</v>
      </c>
      <c r="C7" s="186">
        <v>2</v>
      </c>
      <c r="D7" s="187">
        <v>15</v>
      </c>
      <c r="E7" t="str">
        <f>IF(D7&gt;0,VLOOKUP(D7,Liste!$A$10:$D$163,4),"")</f>
        <v>BESSON Gabriel</v>
      </c>
      <c r="F7" s="188"/>
      <c r="G7" s="37"/>
      <c r="H7" s="188">
        <v>1</v>
      </c>
      <c r="I7" s="144" t="str">
        <f t="shared" si="0"/>
        <v/>
      </c>
    </row>
    <row r="8" spans="1:12" ht="13" x14ac:dyDescent="0.3">
      <c r="A8" s="182">
        <v>3</v>
      </c>
      <c r="B8" s="149" t="str">
        <f>IF(A8&gt;0,VLOOKUP(A8,Liste!$B$179                         : Liste!$C$189,2),"")</f>
        <v>Chardes Bât,B</v>
      </c>
      <c r="C8" s="186">
        <v>3</v>
      </c>
      <c r="D8" s="187">
        <v>15</v>
      </c>
      <c r="E8" t="str">
        <f>IF(D8&gt;0,VLOOKUP(D8,Liste!$A$10:$D$163,4),"")</f>
        <v>BESSON Gabriel</v>
      </c>
      <c r="F8" s="188"/>
      <c r="G8" s="37"/>
      <c r="H8" s="188">
        <v>1</v>
      </c>
      <c r="I8" s="144" t="str">
        <f t="shared" si="0"/>
        <v/>
      </c>
    </row>
    <row r="9" spans="1:12" ht="13" x14ac:dyDescent="0.3">
      <c r="A9" s="182">
        <v>4</v>
      </c>
      <c r="B9" s="149" t="str">
        <f>IF(A9&gt;0,VLOOKUP(A9,Liste!$B$179                         : Liste!$C$189,2),"")</f>
        <v>Ch,4</v>
      </c>
      <c r="C9" s="186">
        <v>1</v>
      </c>
      <c r="D9" s="187">
        <v>15</v>
      </c>
      <c r="E9" t="str">
        <f>IF(D9&gt;0,VLOOKUP(D9,Liste!$A$10:$D$163,4),"")</f>
        <v>BESSON Gabriel</v>
      </c>
      <c r="F9" s="188"/>
      <c r="G9" s="37"/>
      <c r="H9" s="188">
        <v>1</v>
      </c>
      <c r="I9" s="144" t="str">
        <f t="shared" si="0"/>
        <v/>
      </c>
    </row>
    <row r="10" spans="1:12" ht="13" x14ac:dyDescent="0.3">
      <c r="A10" s="89">
        <v>5</v>
      </c>
      <c r="B10" s="149" t="str">
        <f>IF(A10&gt;0,VLOOKUP(A10,Liste!$B$179                         : Liste!$C$189,2),"")</f>
        <v>Ch,5</v>
      </c>
      <c r="C10" s="186">
        <v>1</v>
      </c>
      <c r="D10" s="187">
        <v>15</v>
      </c>
      <c r="E10" t="str">
        <f>IF(D10&gt;0,VLOOKUP(D10,Liste!$A$10:$D$163,4),"")</f>
        <v>BESSON Gabriel</v>
      </c>
      <c r="F10" s="188"/>
      <c r="G10" s="37"/>
      <c r="H10" s="188">
        <v>1</v>
      </c>
      <c r="I10" s="144" t="str">
        <f t="shared" si="0"/>
        <v/>
      </c>
    </row>
    <row r="11" spans="1:12" ht="13" x14ac:dyDescent="0.3">
      <c r="A11" s="89">
        <v>1</v>
      </c>
      <c r="B11" s="149" t="str">
        <f>IF(A11&gt;0,VLOOKUP(A11,Liste!$B$179                         : Liste!$C$189,2),"")</f>
        <v xml:space="preserve">Charges générales   </v>
      </c>
      <c r="C11" s="186">
        <v>1</v>
      </c>
      <c r="D11" s="226">
        <v>14</v>
      </c>
      <c r="E11" t="str">
        <f>IF(D11&gt;0,VLOOKUP(D11,Liste!$A$10:$D$163,4),"")</f>
        <v>BERLIER David</v>
      </c>
      <c r="F11" s="37">
        <v>1</v>
      </c>
      <c r="G11" s="37"/>
      <c r="H11" s="37"/>
      <c r="I11" s="144" t="str">
        <f t="shared" si="0"/>
        <v/>
      </c>
    </row>
    <row r="12" spans="1:12" ht="13" x14ac:dyDescent="0.3">
      <c r="A12" s="89">
        <v>2</v>
      </c>
      <c r="B12" s="149" t="str">
        <f>IF(A12&gt;0,VLOOKUP(A12,Liste!$B$179                         : Liste!$C$189,2),"")</f>
        <v>Charges Bat,A</v>
      </c>
      <c r="C12" s="186">
        <v>2</v>
      </c>
      <c r="D12" s="226">
        <v>14</v>
      </c>
      <c r="E12" t="str">
        <f>IF(D12&gt;0,VLOOKUP(D12,Liste!$A$10:$D$163,4),"")</f>
        <v>BERLIER David</v>
      </c>
      <c r="F12" s="227">
        <v>1</v>
      </c>
      <c r="G12" s="227"/>
      <c r="H12" s="37"/>
      <c r="I12" s="144" t="str">
        <f t="shared" si="0"/>
        <v/>
      </c>
    </row>
    <row r="13" spans="1:12" ht="13" x14ac:dyDescent="0.3">
      <c r="A13" s="89">
        <v>3</v>
      </c>
      <c r="B13" s="149" t="str">
        <f>IF(A13&gt;0,VLOOKUP(A13,Liste!$B$179                         : Liste!$C$189,2),"")</f>
        <v>Chardes Bât,B</v>
      </c>
      <c r="C13" s="186">
        <v>3</v>
      </c>
      <c r="D13" s="226">
        <v>14</v>
      </c>
      <c r="E13" t="str">
        <f>IF(D13&gt;0,VLOOKUP(D13,Liste!$A$10:$D$163,4),"")</f>
        <v>BERLIER David</v>
      </c>
      <c r="F13" s="37">
        <v>1</v>
      </c>
      <c r="G13" s="37"/>
      <c r="H13" s="37"/>
      <c r="I13" s="144" t="str">
        <f t="shared" si="0"/>
        <v/>
      </c>
    </row>
    <row r="14" spans="1:12" ht="13" x14ac:dyDescent="0.3">
      <c r="A14" s="89">
        <v>4</v>
      </c>
      <c r="B14" s="149" t="str">
        <f>IF(A14&gt;0,VLOOKUP(A14,Liste!$B$179                         : Liste!$C$189,2),"")</f>
        <v>Ch,4</v>
      </c>
      <c r="C14" s="186">
        <v>1</v>
      </c>
      <c r="D14" s="226">
        <v>14</v>
      </c>
      <c r="E14" t="str">
        <f>IF(D14&gt;0,VLOOKUP(D14,Liste!$A$10:$D$163,4),"")</f>
        <v>BERLIER David</v>
      </c>
      <c r="F14" s="37">
        <v>1</v>
      </c>
      <c r="G14" s="37"/>
      <c r="H14" s="37"/>
      <c r="I14" s="144" t="str">
        <f t="shared" si="0"/>
        <v/>
      </c>
    </row>
    <row r="15" spans="1:12" ht="13" x14ac:dyDescent="0.3">
      <c r="A15" s="89">
        <v>5</v>
      </c>
      <c r="B15" s="149" t="str">
        <f>IF(A15&gt;0,VLOOKUP(A15,Liste!$B$179                         : Liste!$C$189,2),"")</f>
        <v>Ch,5</v>
      </c>
      <c r="C15" s="186">
        <v>1</v>
      </c>
      <c r="D15" s="226">
        <v>14</v>
      </c>
      <c r="E15" t="str">
        <f>IF(D15&gt;0,VLOOKUP(D15,Liste!$A$10:$D$163,4),"")</f>
        <v>BERLIER David</v>
      </c>
      <c r="F15" s="37">
        <v>1</v>
      </c>
      <c r="G15" s="37"/>
      <c r="H15" s="37"/>
      <c r="I15" s="144" t="str">
        <f t="shared" si="0"/>
        <v/>
      </c>
    </row>
    <row r="16" spans="1:12" ht="13" x14ac:dyDescent="0.3">
      <c r="A16" s="89">
        <v>1</v>
      </c>
      <c r="B16" s="149" t="str">
        <f>IF(A16&gt;0,VLOOKUP(A16,Liste!$B$179                         : Liste!$C$189,2),"")</f>
        <v xml:space="preserve">Charges générales   </v>
      </c>
      <c r="C16" s="186">
        <v>1</v>
      </c>
      <c r="D16" s="226">
        <v>18</v>
      </c>
      <c r="E16" t="str">
        <f>IF(D16&gt;0,VLOOKUP(D16,Liste!$A$10:$D$163,4),"")</f>
        <v>DI JORIO Marcel</v>
      </c>
      <c r="F16" s="37"/>
      <c r="G16" s="37"/>
      <c r="H16" s="37">
        <v>1</v>
      </c>
      <c r="I16" s="144" t="str">
        <f t="shared" si="0"/>
        <v/>
      </c>
      <c r="L16" s="74"/>
    </row>
    <row r="17" spans="1:9" ht="13" x14ac:dyDescent="0.3">
      <c r="A17" s="89">
        <v>2</v>
      </c>
      <c r="B17" s="149" t="str">
        <f>IF(A17&gt;0,VLOOKUP(A17,Liste!$B$179                         : Liste!$C$189,2),"")</f>
        <v>Charges Bat,A</v>
      </c>
      <c r="C17" s="186">
        <v>2</v>
      </c>
      <c r="D17" s="187">
        <v>18</v>
      </c>
      <c r="E17" t="str">
        <f>IF(D17&gt;0,VLOOKUP(D17,Liste!$A$10:$D$163,4),"")</f>
        <v>DI JORIO Marcel</v>
      </c>
      <c r="F17" s="188"/>
      <c r="G17" s="188"/>
      <c r="H17" s="188">
        <v>1</v>
      </c>
      <c r="I17" s="144" t="str">
        <f t="shared" si="0"/>
        <v/>
      </c>
    </row>
    <row r="18" spans="1:9" ht="13" x14ac:dyDescent="0.3">
      <c r="A18" s="182">
        <v>3</v>
      </c>
      <c r="B18" s="149" t="str">
        <f>IF(A18&gt;0,VLOOKUP(A18,Liste!$B$179                         : Liste!$C$189,2),"")</f>
        <v>Chardes Bât,B</v>
      </c>
      <c r="C18" s="186">
        <v>3</v>
      </c>
      <c r="D18" s="187">
        <v>18</v>
      </c>
      <c r="E18" t="str">
        <f>IF(D18&gt;0,VLOOKUP(D18,Liste!$A$10:$D$163,4),"")</f>
        <v>DI JORIO Marcel</v>
      </c>
      <c r="F18" s="188"/>
      <c r="G18" s="188"/>
      <c r="H18" s="188">
        <v>1</v>
      </c>
      <c r="I18" s="144" t="str">
        <f t="shared" si="0"/>
        <v/>
      </c>
    </row>
    <row r="19" spans="1:9" ht="13" x14ac:dyDescent="0.3">
      <c r="A19" s="89">
        <v>4</v>
      </c>
      <c r="B19" s="149" t="str">
        <f>IF(A19&gt;0,VLOOKUP(A19,Liste!$B$179                         : Liste!$C$189,2),"")</f>
        <v>Ch,4</v>
      </c>
      <c r="C19" s="186">
        <v>1</v>
      </c>
      <c r="D19" s="226">
        <v>18</v>
      </c>
      <c r="E19" t="str">
        <f>IF(D19&gt;0,VLOOKUP(D19,Liste!$A$10:$D$163,4),"")</f>
        <v>DI JORIO Marcel</v>
      </c>
      <c r="F19" s="37"/>
      <c r="G19" s="37"/>
      <c r="H19" s="37">
        <v>1</v>
      </c>
      <c r="I19" s="144" t="str">
        <f t="shared" si="0"/>
        <v/>
      </c>
    </row>
    <row r="20" spans="1:9" ht="13" x14ac:dyDescent="0.3">
      <c r="A20" s="182">
        <v>5</v>
      </c>
      <c r="B20" s="149" t="str">
        <f>IF(A20&gt;0,VLOOKUP(A20,Liste!$B$179                         : Liste!$C$189,2),"")</f>
        <v>Ch,5</v>
      </c>
      <c r="C20" s="186">
        <v>1</v>
      </c>
      <c r="D20" s="187">
        <v>18</v>
      </c>
      <c r="E20" t="s">
        <v>152</v>
      </c>
      <c r="F20" s="188"/>
      <c r="G20" s="188"/>
      <c r="H20" s="188">
        <v>1</v>
      </c>
      <c r="I20" s="144" t="str">
        <f t="shared" si="0"/>
        <v/>
      </c>
    </row>
    <row r="21" spans="1:9" ht="13" x14ac:dyDescent="0.3">
      <c r="A21" s="89">
        <v>1</v>
      </c>
      <c r="B21" s="149" t="str">
        <f>IF(A21&gt;0,VLOOKUP(A21,Liste!$B$179                         : Liste!$C$189,2),"")</f>
        <v xml:space="preserve">Charges générales   </v>
      </c>
      <c r="C21" s="186">
        <v>1</v>
      </c>
      <c r="D21" s="187">
        <v>26</v>
      </c>
      <c r="E21" t="str">
        <f>IF(D21&gt;0,VLOOKUP(D21,Liste!$A$10:$D$163,4),"")</f>
        <v>GARCIA Christophe</v>
      </c>
      <c r="F21" s="188">
        <v>1</v>
      </c>
      <c r="G21" s="37"/>
      <c r="H21" s="188"/>
      <c r="I21" s="144" t="str">
        <f t="shared" si="0"/>
        <v/>
      </c>
    </row>
    <row r="22" spans="1:9" ht="13" x14ac:dyDescent="0.3">
      <c r="A22" s="89">
        <v>2</v>
      </c>
      <c r="B22" s="149" t="str">
        <f>IF(A22&gt;0,VLOOKUP(A22,Liste!$B$179                         : Liste!$C$189,2),"")</f>
        <v>Charges Bat,A</v>
      </c>
      <c r="C22" s="186">
        <v>2</v>
      </c>
      <c r="D22" s="187">
        <v>26</v>
      </c>
      <c r="E22" t="str">
        <f>IF(D22&gt;0,VLOOKUP(D22,Liste!$A$10:$D$163,4),"")</f>
        <v>GARCIA Christophe</v>
      </c>
      <c r="F22" s="188">
        <v>1</v>
      </c>
      <c r="I22" s="144" t="str">
        <f t="shared" si="0"/>
        <v/>
      </c>
    </row>
    <row r="23" spans="1:9" ht="13" x14ac:dyDescent="0.3">
      <c r="A23" s="89">
        <v>3</v>
      </c>
      <c r="B23" s="149" t="str">
        <f>IF(A23&gt;0,VLOOKUP(A23,Liste!$B$179                         : Liste!$C$189,2),"")</f>
        <v>Chardes Bât,B</v>
      </c>
      <c r="C23" s="186">
        <v>3</v>
      </c>
      <c r="D23" s="187">
        <v>26</v>
      </c>
      <c r="E23" t="str">
        <f>IF(D23&gt;0,VLOOKUP(D23,Liste!$A$10:$D$163,4),"")</f>
        <v>GARCIA Christophe</v>
      </c>
      <c r="F23" s="188">
        <v>1</v>
      </c>
      <c r="G23" s="37"/>
      <c r="H23" s="37"/>
      <c r="I23" s="144" t="str">
        <f t="shared" si="0"/>
        <v/>
      </c>
    </row>
    <row r="24" spans="1:9" ht="13" x14ac:dyDescent="0.3">
      <c r="A24" s="89">
        <v>4</v>
      </c>
      <c r="B24" s="149" t="str">
        <f>IF(A24&gt;0,VLOOKUP(A24,Liste!$B$179                         : Liste!$C$189,2),"")</f>
        <v>Ch,4</v>
      </c>
      <c r="C24" s="186">
        <v>1</v>
      </c>
      <c r="D24" s="187">
        <v>26</v>
      </c>
      <c r="E24" t="str">
        <f>IF(D24&gt;0,VLOOKUP(D24,Liste!$A$10:$D$163,4),"")</f>
        <v>GARCIA Christophe</v>
      </c>
      <c r="F24" s="188">
        <v>1</v>
      </c>
      <c r="G24" s="37"/>
      <c r="H24" s="188"/>
      <c r="I24" s="144" t="str">
        <f t="shared" si="0"/>
        <v/>
      </c>
    </row>
    <row r="25" spans="1:9" ht="13" x14ac:dyDescent="0.3">
      <c r="A25" s="89">
        <v>5</v>
      </c>
      <c r="B25" s="149" t="str">
        <f>IF(A25&gt;0,VLOOKUP(A25,Liste!$B$179                         : Liste!$C$189,2),"")</f>
        <v>Ch,5</v>
      </c>
      <c r="C25" s="186">
        <v>3</v>
      </c>
      <c r="D25" s="187">
        <v>26</v>
      </c>
      <c r="E25" t="str">
        <f>IF(D25&gt;0,VLOOKUP(D25,Liste!$A$10:$D$163,4),"")</f>
        <v>GARCIA Christophe</v>
      </c>
      <c r="F25" s="188">
        <v>1</v>
      </c>
      <c r="G25" s="37"/>
      <c r="H25" s="188"/>
      <c r="I25" s="144" t="str">
        <f t="shared" si="0"/>
        <v/>
      </c>
    </row>
    <row r="26" spans="1:9" ht="13" x14ac:dyDescent="0.3">
      <c r="A26" s="89">
        <v>1</v>
      </c>
      <c r="B26" s="149" t="str">
        <f>IF(A26&gt;0,VLOOKUP(A26,Liste!$B$179                         : Liste!$C$189,2),"")</f>
        <v xml:space="preserve">Charges générales   </v>
      </c>
      <c r="C26" s="186">
        <v>1</v>
      </c>
      <c r="D26" s="187">
        <v>4</v>
      </c>
      <c r="E26" t="str">
        <f>IF(D26&gt;0,VLOOKUP(D26,Liste!$A$10:$D$163,4),"")</f>
        <v>BANCHET Joseph</v>
      </c>
      <c r="G26" s="37">
        <v>1</v>
      </c>
      <c r="H26" s="188"/>
      <c r="I26" s="144" t="str">
        <f t="shared" si="0"/>
        <v/>
      </c>
    </row>
    <row r="27" spans="1:9" ht="13" x14ac:dyDescent="0.3">
      <c r="A27" s="89">
        <v>2</v>
      </c>
      <c r="B27" s="149" t="str">
        <f>IF(A27&gt;0,VLOOKUP(A27,Liste!$B$179                         : Liste!$C$189,2),"")</f>
        <v>Charges Bat,A</v>
      </c>
      <c r="C27" s="186">
        <v>2</v>
      </c>
      <c r="D27" s="187">
        <v>4</v>
      </c>
      <c r="E27" t="str">
        <f>IF(D27&gt;0,VLOOKUP(D27,Liste!$A$10:$D$163,4),"")</f>
        <v>BANCHET Joseph</v>
      </c>
      <c r="G27" s="37">
        <v>1</v>
      </c>
      <c r="H27" s="188"/>
      <c r="I27" s="144" t="str">
        <f t="shared" si="0"/>
        <v/>
      </c>
    </row>
    <row r="28" spans="1:9" ht="13" x14ac:dyDescent="0.3">
      <c r="A28" s="89">
        <v>3</v>
      </c>
      <c r="B28" s="149" t="str">
        <f>IF(A28&gt;0,VLOOKUP(A28,Liste!$B$179                         : Liste!$C$189,2),"")</f>
        <v>Chardes Bât,B</v>
      </c>
      <c r="C28" s="186">
        <v>3</v>
      </c>
      <c r="D28" s="187">
        <v>4</v>
      </c>
      <c r="E28" t="str">
        <f>IF(D28&gt;0,VLOOKUP(D28,Liste!$A$10:$D$163,4),"")</f>
        <v>BANCHET Joseph</v>
      </c>
      <c r="F28" s="188"/>
      <c r="G28" s="37">
        <v>1</v>
      </c>
      <c r="H28" s="188"/>
      <c r="I28" s="144" t="str">
        <f t="shared" si="0"/>
        <v/>
      </c>
    </row>
    <row r="29" spans="1:9" ht="13" x14ac:dyDescent="0.3">
      <c r="A29" s="89">
        <v>4</v>
      </c>
      <c r="B29" s="149" t="str">
        <f>IF(A29&gt;0,VLOOKUP(A29,Liste!$B$179                         : Liste!$C$189,2),"")</f>
        <v>Ch,4</v>
      </c>
      <c r="C29" s="186">
        <v>1</v>
      </c>
      <c r="D29" s="187">
        <v>4</v>
      </c>
      <c r="E29" t="str">
        <f>IF(D29&gt;0,VLOOKUP(D29,Liste!$A$10:$D$163,4),"")</f>
        <v>BANCHET Joseph</v>
      </c>
      <c r="F29" s="188"/>
      <c r="G29" s="188">
        <v>1</v>
      </c>
      <c r="H29" s="188"/>
      <c r="I29" s="144" t="str">
        <f t="shared" si="0"/>
        <v/>
      </c>
    </row>
    <row r="30" spans="1:9" ht="13" x14ac:dyDescent="0.3">
      <c r="A30" s="89">
        <v>5</v>
      </c>
      <c r="B30" s="149" t="str">
        <f>IF(A30&gt;0,VLOOKUP(A30,Liste!$B$179                         : Liste!$C$189,2),"")</f>
        <v>Ch,5</v>
      </c>
      <c r="C30" s="186">
        <v>1</v>
      </c>
      <c r="D30" s="187">
        <v>4</v>
      </c>
      <c r="E30" t="str">
        <f>IF(D30&gt;0,VLOOKUP(D30,Liste!$A$10:$D$163,4),"")</f>
        <v>BANCHET Joseph</v>
      </c>
      <c r="F30" s="188"/>
      <c r="G30" s="188">
        <v>1</v>
      </c>
      <c r="H30" s="147"/>
      <c r="I30" s="144" t="str">
        <f t="shared" si="0"/>
        <v/>
      </c>
    </row>
    <row r="31" spans="1:9" ht="13" customHeight="1" x14ac:dyDescent="0.3">
      <c r="A31" s="89">
        <v>1</v>
      </c>
      <c r="B31" s="149" t="str">
        <f>IF(A31&gt;0,VLOOKUP(A31,Liste!$B$179                         : Liste!$C$189,2),"")</f>
        <v xml:space="preserve">Charges générales   </v>
      </c>
      <c r="C31" s="186">
        <v>1</v>
      </c>
      <c r="D31" s="182">
        <v>2</v>
      </c>
      <c r="E31" t="str">
        <f>IF(D31&gt;0,VLOOKUP(D31,Liste!$A$10:$D$163,4),"")</f>
        <v>ANNINOS Henri</v>
      </c>
      <c r="F31" s="147"/>
      <c r="G31" s="188"/>
      <c r="H31" s="188">
        <v>1</v>
      </c>
      <c r="I31" s="144" t="str">
        <f t="shared" si="0"/>
        <v/>
      </c>
    </row>
    <row r="32" spans="1:9" ht="13" x14ac:dyDescent="0.3">
      <c r="A32" s="89">
        <v>2</v>
      </c>
      <c r="B32" s="149" t="str">
        <f>IF(A32&gt;0,VLOOKUP(A32,Liste!$B$179                         : Liste!$C$189,2),"")</f>
        <v>Charges Bat,A</v>
      </c>
      <c r="C32" s="186">
        <v>2</v>
      </c>
      <c r="D32" s="182">
        <v>2</v>
      </c>
      <c r="E32" t="str">
        <f>IF(D32&gt;0,VLOOKUP(D32,Liste!$A$10:$D$163,4),"")</f>
        <v>ANNINOS Henri</v>
      </c>
      <c r="F32" s="147"/>
      <c r="G32" s="188"/>
      <c r="H32" s="188">
        <v>1</v>
      </c>
      <c r="I32" s="144" t="str">
        <f t="shared" si="0"/>
        <v/>
      </c>
    </row>
    <row r="33" spans="1:9" ht="13" x14ac:dyDescent="0.3">
      <c r="A33" s="89">
        <v>3</v>
      </c>
      <c r="B33" s="149" t="str">
        <f>IF(A33&gt;0,VLOOKUP(A33,Liste!$B$179                         : Liste!$C$189,2),"")</f>
        <v>Chardes Bât,B</v>
      </c>
      <c r="C33" s="186">
        <v>3</v>
      </c>
      <c r="D33" s="187">
        <v>2</v>
      </c>
      <c r="E33" t="str">
        <f>IF(D33&gt;0,VLOOKUP(D33,Liste!$A$10:$D$163,4),"")</f>
        <v>ANNINOS Henri</v>
      </c>
      <c r="F33" s="188"/>
      <c r="G33" s="37"/>
      <c r="H33" s="188">
        <v>1</v>
      </c>
      <c r="I33" s="144" t="str">
        <f t="shared" si="0"/>
        <v/>
      </c>
    </row>
    <row r="34" spans="1:9" ht="13" x14ac:dyDescent="0.3">
      <c r="A34" s="89">
        <v>4</v>
      </c>
      <c r="B34" s="149" t="str">
        <f>IF(A34&gt;0,VLOOKUP(A34,Liste!$B$179                         : Liste!$C$189,2),"")</f>
        <v>Ch,4</v>
      </c>
      <c r="C34" s="186">
        <v>1</v>
      </c>
      <c r="D34" s="187">
        <v>2</v>
      </c>
      <c r="E34" t="str">
        <f>IF(D34&gt;0,VLOOKUP(D34,Liste!$A$10:$D$163,4),"")</f>
        <v>ANNINOS Henri</v>
      </c>
      <c r="F34" s="188"/>
      <c r="G34" s="37"/>
      <c r="H34" s="37">
        <v>1</v>
      </c>
      <c r="I34" s="144" t="str">
        <f t="shared" si="0"/>
        <v/>
      </c>
    </row>
    <row r="35" spans="1:9" ht="13" x14ac:dyDescent="0.3">
      <c r="A35" s="89">
        <v>5</v>
      </c>
      <c r="B35" s="149" t="str">
        <f>IF(A35&gt;0,VLOOKUP(A35,Liste!$B$179                         : Liste!$C$189,2),"")</f>
        <v>Ch,5</v>
      </c>
      <c r="C35" s="186">
        <v>1</v>
      </c>
      <c r="D35" s="226">
        <v>2</v>
      </c>
      <c r="E35" t="str">
        <f>IF(D35&gt;0,VLOOKUP(D35,Liste!$A$10:$D$163,4),"")</f>
        <v>ANNINOS Henri</v>
      </c>
      <c r="F35" s="188"/>
      <c r="G35" s="37"/>
      <c r="H35" s="37">
        <v>1</v>
      </c>
      <c r="I35" s="144" t="str">
        <f t="shared" si="0"/>
        <v/>
      </c>
    </row>
    <row r="36" spans="1:9" x14ac:dyDescent="0.25">
      <c r="A36" s="89">
        <v>1</v>
      </c>
      <c r="B36" s="149" t="str">
        <f>IF(A36&gt;0,VLOOKUP(A36,Liste!$B$179                         : Liste!$C$189,2),"")</f>
        <v xml:space="preserve">Charges générales   </v>
      </c>
      <c r="C36" s="186">
        <v>1</v>
      </c>
      <c r="D36" s="226">
        <v>3</v>
      </c>
      <c r="E36" t="str">
        <f>IF(D36&gt;0,VLOOKUP(D36,Liste!$A$10:$D$163,4),"")</f>
        <v>BALDACCHINO Laurence</v>
      </c>
      <c r="F36" s="188">
        <v>1</v>
      </c>
    </row>
    <row r="37" spans="1:9" ht="13" x14ac:dyDescent="0.3">
      <c r="A37" s="89">
        <v>2</v>
      </c>
      <c r="B37" s="149" t="str">
        <f>IF(A37&gt;0,VLOOKUP(A37,Liste!$B$179                         : Liste!$C$189,2),"")</f>
        <v>Charges Bat,A</v>
      </c>
      <c r="C37" s="186">
        <v>2</v>
      </c>
      <c r="D37" s="226">
        <v>3</v>
      </c>
      <c r="E37" t="str">
        <f>IF(D37&gt;0,VLOOKUP(D37,Liste!$A$10:$D$163,4),"")</f>
        <v>BALDACCHINO Laurence</v>
      </c>
      <c r="F37" s="188">
        <v>1</v>
      </c>
      <c r="G37" s="37"/>
      <c r="I37" s="144" t="str">
        <f t="shared" si="0"/>
        <v/>
      </c>
    </row>
    <row r="38" spans="1:9" ht="13" x14ac:dyDescent="0.3">
      <c r="A38" s="89">
        <v>3</v>
      </c>
      <c r="B38" s="149" t="str">
        <f>IF(A38&gt;0,VLOOKUP(A38,Liste!$B$179                         : Liste!$C$189,2),"")</f>
        <v>Chardes Bât,B</v>
      </c>
      <c r="C38" s="186">
        <v>3</v>
      </c>
      <c r="D38" s="89">
        <v>3</v>
      </c>
      <c r="E38" t="str">
        <f>IF(D38&gt;0,VLOOKUP(D38,Liste!$A$10:$D$163,4),"")</f>
        <v>BALDACCHINO Laurence</v>
      </c>
      <c r="F38" s="37">
        <v>1</v>
      </c>
      <c r="G38" s="37"/>
      <c r="I38" s="144" t="str">
        <f t="shared" si="0"/>
        <v/>
      </c>
    </row>
    <row r="39" spans="1:9" ht="13" x14ac:dyDescent="0.3">
      <c r="A39" s="89">
        <v>4</v>
      </c>
      <c r="B39" s="149" t="str">
        <f>IF(A39&gt;0,VLOOKUP(A39,Liste!$B$179                         : Liste!$C$189,2),"")</f>
        <v>Ch,4</v>
      </c>
      <c r="C39" s="186">
        <v>1</v>
      </c>
      <c r="D39" s="89">
        <v>3</v>
      </c>
      <c r="E39" t="str">
        <f>IF(D39&gt;0,VLOOKUP(D39,Liste!$A$10:$D$163,4),"")</f>
        <v>BALDACCHINO Laurence</v>
      </c>
      <c r="F39" s="188">
        <v>1</v>
      </c>
      <c r="G39" s="37"/>
      <c r="I39" s="144" t="str">
        <f t="shared" si="0"/>
        <v/>
      </c>
    </row>
    <row r="40" spans="1:9" ht="13" x14ac:dyDescent="0.3">
      <c r="A40" s="89">
        <v>5</v>
      </c>
      <c r="B40" s="149" t="str">
        <f>IF(A40&gt;0,VLOOKUP(A40,Liste!$B$179                         : Liste!$C$189,2),"")</f>
        <v>Ch,5</v>
      </c>
      <c r="C40" s="186">
        <v>1</v>
      </c>
      <c r="D40" s="89">
        <v>3</v>
      </c>
      <c r="E40" t="str">
        <f>IF(D40&gt;0,VLOOKUP(D40,Liste!$A$10:$D$163,4),"")</f>
        <v>BALDACCHINO Laurence</v>
      </c>
      <c r="F40" s="188">
        <v>1</v>
      </c>
      <c r="G40" s="188"/>
      <c r="I40" s="144" t="str">
        <f t="shared" si="0"/>
        <v/>
      </c>
    </row>
    <row r="41" spans="1:9" ht="13" x14ac:dyDescent="0.3">
      <c r="A41" s="182"/>
      <c r="B41" s="149" t="str">
        <f>IF(A41&gt;0,VLOOKUP(A41,Liste!$B$179                         : Liste!$C$189,2),"")</f>
        <v/>
      </c>
      <c r="D41" s="89"/>
      <c r="E41" t="str">
        <f>IF(D41&gt;0,VLOOKUP(D41,Liste!$A$10:$D$163,4),"")</f>
        <v/>
      </c>
      <c r="F41" s="147"/>
      <c r="G41" s="147"/>
      <c r="I41" s="144" t="str">
        <f t="shared" si="0"/>
        <v/>
      </c>
    </row>
    <row r="42" spans="1:9" ht="13" x14ac:dyDescent="0.3">
      <c r="A42" s="182"/>
      <c r="B42" s="149" t="str">
        <f>IF(A42&gt;0,VLOOKUP(A42,Liste!$B$179                         : Liste!$C$189,2),"")</f>
        <v/>
      </c>
      <c r="C42" s="186"/>
      <c r="D42" s="89"/>
      <c r="E42" t="str">
        <f>IF(D42&gt;0,VLOOKUP(D42,Liste!$A$10:$D$163,4),"")</f>
        <v/>
      </c>
      <c r="F42" s="188"/>
      <c r="G42" s="188"/>
      <c r="I42" s="144" t="str">
        <f t="shared" si="0"/>
        <v/>
      </c>
    </row>
    <row r="43" spans="1:9" ht="13" x14ac:dyDescent="0.3">
      <c r="A43" s="182"/>
      <c r="B43" s="149" t="str">
        <f>IF(A43&gt;0,VLOOKUP(A43,Liste!$B$179                         : Liste!$C$189,2),"")</f>
        <v/>
      </c>
      <c r="D43" s="89"/>
      <c r="E43" t="str">
        <f>IF(D43&gt;0,VLOOKUP(D43,Liste!$A$10:$D$163,4),"")</f>
        <v/>
      </c>
      <c r="F43" s="147"/>
      <c r="I43" s="144" t="str">
        <f t="shared" si="0"/>
        <v/>
      </c>
    </row>
    <row r="44" spans="1:9" ht="13" x14ac:dyDescent="0.3">
      <c r="A44" s="182"/>
      <c r="B44" s="149" t="str">
        <f>IF(A44&gt;0,VLOOKUP(A44,Liste!$B$179                         : Liste!$C$189,2),"")</f>
        <v/>
      </c>
      <c r="C44" s="186"/>
      <c r="D44" s="89"/>
      <c r="E44" t="str">
        <f>IF(D44&gt;0,VLOOKUP(D44,Liste!$A$10:$D$163,4),"")</f>
        <v/>
      </c>
      <c r="F44" s="188"/>
      <c r="G44" s="37"/>
      <c r="H44" s="188"/>
      <c r="I44" s="144" t="str">
        <f t="shared" si="0"/>
        <v/>
      </c>
    </row>
    <row r="45" spans="1:9" ht="13" x14ac:dyDescent="0.3">
      <c r="A45" s="182"/>
      <c r="B45" s="149" t="str">
        <f>IF(A45&gt;0,VLOOKUP(A45,Liste!$B$179                         : Liste!$C$189,2),"")</f>
        <v/>
      </c>
      <c r="C45" s="186"/>
      <c r="D45" s="89"/>
      <c r="E45" t="str">
        <f>IF(D45&gt;0,VLOOKUP(D45,Liste!$A$10:$D$163,4),"")</f>
        <v/>
      </c>
      <c r="F45" s="188"/>
      <c r="G45" s="37"/>
      <c r="H45" s="188"/>
      <c r="I45" s="144" t="str">
        <f t="shared" si="0"/>
        <v/>
      </c>
    </row>
    <row r="46" spans="1:9" ht="13" x14ac:dyDescent="0.3">
      <c r="A46" s="182"/>
      <c r="B46" s="149" t="str">
        <f>IF(A46&gt;0,VLOOKUP(A46,Liste!$B$179                         : Liste!$C$189,2),"")</f>
        <v/>
      </c>
      <c r="D46" s="89"/>
      <c r="E46" t="str">
        <f>IF(D46&gt;0,VLOOKUP(D46,Liste!$A$10:$D$163,4),"")</f>
        <v/>
      </c>
      <c r="F46" s="147"/>
      <c r="H46" s="147"/>
      <c r="I46" s="144" t="str">
        <f t="shared" si="0"/>
        <v/>
      </c>
    </row>
    <row r="47" spans="1:9" ht="13" x14ac:dyDescent="0.3">
      <c r="A47" s="182"/>
      <c r="B47" s="149" t="str">
        <f>IF(A47&gt;0,VLOOKUP(A47,Liste!$B$179                         : Liste!$C$189,2),"")</f>
        <v/>
      </c>
      <c r="C47" s="186"/>
      <c r="D47" s="89"/>
      <c r="E47" t="str">
        <f>IF(D47&gt;0,VLOOKUP(D47,Liste!$A$10:$D$163,4),"")</f>
        <v/>
      </c>
      <c r="F47" s="188"/>
      <c r="G47" s="37"/>
      <c r="H47" s="188"/>
      <c r="I47" s="144" t="str">
        <f t="shared" si="0"/>
        <v/>
      </c>
    </row>
    <row r="48" spans="1:9" ht="13" x14ac:dyDescent="0.3">
      <c r="A48" s="182"/>
      <c r="B48" s="149" t="str">
        <f>IF(A48&gt;0,VLOOKUP(A48,Liste!$B$179                         : Liste!$C$189,2),"")</f>
        <v/>
      </c>
      <c r="D48" s="89"/>
      <c r="E48" t="str">
        <f>IF(D48&gt;0,VLOOKUP(D48,Liste!$A$10:$D$163,4),"")</f>
        <v/>
      </c>
      <c r="F48" s="147"/>
      <c r="H48" s="147"/>
      <c r="I48" s="144" t="str">
        <f t="shared" si="0"/>
        <v/>
      </c>
    </row>
    <row r="49" spans="1:9" ht="13" x14ac:dyDescent="0.3">
      <c r="A49" s="182"/>
      <c r="B49" s="149" t="str">
        <f>IF(A49&gt;0,VLOOKUP(A49,Liste!$B$179                         : Liste!$C$189,2),"")</f>
        <v/>
      </c>
      <c r="C49" s="186"/>
      <c r="D49" s="89"/>
      <c r="E49" t="str">
        <f>IF(D49&gt;0,VLOOKUP(D49,Liste!$A$10:$D$163,4),"")</f>
        <v/>
      </c>
      <c r="F49" s="188"/>
      <c r="G49" s="37"/>
      <c r="H49" s="188"/>
      <c r="I49" s="144" t="str">
        <f t="shared" si="0"/>
        <v/>
      </c>
    </row>
    <row r="50" spans="1:9" ht="13" x14ac:dyDescent="0.3">
      <c r="A50" s="182"/>
      <c r="B50" s="149" t="str">
        <f>IF(A50&gt;0,VLOOKUP(A50,Liste!$B$179                         : Liste!$C$189,2),"")</f>
        <v/>
      </c>
      <c r="C50" s="186"/>
      <c r="D50" s="89"/>
      <c r="E50" t="str">
        <f>IF(D50&gt;0,VLOOKUP(D50,Liste!$A$10:$D$163,4),"")</f>
        <v/>
      </c>
      <c r="F50" s="188"/>
      <c r="G50" s="188"/>
      <c r="H50" s="188"/>
      <c r="I50" s="144" t="str">
        <f t="shared" si="0"/>
        <v/>
      </c>
    </row>
    <row r="51" spans="1:9" ht="13" x14ac:dyDescent="0.3">
      <c r="A51" s="182"/>
      <c r="B51" s="149" t="str">
        <f>IF(A51&gt;0,VLOOKUP(A51,Liste!$B$179                         : Liste!$C$189,2),"")</f>
        <v/>
      </c>
      <c r="D51" s="89"/>
      <c r="E51" t="str">
        <f>IF(D51&gt;0,VLOOKUP(D51,Liste!$A$10:$D$163,4),"")</f>
        <v/>
      </c>
      <c r="F51" s="147"/>
      <c r="H51" s="147"/>
      <c r="I51" s="144" t="str">
        <f t="shared" si="0"/>
        <v/>
      </c>
    </row>
    <row r="52" spans="1:9" ht="13" x14ac:dyDescent="0.3">
      <c r="A52" s="182"/>
      <c r="B52" s="149" t="str">
        <f>IF(A52&gt;0,VLOOKUP(A52,Liste!$B$179                         : Liste!$C$189,2),"")</f>
        <v/>
      </c>
      <c r="C52" s="186"/>
      <c r="D52" s="89"/>
      <c r="E52" t="str">
        <f>IF(D52&gt;0,VLOOKUP(D52,Liste!$A$10:$D$163,4),"")</f>
        <v/>
      </c>
      <c r="F52" s="188"/>
      <c r="G52" s="188"/>
      <c r="H52" s="188"/>
      <c r="I52" s="144" t="str">
        <f t="shared" si="0"/>
        <v/>
      </c>
    </row>
    <row r="53" spans="1:9" ht="13" x14ac:dyDescent="0.3">
      <c r="A53" s="182"/>
      <c r="B53" s="149" t="str">
        <f>IF(A53&gt;0,VLOOKUP(A53,Liste!$B$179                         : Liste!$C$189,2),"")</f>
        <v/>
      </c>
      <c r="D53" s="89"/>
      <c r="E53" t="str">
        <f>IF(D53&gt;0,VLOOKUP(D53,Liste!$A$10:$D$163,4),"")</f>
        <v/>
      </c>
      <c r="F53" s="147"/>
      <c r="H53" s="147"/>
      <c r="I53" s="144" t="str">
        <f t="shared" si="0"/>
        <v/>
      </c>
    </row>
    <row r="54" spans="1:9" ht="13" x14ac:dyDescent="0.3">
      <c r="A54" s="182"/>
      <c r="B54" s="149" t="str">
        <f>IF(A54&gt;0,VLOOKUP(A54,Liste!$B$179                         : Liste!$C$189,2),"")</f>
        <v/>
      </c>
      <c r="C54" s="186"/>
      <c r="D54" s="187"/>
      <c r="E54" t="str">
        <f>IF(D54&gt;0,VLOOKUP(D54,Liste!$A$10:$D$163,4),"")</f>
        <v/>
      </c>
      <c r="F54" s="188"/>
      <c r="G54" s="37"/>
      <c r="H54" s="188"/>
      <c r="I54" s="144" t="str">
        <f t="shared" si="0"/>
        <v/>
      </c>
    </row>
    <row r="55" spans="1:9" ht="13" x14ac:dyDescent="0.3">
      <c r="A55" s="182"/>
      <c r="B55" s="149" t="str">
        <f>IF(A55&gt;0,VLOOKUP(A55,Liste!$B$179                         : Liste!$C$189,2),"")</f>
        <v/>
      </c>
      <c r="C55" s="186"/>
      <c r="D55" s="187"/>
      <c r="E55" t="str">
        <f>IF(D55&gt;0,VLOOKUP(D55,Liste!$A$10:$D$163,4),"")</f>
        <v/>
      </c>
      <c r="F55" s="188"/>
      <c r="G55" s="37"/>
      <c r="H55" s="188"/>
      <c r="I55" s="144" t="str">
        <f t="shared" si="0"/>
        <v/>
      </c>
    </row>
    <row r="56" spans="1:9" ht="13" x14ac:dyDescent="0.3">
      <c r="A56" s="182"/>
      <c r="B56" s="149" t="str">
        <f>IF(A56&gt;0,VLOOKUP(A56,Liste!$B$179                         : Liste!$C$189,2),"")</f>
        <v/>
      </c>
      <c r="D56" s="182"/>
      <c r="E56" t="str">
        <f>IF(D56&gt;0,VLOOKUP(D56,Liste!$A$10:$D$163,4),"")</f>
        <v/>
      </c>
      <c r="F56" s="147"/>
      <c r="H56" s="147"/>
      <c r="I56" s="144" t="str">
        <f t="shared" si="0"/>
        <v/>
      </c>
    </row>
    <row r="57" spans="1:9" ht="13" x14ac:dyDescent="0.3">
      <c r="A57" s="182"/>
      <c r="B57" s="149" t="str">
        <f>IF(A57&gt;0,VLOOKUP(A57,Liste!$B$179                         : Liste!$C$189,2),"")</f>
        <v/>
      </c>
      <c r="C57" s="186"/>
      <c r="D57" s="187"/>
      <c r="E57" t="str">
        <f>IF(D57&gt;0,VLOOKUP(D57,Liste!$A$10:$D$163,4),"")</f>
        <v/>
      </c>
      <c r="F57" s="188"/>
      <c r="G57" s="37"/>
      <c r="H57" s="188"/>
      <c r="I57" s="144" t="str">
        <f t="shared" si="0"/>
        <v/>
      </c>
    </row>
    <row r="58" spans="1:9" ht="13" x14ac:dyDescent="0.3">
      <c r="A58" s="182"/>
      <c r="B58" s="149" t="str">
        <f>IF(A58&gt;0,VLOOKUP(A58,Liste!$B$179                         : Liste!$C$189,2),"")</f>
        <v/>
      </c>
      <c r="D58" s="182"/>
      <c r="E58" t="str">
        <f>IF(D58&gt;0,VLOOKUP(D58,Liste!$A$10:$D$163,4),"")</f>
        <v/>
      </c>
      <c r="F58" s="147"/>
      <c r="H58" s="147"/>
      <c r="I58" s="144" t="str">
        <f t="shared" si="0"/>
        <v/>
      </c>
    </row>
    <row r="59" spans="1:9" ht="13" x14ac:dyDescent="0.3">
      <c r="A59" s="182"/>
      <c r="B59" s="149" t="str">
        <f>IF(A59&gt;0,VLOOKUP(A59,Liste!$B$179                         : Liste!$C$189,2),"")</f>
        <v/>
      </c>
      <c r="C59" s="186"/>
      <c r="D59" s="187"/>
      <c r="E59" t="str">
        <f>IF(D59&gt;0,VLOOKUP(D59,Liste!$A$10:$D$163,4),"")</f>
        <v/>
      </c>
      <c r="F59" s="188"/>
      <c r="G59" s="37"/>
      <c r="H59" s="188"/>
      <c r="I59" s="144" t="str">
        <f t="shared" si="0"/>
        <v/>
      </c>
    </row>
    <row r="60" spans="1:9" ht="13" x14ac:dyDescent="0.3">
      <c r="A60" s="182"/>
      <c r="B60" s="149" t="str">
        <f>IF(A60&gt;0,VLOOKUP(A60,Liste!$B$179                         : Liste!$C$189,2),"")</f>
        <v/>
      </c>
      <c r="D60" s="89"/>
      <c r="E60" t="str">
        <f>IF(D60&gt;0,VLOOKUP(D60,Liste!$A$10:$D$163,4),"")</f>
        <v/>
      </c>
      <c r="I60" s="144" t="str">
        <f t="shared" si="0"/>
        <v/>
      </c>
    </row>
    <row r="61" spans="1:9" ht="13" x14ac:dyDescent="0.3">
      <c r="B61" s="149" t="str">
        <f>IF(A61&gt;0,VLOOKUP(A61,Liste!$B$179                         : Liste!$C$189,2),"")</f>
        <v/>
      </c>
      <c r="D61" s="89"/>
      <c r="E61" t="str">
        <f>IF(D61&gt;0,VLOOKUP(D61,Liste!$A$10:$D$163,4),"")</f>
        <v/>
      </c>
      <c r="I61" s="144" t="str">
        <f t="shared" si="0"/>
        <v/>
      </c>
    </row>
    <row r="62" spans="1:9" ht="13" x14ac:dyDescent="0.3">
      <c r="B62" s="149" t="str">
        <f>IF(A62&gt;0,VLOOKUP(A62,Liste!$B$179                         : Liste!$C$189,2),"")</f>
        <v/>
      </c>
      <c r="D62" s="89"/>
      <c r="E62" t="str">
        <f>IF(D62&gt;0,VLOOKUP(D62,Liste!$A$10:$D$163,4),"")</f>
        <v/>
      </c>
      <c r="I62" s="144" t="str">
        <f t="shared" si="0"/>
        <v/>
      </c>
    </row>
    <row r="63" spans="1:9" ht="13" x14ac:dyDescent="0.3">
      <c r="B63" s="149" t="str">
        <f>IF(A63&gt;0,VLOOKUP(A63,Liste!$B$179                         : Liste!$C$189,2),"")</f>
        <v/>
      </c>
      <c r="D63" s="89"/>
      <c r="E63" t="str">
        <f>IF(D63&gt;0,VLOOKUP(D63,Liste!$A$10:$D$163,4),"")</f>
        <v/>
      </c>
      <c r="I63" s="144" t="str">
        <f t="shared" si="0"/>
        <v/>
      </c>
    </row>
    <row r="64" spans="1:9" ht="13" x14ac:dyDescent="0.3">
      <c r="B64" s="149" t="str">
        <f>IF(A64&gt;0,VLOOKUP(A64,Liste!$B$179                         : Liste!$C$189,2),"")</f>
        <v/>
      </c>
      <c r="D64" s="89"/>
      <c r="E64" t="str">
        <f>IF(D64&gt;0,VLOOKUP(D64,Liste!$A$10:$D$163,4),"")</f>
        <v/>
      </c>
      <c r="I64" s="144" t="str">
        <f t="shared" si="0"/>
        <v/>
      </c>
    </row>
    <row r="65" spans="1:9" ht="13" x14ac:dyDescent="0.3">
      <c r="B65" s="149" t="str">
        <f>IF(A65&gt;0,VLOOKUP(A65,Liste!$B$179                         : Liste!$C$189,2),"")</f>
        <v/>
      </c>
      <c r="D65" s="89"/>
      <c r="E65" t="str">
        <f>IF(D65&gt;0,VLOOKUP(D65,Liste!$A$10:$D$163,4),"")</f>
        <v/>
      </c>
      <c r="I65" s="144" t="str">
        <f t="shared" si="0"/>
        <v/>
      </c>
    </row>
    <row r="66" spans="1:9" ht="13" x14ac:dyDescent="0.3">
      <c r="B66" s="149" t="str">
        <f>IF(A66&gt;0,VLOOKUP(A66,Liste!$B$179                         : Liste!$C$189,2),"")</f>
        <v/>
      </c>
      <c r="D66" s="89"/>
      <c r="E66" t="str">
        <f>IF(D66&gt;0,VLOOKUP(D66,Liste!$A$10:$D$163,4),"")</f>
        <v/>
      </c>
      <c r="I66" s="144" t="str">
        <f t="shared" si="0"/>
        <v/>
      </c>
    </row>
    <row r="67" spans="1:9" ht="13" x14ac:dyDescent="0.3">
      <c r="B67" s="149" t="str">
        <f>IF(A67&gt;0,VLOOKUP(A67,Liste!$B$179                         : Liste!$C$189,2),"")</f>
        <v/>
      </c>
      <c r="D67" s="89"/>
      <c r="E67" t="str">
        <f>IF(D67&gt;0,VLOOKUP(D67,Liste!$A$10:$D$163,4),"")</f>
        <v/>
      </c>
      <c r="I67" s="144" t="str">
        <f t="shared" si="0"/>
        <v/>
      </c>
    </row>
    <row r="68" spans="1:9" ht="13" x14ac:dyDescent="0.3">
      <c r="B68" s="149" t="str">
        <f>IF(A68&gt;0,VLOOKUP(A68,Liste!$B$179                         : Liste!$C$189,2),"")</f>
        <v/>
      </c>
      <c r="D68" s="89"/>
      <c r="E68" t="str">
        <f>IF(D68&gt;0,VLOOKUP(D68,Liste!$A$10:$D$163,4),"")</f>
        <v/>
      </c>
      <c r="I68" s="144" t="str">
        <f t="shared" si="0"/>
        <v/>
      </c>
    </row>
    <row r="69" spans="1:9" ht="13" x14ac:dyDescent="0.3">
      <c r="B69" s="149" t="str">
        <f>IF(A69&gt;0,VLOOKUP(A69,Liste!$B$179                         : Liste!$C$189,2),"")</f>
        <v/>
      </c>
      <c r="D69" s="89"/>
      <c r="E69" t="str">
        <f>IF(D69&gt;0,VLOOKUP(D69,Liste!$A$10:$D$163,4),"")</f>
        <v/>
      </c>
      <c r="I69" s="144" t="str">
        <f t="shared" si="0"/>
        <v/>
      </c>
    </row>
    <row r="70" spans="1:9" ht="13" x14ac:dyDescent="0.3">
      <c r="B70" s="149" t="str">
        <f>IF(A70&gt;0,VLOOKUP(A70,Liste!$B$179                         : Liste!$C$189,2),"")</f>
        <v/>
      </c>
      <c r="D70" s="89"/>
      <c r="E70" t="str">
        <f>IF(D70&gt;0,VLOOKUP(D70,Liste!$A$10:$D$163,4),"")</f>
        <v/>
      </c>
      <c r="I70" s="144" t="str">
        <f t="shared" ref="I70:I133" si="1">IF(AND(D70&gt;0,F70+G70+H70=0),"EN ATTENTE",IF(F70+G70+H70&gt;1,"ERREUR",""))</f>
        <v/>
      </c>
    </row>
    <row r="71" spans="1:9" ht="13" x14ac:dyDescent="0.3">
      <c r="B71" s="149" t="str">
        <f>IF(A71&gt;0,VLOOKUP(A71,Liste!$B$179                         : Liste!$C$189,2),"")</f>
        <v/>
      </c>
      <c r="D71" s="89"/>
      <c r="E71" t="str">
        <f>IF(D71&gt;0,VLOOKUP(D71,Liste!$A$10:$D$163,4),"")</f>
        <v/>
      </c>
      <c r="I71" s="144" t="str">
        <f t="shared" si="1"/>
        <v/>
      </c>
    </row>
    <row r="72" spans="1:9" ht="13" x14ac:dyDescent="0.3">
      <c r="B72" s="149" t="str">
        <f>IF(A72&gt;0,VLOOKUP(A72,Liste!$B$179                         : Liste!$C$189,2),"")</f>
        <v/>
      </c>
      <c r="D72" s="89"/>
      <c r="E72" t="str">
        <f>IF(D72&gt;0,VLOOKUP(D72,Liste!$A$10:$D$163,4),"")</f>
        <v/>
      </c>
      <c r="I72" s="144" t="str">
        <f t="shared" si="1"/>
        <v/>
      </c>
    </row>
    <row r="73" spans="1:9" ht="13" x14ac:dyDescent="0.3">
      <c r="A73" s="182"/>
      <c r="B73" s="149" t="str">
        <f>IF(A73&gt;0,VLOOKUP(A73,Liste!$B$179                         : Liste!$C$189,2),"")</f>
        <v/>
      </c>
      <c r="C73" s="186"/>
      <c r="D73" s="187"/>
      <c r="E73" t="str">
        <f>IF(D73&gt;0,VLOOKUP(D73,Liste!$A$10:$D$163,4),"")</f>
        <v/>
      </c>
      <c r="F73" s="188"/>
      <c r="G73" s="37"/>
      <c r="H73" s="188"/>
      <c r="I73" s="144" t="str">
        <f t="shared" si="1"/>
        <v/>
      </c>
    </row>
    <row r="74" spans="1:9" ht="13" x14ac:dyDescent="0.3">
      <c r="A74" s="182"/>
      <c r="B74" s="149" t="str">
        <f>IF(A74&gt;0,VLOOKUP(A74,Liste!$B$179                         : Liste!$C$189,2),"")</f>
        <v/>
      </c>
      <c r="C74" s="186"/>
      <c r="D74" s="187"/>
      <c r="E74" t="str">
        <f>IF(D74&gt;0,VLOOKUP(D74,Liste!$A$10:$D$163,4),"")</f>
        <v/>
      </c>
      <c r="F74" s="188"/>
      <c r="G74" s="37"/>
      <c r="H74" s="188"/>
      <c r="I74" s="144" t="str">
        <f t="shared" si="1"/>
        <v/>
      </c>
    </row>
    <row r="75" spans="1:9" ht="13" x14ac:dyDescent="0.3">
      <c r="A75" s="182"/>
      <c r="B75" s="149" t="str">
        <f>IF(A75&gt;0,VLOOKUP(A75,Liste!$B$179                         : Liste!$C$189,2),"")</f>
        <v/>
      </c>
      <c r="C75" s="186"/>
      <c r="D75" s="187"/>
      <c r="E75" t="str">
        <f>IF(D75&gt;0,VLOOKUP(D75,Liste!$A$10:$D$163,4),"")</f>
        <v/>
      </c>
      <c r="F75" s="188"/>
      <c r="G75" s="37"/>
      <c r="H75" s="188"/>
      <c r="I75" s="144" t="str">
        <f t="shared" si="1"/>
        <v/>
      </c>
    </row>
    <row r="76" spans="1:9" ht="13" x14ac:dyDescent="0.3">
      <c r="A76" s="182"/>
      <c r="B76" s="149" t="str">
        <f>IF(A76&gt;0,VLOOKUP(A76,Liste!$B$179                         : Liste!$C$189,2),"")</f>
        <v/>
      </c>
      <c r="C76" s="186"/>
      <c r="D76" s="187"/>
      <c r="E76" t="str">
        <f>IF(D76&gt;0,VLOOKUP(D76,Liste!$A$10:$D$163,4),"")</f>
        <v/>
      </c>
      <c r="F76" s="188"/>
      <c r="G76" s="37"/>
      <c r="H76" s="188"/>
      <c r="I76" s="144" t="str">
        <f t="shared" si="1"/>
        <v/>
      </c>
    </row>
    <row r="77" spans="1:9" ht="13" x14ac:dyDescent="0.3">
      <c r="A77" s="182"/>
      <c r="B77" s="149" t="str">
        <f>IF(A77&gt;0,VLOOKUP(A77,Liste!$B$179                         : Liste!$C$189,2),"")</f>
        <v/>
      </c>
      <c r="C77" s="186"/>
      <c r="D77" s="187"/>
      <c r="E77" t="str">
        <f>IF(D77&gt;0,VLOOKUP(D77,Liste!$A$10:$D$163,4),"")</f>
        <v/>
      </c>
      <c r="F77" s="188"/>
      <c r="G77" s="37"/>
      <c r="H77" s="188"/>
      <c r="I77" s="144" t="str">
        <f t="shared" si="1"/>
        <v/>
      </c>
    </row>
    <row r="78" spans="1:9" ht="13" x14ac:dyDescent="0.3">
      <c r="A78" s="182"/>
      <c r="B78" s="149" t="str">
        <f>IF(A78&gt;0,VLOOKUP(A78,Liste!$B$179                         : Liste!$C$189,2),"")</f>
        <v/>
      </c>
      <c r="C78" s="186"/>
      <c r="D78" s="187"/>
      <c r="E78" t="str">
        <f>IF(D78&gt;0,VLOOKUP(D78,Liste!$A$10:$D$163,4),"")</f>
        <v/>
      </c>
      <c r="F78" s="188"/>
      <c r="G78" s="37"/>
      <c r="H78" s="188"/>
      <c r="I78" s="144" t="str">
        <f t="shared" si="1"/>
        <v/>
      </c>
    </row>
    <row r="79" spans="1:9" ht="13" x14ac:dyDescent="0.3">
      <c r="A79" s="182"/>
      <c r="B79" s="149" t="str">
        <f>IF(A79&gt;0,VLOOKUP(A79,Liste!$B$179                         : Liste!$C$189,2),"")</f>
        <v/>
      </c>
      <c r="C79" s="186"/>
      <c r="D79" s="187"/>
      <c r="E79" t="str">
        <f>IF(D79&gt;0,VLOOKUP(D79,Liste!$A$10:$D$163,4),"")</f>
        <v/>
      </c>
      <c r="F79" s="188"/>
      <c r="G79" s="37"/>
      <c r="H79" s="188"/>
      <c r="I79" s="144" t="str">
        <f t="shared" si="1"/>
        <v/>
      </c>
    </row>
    <row r="80" spans="1:9" ht="13" x14ac:dyDescent="0.3">
      <c r="A80" s="182"/>
      <c r="B80" s="149" t="str">
        <f>IF(A80&gt;0,VLOOKUP(A80,Liste!$B$179                         : Liste!$C$189,2),"")</f>
        <v/>
      </c>
      <c r="C80" s="186"/>
      <c r="D80" s="187"/>
      <c r="E80" t="str">
        <f>IF(D80&gt;0,VLOOKUP(D80,Liste!$A$10:$D$163,4),"")</f>
        <v/>
      </c>
      <c r="F80" s="188"/>
      <c r="G80" s="37"/>
      <c r="H80" s="188"/>
      <c r="I80" s="144" t="str">
        <f t="shared" si="1"/>
        <v/>
      </c>
    </row>
    <row r="81" spans="1:9" ht="13" x14ac:dyDescent="0.3">
      <c r="A81" s="182"/>
      <c r="B81" s="149" t="str">
        <f>IF(A81&gt;0,VLOOKUP(A81,Liste!$B$179                         : Liste!$C$189,2),"")</f>
        <v/>
      </c>
      <c r="C81" s="186"/>
      <c r="D81" s="187"/>
      <c r="E81" t="str">
        <f>IF(D81&gt;0,VLOOKUP(D81,Liste!$A$10:$D$163,4),"")</f>
        <v/>
      </c>
      <c r="F81" s="188"/>
      <c r="G81" s="37"/>
      <c r="H81" s="188"/>
      <c r="I81" s="144" t="str">
        <f t="shared" si="1"/>
        <v/>
      </c>
    </row>
    <row r="82" spans="1:9" ht="13" x14ac:dyDescent="0.3">
      <c r="A82" s="182"/>
      <c r="B82" s="149" t="str">
        <f>IF(A82&gt;0,VLOOKUP(A82,Liste!$B$179                         : Liste!$C$189,2),"")</f>
        <v/>
      </c>
      <c r="C82" s="186"/>
      <c r="D82" s="187"/>
      <c r="E82" t="str">
        <f>IF(D82&gt;0,VLOOKUP(D82,Liste!$A$10:$D$163,4),"")</f>
        <v/>
      </c>
      <c r="F82" s="188"/>
      <c r="G82" s="37"/>
      <c r="H82" s="188"/>
      <c r="I82" s="144" t="str">
        <f t="shared" si="1"/>
        <v/>
      </c>
    </row>
    <row r="83" spans="1:9" ht="13" x14ac:dyDescent="0.3">
      <c r="A83" s="182"/>
      <c r="B83" s="149" t="str">
        <f>IF(A83&gt;0,VLOOKUP(A83,Liste!$B$179                         : Liste!$C$189,2),"")</f>
        <v/>
      </c>
      <c r="C83" s="186"/>
      <c r="D83" s="187"/>
      <c r="E83" t="str">
        <f>IF(D83&gt;0,VLOOKUP(D83,Liste!$A$10:$D$163,4),"")</f>
        <v/>
      </c>
      <c r="F83" s="188"/>
      <c r="G83" s="37"/>
      <c r="H83" s="188"/>
      <c r="I83" s="144" t="str">
        <f t="shared" si="1"/>
        <v/>
      </c>
    </row>
    <row r="84" spans="1:9" ht="13" x14ac:dyDescent="0.3">
      <c r="A84" s="182"/>
      <c r="B84" s="149" t="str">
        <f>IF(A84&gt;0,VLOOKUP(A84,Liste!$B$179                         : Liste!$C$189,2),"")</f>
        <v/>
      </c>
      <c r="C84" s="186"/>
      <c r="D84" s="187"/>
      <c r="E84" t="str">
        <f>IF(D84&gt;0,VLOOKUP(D84,Liste!$A$10:$D$163,4),"")</f>
        <v/>
      </c>
      <c r="F84" s="188"/>
      <c r="G84" s="37"/>
      <c r="H84" s="188"/>
      <c r="I84" s="144" t="str">
        <f t="shared" si="1"/>
        <v/>
      </c>
    </row>
    <row r="85" spans="1:9" ht="13" x14ac:dyDescent="0.3">
      <c r="A85" s="182"/>
      <c r="B85" s="149" t="str">
        <f>IF(A85&gt;0,VLOOKUP(A85,Liste!$B$179                         : Liste!$C$189,2),"")</f>
        <v/>
      </c>
      <c r="C85" s="186"/>
      <c r="D85" s="187"/>
      <c r="E85" t="str">
        <f>IF(D85&gt;0,VLOOKUP(D85,Liste!$A$10:$D$163,4),"")</f>
        <v/>
      </c>
      <c r="F85" s="188"/>
      <c r="G85" s="37"/>
      <c r="H85" s="188"/>
      <c r="I85" s="144" t="str">
        <f t="shared" si="1"/>
        <v/>
      </c>
    </row>
    <row r="86" spans="1:9" ht="13" x14ac:dyDescent="0.3">
      <c r="A86" s="182"/>
      <c r="B86" s="149" t="str">
        <f>IF(A86&gt;0,VLOOKUP(A86,Liste!$B$179                         : Liste!$C$189,2),"")</f>
        <v/>
      </c>
      <c r="C86" s="186"/>
      <c r="D86" s="187"/>
      <c r="E86" t="str">
        <f>IF(D86&gt;0,VLOOKUP(D86,Liste!$A$10:$D$163,4),"")</f>
        <v/>
      </c>
      <c r="F86" s="188"/>
      <c r="G86" s="37"/>
      <c r="H86" s="188"/>
      <c r="I86" s="144" t="str">
        <f t="shared" si="1"/>
        <v/>
      </c>
    </row>
    <row r="87" spans="1:9" ht="13" x14ac:dyDescent="0.3">
      <c r="A87" s="182"/>
      <c r="B87" s="149" t="str">
        <f>IF(A87&gt;0,VLOOKUP(A87,Liste!$B$179                         : Liste!$C$189,2),"")</f>
        <v/>
      </c>
      <c r="C87" s="186"/>
      <c r="D87" s="187"/>
      <c r="E87" t="str">
        <f>IF(D87&gt;0,VLOOKUP(D87,Liste!$A$10:$D$163,4),"")</f>
        <v/>
      </c>
      <c r="F87" s="188"/>
      <c r="G87" s="37"/>
      <c r="H87" s="188"/>
      <c r="I87" s="144" t="str">
        <f t="shared" si="1"/>
        <v/>
      </c>
    </row>
    <row r="88" spans="1:9" ht="13" x14ac:dyDescent="0.3">
      <c r="A88" s="182"/>
      <c r="B88" s="149" t="str">
        <f>IF(A88&gt;0,VLOOKUP(A88,Liste!$B$179                         : Liste!$C$189,2),"")</f>
        <v/>
      </c>
      <c r="C88" s="186"/>
      <c r="D88" s="187"/>
      <c r="E88" t="str">
        <f>IF(D88&gt;0,VLOOKUP(D88,Liste!$A$10:$D$163,4),"")</f>
        <v/>
      </c>
      <c r="F88" s="188"/>
      <c r="G88" s="37"/>
      <c r="H88" s="188"/>
      <c r="I88" s="144" t="str">
        <f t="shared" si="1"/>
        <v/>
      </c>
    </row>
    <row r="89" spans="1:9" ht="13" x14ac:dyDescent="0.3">
      <c r="A89" s="182"/>
      <c r="B89" s="149" t="str">
        <f>IF(A89&gt;0,VLOOKUP(A89,Liste!$B$179                         : Liste!$C$189,2),"")</f>
        <v/>
      </c>
      <c r="C89" s="186"/>
      <c r="D89" s="187"/>
      <c r="E89" t="str">
        <f>IF(D89&gt;0,VLOOKUP(D89,Liste!$A$10:$D$163,4),"")</f>
        <v/>
      </c>
      <c r="F89" s="188"/>
      <c r="G89" s="37"/>
      <c r="H89" s="188"/>
      <c r="I89" s="144" t="str">
        <f t="shared" si="1"/>
        <v/>
      </c>
    </row>
    <row r="90" spans="1:9" ht="13" x14ac:dyDescent="0.3">
      <c r="A90" s="182"/>
      <c r="B90" s="149" t="str">
        <f>IF(A90&gt;0,VLOOKUP(A90,Liste!$B$179                         : Liste!$C$189,2),"")</f>
        <v/>
      </c>
      <c r="C90" s="186"/>
      <c r="D90" s="187"/>
      <c r="E90" t="str">
        <f>IF(D90&gt;0,VLOOKUP(D90,Liste!$A$10:$D$163,4),"")</f>
        <v/>
      </c>
      <c r="F90" s="188"/>
      <c r="G90" s="37"/>
      <c r="H90" s="188"/>
      <c r="I90" s="144" t="str">
        <f t="shared" si="1"/>
        <v/>
      </c>
    </row>
    <row r="91" spans="1:9" ht="13" x14ac:dyDescent="0.3">
      <c r="A91" s="182"/>
      <c r="B91" s="149" t="str">
        <f>IF(A91&gt;0,VLOOKUP(A91,Liste!$B$179                         : Liste!$C$189,2),"")</f>
        <v/>
      </c>
      <c r="C91" s="186"/>
      <c r="D91" s="187"/>
      <c r="E91" t="str">
        <f>IF(D91&gt;0,VLOOKUP(D91,Liste!$A$10:$D$163,4),"")</f>
        <v/>
      </c>
      <c r="F91" s="188"/>
      <c r="G91" s="37"/>
      <c r="H91" s="188"/>
      <c r="I91" s="144" t="str">
        <f t="shared" si="1"/>
        <v/>
      </c>
    </row>
    <row r="92" spans="1:9" ht="13" x14ac:dyDescent="0.3">
      <c r="A92" s="182"/>
      <c r="B92" s="149" t="str">
        <f>IF(A92&gt;0,VLOOKUP(A92,Liste!$B$179                         : Liste!$C$189,2),"")</f>
        <v/>
      </c>
      <c r="C92" s="186"/>
      <c r="D92" s="187"/>
      <c r="E92" t="str">
        <f>IF(D92&gt;0,VLOOKUP(D92,Liste!$A$10:$D$163,4),"")</f>
        <v/>
      </c>
      <c r="F92" s="188"/>
      <c r="G92" s="37"/>
      <c r="H92" s="188"/>
      <c r="I92" s="144" t="str">
        <f t="shared" si="1"/>
        <v/>
      </c>
    </row>
    <row r="93" spans="1:9" ht="13" x14ac:dyDescent="0.3">
      <c r="A93" s="182"/>
      <c r="B93" s="149" t="str">
        <f>IF(A93&gt;0,VLOOKUP(A93,Liste!$B$179                         : Liste!$C$189,2),"")</f>
        <v/>
      </c>
      <c r="C93" s="186"/>
      <c r="D93" s="187"/>
      <c r="E93" t="str">
        <f>IF(D93&gt;0,VLOOKUP(D93,Liste!$A$10:$D$163,4),"")</f>
        <v/>
      </c>
      <c r="F93" s="188"/>
      <c r="G93" s="37"/>
      <c r="H93" s="188"/>
      <c r="I93" s="144" t="str">
        <f t="shared" si="1"/>
        <v/>
      </c>
    </row>
    <row r="94" spans="1:9" ht="13" x14ac:dyDescent="0.3">
      <c r="A94" s="182"/>
      <c r="B94" s="149" t="str">
        <f>IF(A94&gt;0,VLOOKUP(A94,Liste!$B$179                         : Liste!$C$189,2),"")</f>
        <v/>
      </c>
      <c r="C94" s="186"/>
      <c r="D94" s="187"/>
      <c r="E94" t="str">
        <f>IF(D94&gt;0,VLOOKUP(D94,Liste!$A$10:$D$163,4),"")</f>
        <v/>
      </c>
      <c r="F94" s="188"/>
      <c r="G94" s="37"/>
      <c r="H94" s="188"/>
      <c r="I94" s="144" t="str">
        <f t="shared" si="1"/>
        <v/>
      </c>
    </row>
    <row r="95" spans="1:9" ht="13" x14ac:dyDescent="0.3">
      <c r="A95" s="182"/>
      <c r="B95" s="149" t="str">
        <f>IF(A95&gt;0,VLOOKUP(A95,Liste!$B$179                         : Liste!$C$189,2),"")</f>
        <v/>
      </c>
      <c r="C95" s="186"/>
      <c r="D95" s="187"/>
      <c r="E95" t="str">
        <f>IF(D95&gt;0,VLOOKUP(D95,Liste!$A$10:$D$163,4),"")</f>
        <v/>
      </c>
      <c r="F95" s="188"/>
      <c r="G95" s="37"/>
      <c r="H95" s="188"/>
      <c r="I95" s="144" t="str">
        <f t="shared" si="1"/>
        <v/>
      </c>
    </row>
    <row r="96" spans="1:9" ht="13" x14ac:dyDescent="0.3">
      <c r="A96" s="182"/>
      <c r="B96" s="149" t="str">
        <f>IF(A96&gt;0,VLOOKUP(A96,Liste!$B$179                         : Liste!$C$189,2),"")</f>
        <v/>
      </c>
      <c r="C96" s="186"/>
      <c r="D96" s="187"/>
      <c r="E96" t="str">
        <f>IF(D96&gt;0,VLOOKUP(D96,Liste!$A$10:$D$163,4),"")</f>
        <v/>
      </c>
      <c r="F96" s="188"/>
      <c r="G96" s="37"/>
      <c r="H96" s="188"/>
      <c r="I96" s="144" t="str">
        <f t="shared" si="1"/>
        <v/>
      </c>
    </row>
    <row r="97" spans="1:9" ht="13" x14ac:dyDescent="0.3">
      <c r="A97" s="182"/>
      <c r="B97" s="149" t="str">
        <f>IF(A97&gt;0,VLOOKUP(A97,Liste!$B$179                         : Liste!$C$189,2),"")</f>
        <v/>
      </c>
      <c r="C97" s="186"/>
      <c r="D97" s="187"/>
      <c r="E97" t="str">
        <f>IF(D97&gt;0,VLOOKUP(D97,Liste!$A$10:$D$163,4),"")</f>
        <v/>
      </c>
      <c r="F97" s="188"/>
      <c r="G97" s="37"/>
      <c r="H97" s="188"/>
      <c r="I97" s="144" t="str">
        <f t="shared" si="1"/>
        <v/>
      </c>
    </row>
    <row r="98" spans="1:9" ht="13" x14ac:dyDescent="0.3">
      <c r="A98" s="182"/>
      <c r="B98" s="149" t="str">
        <f>IF(A98&gt;0,VLOOKUP(A98,Liste!$B$179                         : Liste!$C$189,2),"")</f>
        <v/>
      </c>
      <c r="C98" s="186"/>
      <c r="D98" s="187"/>
      <c r="E98" t="str">
        <f>IF(D98&gt;0,VLOOKUP(D98,Liste!$A$10:$D$163,4),"")</f>
        <v/>
      </c>
      <c r="F98" s="188"/>
      <c r="G98" s="37"/>
      <c r="H98" s="188"/>
      <c r="I98" s="144" t="str">
        <f t="shared" si="1"/>
        <v/>
      </c>
    </row>
    <row r="99" spans="1:9" ht="13" x14ac:dyDescent="0.3">
      <c r="A99" s="182"/>
      <c r="B99" s="149" t="str">
        <f>IF(A99&gt;0,VLOOKUP(A99,Liste!$B$179                         : Liste!$C$189,2),"")</f>
        <v/>
      </c>
      <c r="C99" s="186"/>
      <c r="D99" s="187"/>
      <c r="E99" t="str">
        <f>IF(D99&gt;0,VLOOKUP(D99,Liste!$A$10:$D$163,4),"")</f>
        <v/>
      </c>
      <c r="F99" s="188"/>
      <c r="G99" s="37"/>
      <c r="H99" s="188"/>
      <c r="I99" s="144" t="str">
        <f t="shared" si="1"/>
        <v/>
      </c>
    </row>
    <row r="100" spans="1:9" ht="13" x14ac:dyDescent="0.3">
      <c r="A100" s="182"/>
      <c r="B100" s="149" t="str">
        <f>IF(A100&gt;0,VLOOKUP(A100,Liste!$B$179                         : Liste!$C$189,2),"")</f>
        <v/>
      </c>
      <c r="C100" s="186"/>
      <c r="D100" s="187"/>
      <c r="E100" t="str">
        <f>IF(D100&gt;0,VLOOKUP(D100,Liste!$A$10:$D$163,4),"")</f>
        <v/>
      </c>
      <c r="F100" s="188"/>
      <c r="G100" s="37"/>
      <c r="H100" s="188"/>
      <c r="I100" s="144" t="str">
        <f t="shared" si="1"/>
        <v/>
      </c>
    </row>
    <row r="101" spans="1:9" ht="13" x14ac:dyDescent="0.3">
      <c r="A101" s="182"/>
      <c r="B101" s="149" t="str">
        <f>IF(A101&gt;0,VLOOKUP(A101,Liste!$B$179                         : Liste!$C$189,2),"")</f>
        <v/>
      </c>
      <c r="C101" s="186"/>
      <c r="D101" s="187"/>
      <c r="E101" t="str">
        <f>IF(D101&gt;0,VLOOKUP(D101,Liste!$A$10:$D$163,4),"")</f>
        <v/>
      </c>
      <c r="F101" s="188"/>
      <c r="G101" s="37"/>
      <c r="H101" s="188"/>
      <c r="I101" s="144" t="str">
        <f t="shared" si="1"/>
        <v/>
      </c>
    </row>
    <row r="102" spans="1:9" ht="13" x14ac:dyDescent="0.3">
      <c r="A102" s="182"/>
      <c r="B102" s="149" t="str">
        <f>IF(A102&gt;0,VLOOKUP(A102,Liste!$B$179                         : Liste!$C$189,2),"")</f>
        <v/>
      </c>
      <c r="C102" s="186"/>
      <c r="D102" s="187"/>
      <c r="E102" t="str">
        <f>IF(D102&gt;0,VLOOKUP(D102,Liste!$A$10:$D$163,4),"")</f>
        <v/>
      </c>
      <c r="F102" s="188"/>
      <c r="G102" s="37"/>
      <c r="H102" s="188"/>
      <c r="I102" s="144" t="str">
        <f t="shared" si="1"/>
        <v/>
      </c>
    </row>
    <row r="103" spans="1:9" ht="13" x14ac:dyDescent="0.3">
      <c r="A103" s="182"/>
      <c r="B103" s="149" t="str">
        <f>IF(A103&gt;0,VLOOKUP(A103,Liste!$B$179                         : Liste!$C$189,2),"")</f>
        <v/>
      </c>
      <c r="C103" s="186"/>
      <c r="D103" s="187"/>
      <c r="E103" t="str">
        <f>IF(D103&gt;0,VLOOKUP(D103,Liste!$A$10:$D$163,4),"")</f>
        <v/>
      </c>
      <c r="F103" s="188"/>
      <c r="G103" s="37"/>
      <c r="H103" s="188"/>
      <c r="I103" s="144" t="str">
        <f t="shared" si="1"/>
        <v/>
      </c>
    </row>
    <row r="104" spans="1:9" ht="13" x14ac:dyDescent="0.3">
      <c r="A104" s="182"/>
      <c r="B104" s="149" t="str">
        <f>IF(A104&gt;0,VLOOKUP(A104,Liste!$B$179                         : Liste!$C$189,2),"")</f>
        <v/>
      </c>
      <c r="C104" s="186"/>
      <c r="D104" s="187"/>
      <c r="E104" t="str">
        <f>IF(D104&gt;0,VLOOKUP(D104,Liste!$A$10:$D$163,4),"")</f>
        <v/>
      </c>
      <c r="F104" s="188"/>
      <c r="G104" s="37"/>
      <c r="H104" s="188"/>
      <c r="I104" s="144" t="str">
        <f t="shared" si="1"/>
        <v/>
      </c>
    </row>
    <row r="105" spans="1:9" ht="13" x14ac:dyDescent="0.3">
      <c r="A105" s="182"/>
      <c r="B105" s="149" t="str">
        <f>IF(A105&gt;0,VLOOKUP(A105,Liste!$B$179                         : Liste!$C$189,2),"")</f>
        <v/>
      </c>
      <c r="C105" s="186"/>
      <c r="D105" s="187"/>
      <c r="E105" t="str">
        <f>IF(D105&gt;0,VLOOKUP(D105,Liste!$A$10:$D$163,4),"")</f>
        <v/>
      </c>
      <c r="F105" s="188"/>
      <c r="G105" s="37"/>
      <c r="H105" s="188"/>
      <c r="I105" s="144" t="str">
        <f t="shared" si="1"/>
        <v/>
      </c>
    </row>
    <row r="106" spans="1:9" ht="13" x14ac:dyDescent="0.3">
      <c r="A106" s="182"/>
      <c r="B106" s="149" t="str">
        <f>IF(A106&gt;0,VLOOKUP(A106,Liste!$B$179                         : Liste!$C$189,2),"")</f>
        <v/>
      </c>
      <c r="C106" s="186"/>
      <c r="D106" s="187"/>
      <c r="E106" t="str">
        <f>IF(D106&gt;0,VLOOKUP(D106,Liste!$A$10:$D$163,4),"")</f>
        <v/>
      </c>
      <c r="F106" s="188"/>
      <c r="G106" s="37"/>
      <c r="H106" s="188"/>
      <c r="I106" s="144" t="str">
        <f t="shared" si="1"/>
        <v/>
      </c>
    </row>
    <row r="107" spans="1:9" ht="13" x14ac:dyDescent="0.3">
      <c r="A107" s="182"/>
      <c r="B107" s="149" t="str">
        <f>IF(A107&gt;0,VLOOKUP(A107,Liste!$B$179                         : Liste!$C$189,2),"")</f>
        <v/>
      </c>
      <c r="C107" s="186"/>
      <c r="D107" s="187"/>
      <c r="E107" t="str">
        <f>IF(D107&gt;0,VLOOKUP(D107,Liste!$A$10:$D$163,4),"")</f>
        <v/>
      </c>
      <c r="F107" s="188"/>
      <c r="G107" s="37"/>
      <c r="H107" s="188"/>
      <c r="I107" s="144" t="str">
        <f t="shared" si="1"/>
        <v/>
      </c>
    </row>
    <row r="108" spans="1:9" ht="13" x14ac:dyDescent="0.3">
      <c r="A108" s="182"/>
      <c r="B108" s="149" t="str">
        <f>IF(A108&gt;0,VLOOKUP(A108,Liste!$B$179                         : Liste!$C$189,2),"")</f>
        <v/>
      </c>
      <c r="C108" s="186"/>
      <c r="D108" s="187"/>
      <c r="E108" t="str">
        <f>IF(D108&gt;0,VLOOKUP(D108,Liste!$A$10:$D$163,4),"")</f>
        <v/>
      </c>
      <c r="F108" s="188"/>
      <c r="G108" s="37"/>
      <c r="H108" s="188"/>
      <c r="I108" s="144" t="str">
        <f t="shared" si="1"/>
        <v/>
      </c>
    </row>
    <row r="109" spans="1:9" ht="13" x14ac:dyDescent="0.3">
      <c r="A109" s="182"/>
      <c r="B109" s="149" t="str">
        <f>IF(A109&gt;0,VLOOKUP(A109,Liste!$B$179                         : Liste!$C$189,2),"")</f>
        <v/>
      </c>
      <c r="C109" s="186"/>
      <c r="D109" s="187"/>
      <c r="E109" t="str">
        <f>IF(D109&gt;0,VLOOKUP(D109,Liste!$A$10:$D$163,4),"")</f>
        <v/>
      </c>
      <c r="F109" s="188"/>
      <c r="G109" s="37"/>
      <c r="H109" s="188"/>
      <c r="I109" s="144" t="str">
        <f t="shared" si="1"/>
        <v/>
      </c>
    </row>
    <row r="110" spans="1:9" ht="13" x14ac:dyDescent="0.3">
      <c r="A110" s="182"/>
      <c r="B110" s="149" t="str">
        <f>IF(A110&gt;0,VLOOKUP(A110,Liste!$B$179                         : Liste!$C$189,2),"")</f>
        <v/>
      </c>
      <c r="C110" s="186"/>
      <c r="D110" s="187"/>
      <c r="E110" t="str">
        <f>IF(D110&gt;0,VLOOKUP(D110,Liste!$A$10:$D$163,4),"")</f>
        <v/>
      </c>
      <c r="F110" s="188"/>
      <c r="G110" s="37"/>
      <c r="H110" s="188"/>
      <c r="I110" s="144" t="str">
        <f t="shared" si="1"/>
        <v/>
      </c>
    </row>
    <row r="111" spans="1:9" ht="13" x14ac:dyDescent="0.3">
      <c r="A111" s="182"/>
      <c r="B111" s="149" t="str">
        <f>IF(A111&gt;0,VLOOKUP(A111,Liste!$B$179                         : Liste!$C$189,2),"")</f>
        <v/>
      </c>
      <c r="C111" s="186"/>
      <c r="D111" s="187"/>
      <c r="E111" t="str">
        <f>IF(D111&gt;0,VLOOKUP(D111,Liste!$A$10:$D$163,4),"")</f>
        <v/>
      </c>
      <c r="F111" s="188"/>
      <c r="G111" s="37"/>
      <c r="H111" s="188"/>
      <c r="I111" s="144" t="str">
        <f t="shared" si="1"/>
        <v/>
      </c>
    </row>
    <row r="112" spans="1:9" ht="13" x14ac:dyDescent="0.3">
      <c r="A112" s="182"/>
      <c r="B112" s="149" t="str">
        <f>IF(A112&gt;0,VLOOKUP(A112,Liste!$B$179                         : Liste!$C$189,2),"")</f>
        <v/>
      </c>
      <c r="C112" s="186"/>
      <c r="D112" s="187"/>
      <c r="E112" t="str">
        <f>IF(D112&gt;0,VLOOKUP(D112,Liste!$A$10:$D$163,4),"")</f>
        <v/>
      </c>
      <c r="F112" s="188"/>
      <c r="G112" s="37"/>
      <c r="H112" s="188"/>
      <c r="I112" s="144" t="str">
        <f t="shared" si="1"/>
        <v/>
      </c>
    </row>
    <row r="113" spans="1:9" ht="13" x14ac:dyDescent="0.3">
      <c r="A113" s="182"/>
      <c r="B113" s="149" t="str">
        <f>IF(A113&gt;0,VLOOKUP(A113,Liste!$B$179                         : Liste!$C$189,2),"")</f>
        <v/>
      </c>
      <c r="C113" s="186"/>
      <c r="D113" s="187"/>
      <c r="E113" t="str">
        <f>IF(D113&gt;0,VLOOKUP(D113,Liste!$A$10:$D$163,4),"")</f>
        <v/>
      </c>
      <c r="F113" s="188"/>
      <c r="G113" s="37"/>
      <c r="H113" s="188"/>
      <c r="I113" s="144" t="str">
        <f t="shared" si="1"/>
        <v/>
      </c>
    </row>
    <row r="114" spans="1:9" ht="13" x14ac:dyDescent="0.3">
      <c r="A114" s="182"/>
      <c r="B114" s="149" t="str">
        <f>IF(A114&gt;0,VLOOKUP(A114,Liste!$B$179                         : Liste!$C$189,2),"")</f>
        <v/>
      </c>
      <c r="C114" s="186"/>
      <c r="D114" s="187"/>
      <c r="E114" t="str">
        <f>IF(D114&gt;0,VLOOKUP(D114,Liste!$A$10:$D$163,4),"")</f>
        <v/>
      </c>
      <c r="F114" s="188"/>
      <c r="G114" s="37"/>
      <c r="H114" s="188"/>
      <c r="I114" s="144" t="str">
        <f t="shared" si="1"/>
        <v/>
      </c>
    </row>
    <row r="115" spans="1:9" ht="13" x14ac:dyDescent="0.3">
      <c r="A115" s="182"/>
      <c r="B115" s="149" t="str">
        <f>IF(A115&gt;0,VLOOKUP(A115,Liste!$B$179                         : Liste!$C$189,2),"")</f>
        <v/>
      </c>
      <c r="C115" s="186"/>
      <c r="D115" s="187"/>
      <c r="E115" t="str">
        <f>IF(D115&gt;0,VLOOKUP(D115,Liste!$A$10:$D$163,4),"")</f>
        <v/>
      </c>
      <c r="F115" s="188"/>
      <c r="G115" s="37"/>
      <c r="H115" s="188"/>
      <c r="I115" s="144" t="str">
        <f t="shared" si="1"/>
        <v/>
      </c>
    </row>
    <row r="116" spans="1:9" ht="13" x14ac:dyDescent="0.3">
      <c r="A116" s="182"/>
      <c r="B116" s="149" t="str">
        <f>IF(A116&gt;0,VLOOKUP(A116,Liste!$B$179                         : Liste!$C$189,2),"")</f>
        <v/>
      </c>
      <c r="C116" s="186"/>
      <c r="D116" s="187"/>
      <c r="E116" t="str">
        <f>IF(D116&gt;0,VLOOKUP(D116,Liste!$A$10:$D$163,4),"")</f>
        <v/>
      </c>
      <c r="F116" s="188"/>
      <c r="G116" s="37"/>
      <c r="H116" s="188"/>
      <c r="I116" s="144" t="str">
        <f t="shared" si="1"/>
        <v/>
      </c>
    </row>
    <row r="117" spans="1:9" ht="13" x14ac:dyDescent="0.3">
      <c r="A117" s="182"/>
      <c r="B117" s="149" t="str">
        <f>IF(A117&gt;0,VLOOKUP(A117,Liste!$B$179                         : Liste!$C$189,2),"")</f>
        <v/>
      </c>
      <c r="C117" s="186"/>
      <c r="D117" s="187"/>
      <c r="E117" t="str">
        <f>IF(D117&gt;0,VLOOKUP(D117,Liste!$A$10:$D$163,4),"")</f>
        <v/>
      </c>
      <c r="F117" s="188"/>
      <c r="G117" s="37"/>
      <c r="H117" s="188"/>
      <c r="I117" s="144" t="str">
        <f t="shared" si="1"/>
        <v/>
      </c>
    </row>
    <row r="118" spans="1:9" ht="13" x14ac:dyDescent="0.3">
      <c r="A118" s="182"/>
      <c r="B118" s="149" t="str">
        <f>IF(A118&gt;0,VLOOKUP(A118,Liste!$B$179                         : Liste!$C$189,2),"")</f>
        <v/>
      </c>
      <c r="C118" s="186"/>
      <c r="D118" s="187"/>
      <c r="E118" t="str">
        <f>IF(D118&gt;0,VLOOKUP(D118,Liste!$A$10:$D$163,4),"")</f>
        <v/>
      </c>
      <c r="F118" s="188"/>
      <c r="G118" s="37"/>
      <c r="H118" s="188"/>
      <c r="I118" s="144" t="str">
        <f t="shared" si="1"/>
        <v/>
      </c>
    </row>
    <row r="119" spans="1:9" ht="13" x14ac:dyDescent="0.3">
      <c r="A119" s="182"/>
      <c r="B119" s="149" t="str">
        <f>IF(A119&gt;0,VLOOKUP(A119,Liste!$B$179                         : Liste!$C$189,2),"")</f>
        <v/>
      </c>
      <c r="C119" s="186"/>
      <c r="D119" s="187"/>
      <c r="E119" t="str">
        <f>IF(D119&gt;0,VLOOKUP(D119,Liste!$A$10:$D$163,4),"")</f>
        <v/>
      </c>
      <c r="F119" s="188"/>
      <c r="G119" s="37"/>
      <c r="H119" s="188"/>
      <c r="I119" s="144" t="str">
        <f t="shared" si="1"/>
        <v/>
      </c>
    </row>
    <row r="120" spans="1:9" ht="13" x14ac:dyDescent="0.3">
      <c r="A120" s="182"/>
      <c r="B120" s="149" t="str">
        <f>IF(A120&gt;0,VLOOKUP(A120,Liste!$B$179                         : Liste!$C$189,2),"")</f>
        <v/>
      </c>
      <c r="C120" s="186"/>
      <c r="D120" s="187"/>
      <c r="E120" t="str">
        <f>IF(D120&gt;0,VLOOKUP(D120,Liste!$A$10:$D$163,4),"")</f>
        <v/>
      </c>
      <c r="F120" s="188"/>
      <c r="G120" s="37"/>
      <c r="H120" s="188"/>
      <c r="I120" s="144" t="str">
        <f t="shared" si="1"/>
        <v/>
      </c>
    </row>
    <row r="121" spans="1:9" ht="13" x14ac:dyDescent="0.3">
      <c r="A121" s="182"/>
      <c r="B121" s="149" t="str">
        <f>IF(A121&gt;0,VLOOKUP(A121,Liste!$B$179                         : Liste!$C$189,2),"")</f>
        <v/>
      </c>
      <c r="C121" s="186"/>
      <c r="D121" s="187"/>
      <c r="E121" t="str">
        <f>IF(D121&gt;0,VLOOKUP(D121,Liste!$A$10:$D$163,4),"")</f>
        <v/>
      </c>
      <c r="F121" s="188"/>
      <c r="G121" s="37"/>
      <c r="H121" s="188"/>
      <c r="I121" s="144" t="str">
        <f t="shared" si="1"/>
        <v/>
      </c>
    </row>
    <row r="122" spans="1:9" ht="13" x14ac:dyDescent="0.3">
      <c r="A122" s="182"/>
      <c r="B122" s="149" t="str">
        <f>IF(A122&gt;0,VLOOKUP(A122,Liste!$B$179                         : Liste!$C$189,2),"")</f>
        <v/>
      </c>
      <c r="C122" s="186"/>
      <c r="D122" s="187"/>
      <c r="E122" t="str">
        <f>IF(D122&gt;0,VLOOKUP(D122,Liste!$A$10:$D$163,4),"")</f>
        <v/>
      </c>
      <c r="F122" s="188"/>
      <c r="G122" s="37"/>
      <c r="H122" s="188"/>
      <c r="I122" s="144" t="str">
        <f t="shared" si="1"/>
        <v/>
      </c>
    </row>
    <row r="123" spans="1:9" ht="13" x14ac:dyDescent="0.3">
      <c r="A123" s="182"/>
      <c r="B123" s="149" t="str">
        <f>IF(A123&gt;0,VLOOKUP(A123,Liste!$B$179                         : Liste!$C$189,2),"")</f>
        <v/>
      </c>
      <c r="C123" s="186"/>
      <c r="D123" s="187"/>
      <c r="E123" t="str">
        <f>IF(D123&gt;0,VLOOKUP(D123,Liste!$A$10:$D$163,4),"")</f>
        <v/>
      </c>
      <c r="F123" s="188"/>
      <c r="G123" s="37"/>
      <c r="H123" s="188"/>
      <c r="I123" s="144" t="str">
        <f t="shared" si="1"/>
        <v/>
      </c>
    </row>
    <row r="124" spans="1:9" ht="13" x14ac:dyDescent="0.3">
      <c r="A124" s="182"/>
      <c r="B124" s="149" t="str">
        <f>IF(A124&gt;0,VLOOKUP(A124,Liste!$B$179                         : Liste!$C$189,2),"")</f>
        <v/>
      </c>
      <c r="C124" s="186"/>
      <c r="D124" s="187"/>
      <c r="E124" t="str">
        <f>IF(D124&gt;0,VLOOKUP(D124,Liste!$A$10:$D$163,4),"")</f>
        <v/>
      </c>
      <c r="F124" s="188"/>
      <c r="G124" s="37"/>
      <c r="H124" s="188"/>
      <c r="I124" s="144" t="str">
        <f t="shared" si="1"/>
        <v/>
      </c>
    </row>
    <row r="125" spans="1:9" ht="13" x14ac:dyDescent="0.3">
      <c r="A125" s="182"/>
      <c r="B125" s="149" t="str">
        <f>IF(A125&gt;0,VLOOKUP(A125,Liste!$B$179                         : Liste!$C$189,2),"")</f>
        <v/>
      </c>
      <c r="C125" s="186"/>
      <c r="D125" s="187"/>
      <c r="E125" t="str">
        <f>IF(D125&gt;0,VLOOKUP(D125,Liste!$A$10:$D$163,4),"")</f>
        <v/>
      </c>
      <c r="F125" s="188"/>
      <c r="G125" s="37"/>
      <c r="H125" s="188"/>
      <c r="I125" s="144" t="str">
        <f t="shared" si="1"/>
        <v/>
      </c>
    </row>
    <row r="126" spans="1:9" ht="13" x14ac:dyDescent="0.3">
      <c r="A126" s="182"/>
      <c r="B126" s="149" t="str">
        <f>IF(A126&gt;0,VLOOKUP(A126,Liste!$B$179                         : Liste!$C$189,2),"")</f>
        <v/>
      </c>
      <c r="C126" s="186"/>
      <c r="D126" s="187"/>
      <c r="E126" t="str">
        <f>IF(D126&gt;0,VLOOKUP(D126,Liste!$A$10:$D$163,4),"")</f>
        <v/>
      </c>
      <c r="F126" s="188"/>
      <c r="G126" s="37"/>
      <c r="H126" s="188"/>
      <c r="I126" s="144" t="str">
        <f t="shared" si="1"/>
        <v/>
      </c>
    </row>
    <row r="127" spans="1:9" ht="13" x14ac:dyDescent="0.3">
      <c r="A127" s="182"/>
      <c r="B127" s="149" t="str">
        <f>IF(A127&gt;0,VLOOKUP(A127,Liste!$B$179                         : Liste!$C$189,2),"")</f>
        <v/>
      </c>
      <c r="C127" s="186"/>
      <c r="D127" s="187"/>
      <c r="E127" t="str">
        <f>IF(D127&gt;0,VLOOKUP(D127,Liste!$A$10:$D$163,4),"")</f>
        <v/>
      </c>
      <c r="F127" s="188"/>
      <c r="G127" s="37"/>
      <c r="H127" s="188"/>
      <c r="I127" s="144" t="str">
        <f t="shared" si="1"/>
        <v/>
      </c>
    </row>
    <row r="128" spans="1:9" ht="13" x14ac:dyDescent="0.3">
      <c r="A128" s="182"/>
      <c r="B128" s="149" t="str">
        <f>IF(A128&gt;0,VLOOKUP(A128,Liste!$B$179                         : Liste!$C$189,2),"")</f>
        <v/>
      </c>
      <c r="C128" s="186"/>
      <c r="D128" s="187"/>
      <c r="E128" t="str">
        <f>IF(D128&gt;0,VLOOKUP(D128,Liste!$A$10:$D$163,4),"")</f>
        <v/>
      </c>
      <c r="F128" s="188"/>
      <c r="G128" s="37"/>
      <c r="H128" s="188"/>
      <c r="I128" s="144" t="str">
        <f t="shared" si="1"/>
        <v/>
      </c>
    </row>
    <row r="129" spans="1:9" ht="13" x14ac:dyDescent="0.3">
      <c r="A129" s="182"/>
      <c r="B129" s="149" t="str">
        <f>IF(A129&gt;0,VLOOKUP(A129,Liste!$B$179                         : Liste!$C$189,2),"")</f>
        <v/>
      </c>
      <c r="C129" s="186"/>
      <c r="D129" s="187"/>
      <c r="E129" t="str">
        <f>IF(D129&gt;0,VLOOKUP(D129,Liste!$A$10:$D$163,4),"")</f>
        <v/>
      </c>
      <c r="F129" s="188"/>
      <c r="G129" s="37"/>
      <c r="H129" s="188"/>
      <c r="I129" s="144" t="str">
        <f t="shared" si="1"/>
        <v/>
      </c>
    </row>
    <row r="130" spans="1:9" ht="13" x14ac:dyDescent="0.3">
      <c r="A130" s="182"/>
      <c r="B130" s="149" t="str">
        <f>IF(A130&gt;0,VLOOKUP(A130,Liste!$B$179                         : Liste!$C$189,2),"")</f>
        <v/>
      </c>
      <c r="C130" s="186"/>
      <c r="D130" s="187"/>
      <c r="E130" t="str">
        <f>IF(D130&gt;0,VLOOKUP(D130,Liste!$A$10:$D$163,4),"")</f>
        <v/>
      </c>
      <c r="F130" s="188"/>
      <c r="G130" s="37"/>
      <c r="H130" s="188"/>
      <c r="I130" s="144" t="str">
        <f t="shared" si="1"/>
        <v/>
      </c>
    </row>
    <row r="131" spans="1:9" ht="13" x14ac:dyDescent="0.3">
      <c r="A131" s="182"/>
      <c r="B131" s="149" t="str">
        <f>IF(A131&gt;0,VLOOKUP(A131,Liste!$B$179                         : Liste!$C$189,2),"")</f>
        <v/>
      </c>
      <c r="C131" s="186"/>
      <c r="D131" s="187"/>
      <c r="E131" t="str">
        <f>IF(D131&gt;0,VLOOKUP(D131,Liste!$A$10:$D$163,4),"")</f>
        <v/>
      </c>
      <c r="F131" s="188"/>
      <c r="G131" s="37"/>
      <c r="H131" s="188"/>
      <c r="I131" s="144" t="str">
        <f t="shared" si="1"/>
        <v/>
      </c>
    </row>
    <row r="132" spans="1:9" ht="13" x14ac:dyDescent="0.3">
      <c r="A132" s="182"/>
      <c r="B132" s="149" t="str">
        <f>IF(A132&gt;0,VLOOKUP(A132,Liste!$B$179                         : Liste!$C$189,2),"")</f>
        <v/>
      </c>
      <c r="C132" s="186"/>
      <c r="D132" s="187"/>
      <c r="E132" t="str">
        <f>IF(D132&gt;0,VLOOKUP(D132,Liste!$A$10:$D$163,4),"")</f>
        <v/>
      </c>
      <c r="F132" s="188"/>
      <c r="G132" s="37"/>
      <c r="H132" s="188"/>
      <c r="I132" s="144" t="str">
        <f t="shared" si="1"/>
        <v/>
      </c>
    </row>
    <row r="133" spans="1:9" ht="13" x14ac:dyDescent="0.3">
      <c r="A133" s="182"/>
      <c r="B133" s="149" t="str">
        <f>IF(A133&gt;0,VLOOKUP(A133,Liste!$B$179                         : Liste!$C$189,2),"")</f>
        <v/>
      </c>
      <c r="C133" s="186"/>
      <c r="D133" s="187"/>
      <c r="E133" t="str">
        <f>IF(D133&gt;0,VLOOKUP(D133,Liste!$A$10:$D$163,4),"")</f>
        <v/>
      </c>
      <c r="F133" s="188"/>
      <c r="G133" s="37"/>
      <c r="H133" s="188"/>
      <c r="I133" s="144" t="str">
        <f t="shared" si="1"/>
        <v/>
      </c>
    </row>
    <row r="134" spans="1:9" ht="13" x14ac:dyDescent="0.3">
      <c r="A134" s="182"/>
      <c r="B134" s="149" t="str">
        <f>IF(A134&gt;0,VLOOKUP(A134,Liste!$B$179                         : Liste!$C$189,2),"")</f>
        <v/>
      </c>
      <c r="C134" s="186"/>
      <c r="D134" s="187"/>
      <c r="E134" t="str">
        <f>IF(D134&gt;0,VLOOKUP(D134,Liste!$A$10:$D$163,4),"")</f>
        <v/>
      </c>
      <c r="F134" s="188"/>
      <c r="G134" s="37"/>
      <c r="H134" s="188"/>
      <c r="I134" s="144" t="str">
        <f t="shared" ref="I134:I197" si="2">IF(AND(D134&gt;0,F134+G134+H134=0),"EN ATTENTE",IF(F134+G134+H134&gt;1,"ERREUR",""))</f>
        <v/>
      </c>
    </row>
    <row r="135" spans="1:9" ht="13" x14ac:dyDescent="0.3">
      <c r="A135" s="182"/>
      <c r="B135" s="149" t="str">
        <f>IF(A135&gt;0,VLOOKUP(A135,Liste!$B$179                         : Liste!$C$189,2),"")</f>
        <v/>
      </c>
      <c r="C135" s="186"/>
      <c r="D135" s="187"/>
      <c r="E135" t="str">
        <f>IF(D135&gt;0,VLOOKUP(D135,Liste!$A$10:$D$163,4),"")</f>
        <v/>
      </c>
      <c r="F135" s="188"/>
      <c r="G135" s="37"/>
      <c r="H135" s="188"/>
      <c r="I135" s="144" t="str">
        <f t="shared" si="2"/>
        <v/>
      </c>
    </row>
    <row r="136" spans="1:9" ht="13" x14ac:dyDescent="0.3">
      <c r="A136" s="182"/>
      <c r="B136" s="149" t="str">
        <f>IF(A136&gt;0,VLOOKUP(A136,Liste!$B$179                         : Liste!$C$189,2),"")</f>
        <v/>
      </c>
      <c r="C136" s="186"/>
      <c r="D136" s="187"/>
      <c r="E136" t="str">
        <f>IF(D136&gt;0,VLOOKUP(D136,Liste!$A$10:$D$163,4),"")</f>
        <v/>
      </c>
      <c r="F136" s="188"/>
      <c r="G136" s="37"/>
      <c r="H136" s="188"/>
      <c r="I136" s="144" t="str">
        <f t="shared" si="2"/>
        <v/>
      </c>
    </row>
    <row r="137" spans="1:9" ht="13" x14ac:dyDescent="0.3">
      <c r="A137" s="182"/>
      <c r="B137" s="149" t="str">
        <f>IF(A137&gt;0,VLOOKUP(A137,Liste!$B$179                         : Liste!$C$189,2),"")</f>
        <v/>
      </c>
      <c r="C137" s="186"/>
      <c r="D137" s="187"/>
      <c r="E137" t="str">
        <f>IF(D137&gt;0,VLOOKUP(D137,Liste!$A$10:$D$163,4),"")</f>
        <v/>
      </c>
      <c r="F137" s="188"/>
      <c r="G137" s="37"/>
      <c r="H137" s="188"/>
      <c r="I137" s="144" t="str">
        <f t="shared" si="2"/>
        <v/>
      </c>
    </row>
    <row r="138" spans="1:9" ht="13" x14ac:dyDescent="0.3">
      <c r="A138" s="182"/>
      <c r="B138" s="149" t="str">
        <f>IF(A138&gt;0,VLOOKUP(A138,Liste!$B$179                         : Liste!$C$189,2),"")</f>
        <v/>
      </c>
      <c r="C138" s="186"/>
      <c r="D138" s="187"/>
      <c r="E138" t="str">
        <f>IF(D138&gt;0,VLOOKUP(D138,Liste!$A$10:$D$163,4),"")</f>
        <v/>
      </c>
      <c r="F138" s="188"/>
      <c r="G138" s="37"/>
      <c r="H138" s="188"/>
      <c r="I138" s="144" t="str">
        <f t="shared" si="2"/>
        <v/>
      </c>
    </row>
    <row r="139" spans="1:9" ht="13" x14ac:dyDescent="0.3">
      <c r="A139" s="182"/>
      <c r="B139" s="149" t="str">
        <f>IF(A139&gt;0,VLOOKUP(A139,Liste!$B$179                         : Liste!$C$189,2),"")</f>
        <v/>
      </c>
      <c r="C139" s="186"/>
      <c r="D139" s="187"/>
      <c r="E139" t="str">
        <f>IF(D139&gt;0,VLOOKUP(D139,Liste!$A$10:$D$163,4),"")</f>
        <v/>
      </c>
      <c r="F139" s="188"/>
      <c r="G139" s="37"/>
      <c r="H139" s="188"/>
      <c r="I139" s="144" t="str">
        <f t="shared" si="2"/>
        <v/>
      </c>
    </row>
    <row r="140" spans="1:9" ht="13" x14ac:dyDescent="0.3">
      <c r="A140" s="182"/>
      <c r="B140" s="149" t="str">
        <f>IF(A140&gt;0,VLOOKUP(A140,Liste!$B$179                         : Liste!$C$189,2),"")</f>
        <v/>
      </c>
      <c r="C140" s="186"/>
      <c r="D140" s="187"/>
      <c r="E140" t="str">
        <f>IF(D140&gt;0,VLOOKUP(D140,Liste!$A$10:$D$163,4),"")</f>
        <v/>
      </c>
      <c r="F140" s="188"/>
      <c r="G140" s="37"/>
      <c r="H140" s="188"/>
      <c r="I140" s="144" t="str">
        <f t="shared" si="2"/>
        <v/>
      </c>
    </row>
    <row r="141" spans="1:9" ht="13" x14ac:dyDescent="0.3">
      <c r="A141" s="182"/>
      <c r="B141" s="149" t="str">
        <f>IF(A141&gt;0,VLOOKUP(A141,Liste!$B$179                         : Liste!$C$189,2),"")</f>
        <v/>
      </c>
      <c r="C141" s="186"/>
      <c r="D141" s="187"/>
      <c r="E141" t="str">
        <f>IF(D141&gt;0,VLOOKUP(D141,Liste!$A$10:$D$163,4),"")</f>
        <v/>
      </c>
      <c r="F141" s="188"/>
      <c r="G141" s="37"/>
      <c r="H141" s="188"/>
      <c r="I141" s="144" t="str">
        <f t="shared" si="2"/>
        <v/>
      </c>
    </row>
    <row r="142" spans="1:9" ht="13" x14ac:dyDescent="0.3">
      <c r="A142" s="182"/>
      <c r="B142" s="149" t="str">
        <f>IF(A142&gt;0,VLOOKUP(A142,Liste!$B$179                         : Liste!$C$189,2),"")</f>
        <v/>
      </c>
      <c r="C142" s="186"/>
      <c r="D142" s="187"/>
      <c r="E142" t="str">
        <f>IF(D142&gt;0,VLOOKUP(D142,Liste!$A$10:$D$163,4),"")</f>
        <v/>
      </c>
      <c r="F142" s="188"/>
      <c r="G142" s="37"/>
      <c r="H142" s="188"/>
      <c r="I142" s="144" t="str">
        <f t="shared" si="2"/>
        <v/>
      </c>
    </row>
    <row r="143" spans="1:9" ht="13" x14ac:dyDescent="0.3">
      <c r="A143" s="182"/>
      <c r="B143" s="149" t="str">
        <f>IF(A143&gt;0,VLOOKUP(A143,Liste!$B$179                         : Liste!$C$189,2),"")</f>
        <v/>
      </c>
      <c r="C143" s="186"/>
      <c r="D143" s="187"/>
      <c r="E143" t="str">
        <f>IF(D143&gt;0,VLOOKUP(D143,Liste!$A$10:$D$163,4),"")</f>
        <v/>
      </c>
      <c r="F143" s="188"/>
      <c r="G143" s="37"/>
      <c r="H143" s="188"/>
      <c r="I143" s="144" t="str">
        <f t="shared" si="2"/>
        <v/>
      </c>
    </row>
    <row r="144" spans="1:9" ht="13" x14ac:dyDescent="0.3">
      <c r="A144" s="182"/>
      <c r="B144" s="149" t="str">
        <f>IF(A144&gt;0,VLOOKUP(A144,Liste!$B$179                         : Liste!$C$189,2),"")</f>
        <v/>
      </c>
      <c r="C144" s="186"/>
      <c r="D144" s="187"/>
      <c r="E144" t="str">
        <f>IF(D144&gt;0,VLOOKUP(D144,Liste!$A$10:$D$163,4),"")</f>
        <v/>
      </c>
      <c r="F144" s="188"/>
      <c r="G144" s="37"/>
      <c r="H144" s="188"/>
      <c r="I144" s="144" t="str">
        <f t="shared" si="2"/>
        <v/>
      </c>
    </row>
    <row r="145" spans="1:9" ht="13" x14ac:dyDescent="0.3">
      <c r="A145" s="182"/>
      <c r="B145" s="149" t="str">
        <f>IF(A145&gt;0,VLOOKUP(A145,Liste!$B$179                         : Liste!$C$189,2),"")</f>
        <v/>
      </c>
      <c r="C145" s="186"/>
      <c r="D145" s="187"/>
      <c r="E145" t="str">
        <f>IF(D145&gt;0,VLOOKUP(D145,Liste!$A$10:$D$163,4),"")</f>
        <v/>
      </c>
      <c r="F145" s="188"/>
      <c r="G145" s="37"/>
      <c r="H145" s="188"/>
      <c r="I145" s="144" t="str">
        <f t="shared" si="2"/>
        <v/>
      </c>
    </row>
    <row r="146" spans="1:9" ht="13" x14ac:dyDescent="0.3">
      <c r="A146" s="182"/>
      <c r="B146" s="149" t="str">
        <f>IF(A146&gt;0,VLOOKUP(A146,Liste!$B$179                         : Liste!$C$189,2),"")</f>
        <v/>
      </c>
      <c r="C146" s="186"/>
      <c r="D146" s="187"/>
      <c r="E146" t="str">
        <f>IF(D146&gt;0,VLOOKUP(D146,Liste!$A$10:$D$163,4),"")</f>
        <v/>
      </c>
      <c r="F146" s="188"/>
      <c r="G146" s="37"/>
      <c r="H146" s="188"/>
      <c r="I146" s="144" t="str">
        <f t="shared" si="2"/>
        <v/>
      </c>
    </row>
    <row r="147" spans="1:9" ht="13" x14ac:dyDescent="0.3">
      <c r="A147" s="182"/>
      <c r="B147" s="149" t="str">
        <f>IF(A147&gt;0,VLOOKUP(A147,Liste!$B$179                         : Liste!$C$189,2),"")</f>
        <v/>
      </c>
      <c r="C147" s="186"/>
      <c r="D147" s="187"/>
      <c r="E147" t="str">
        <f>IF(D147&gt;0,VLOOKUP(D147,Liste!$A$10:$D$163,4),"")</f>
        <v/>
      </c>
      <c r="F147" s="188"/>
      <c r="G147" s="37"/>
      <c r="H147" s="188"/>
      <c r="I147" s="144" t="str">
        <f t="shared" si="2"/>
        <v/>
      </c>
    </row>
    <row r="148" spans="1:9" ht="13" x14ac:dyDescent="0.3">
      <c r="A148" s="182"/>
      <c r="B148" s="149" t="str">
        <f>IF(A148&gt;0,VLOOKUP(A148,Liste!$B$179                         : Liste!$C$189,2),"")</f>
        <v/>
      </c>
      <c r="C148" s="186"/>
      <c r="D148" s="187"/>
      <c r="E148" t="str">
        <f>IF(D148&gt;0,VLOOKUP(D148,Liste!$A$10:$D$163,4),"")</f>
        <v/>
      </c>
      <c r="F148" s="188"/>
      <c r="G148" s="37"/>
      <c r="H148" s="188"/>
      <c r="I148" s="144" t="str">
        <f t="shared" si="2"/>
        <v/>
      </c>
    </row>
    <row r="149" spans="1:9" ht="13" x14ac:dyDescent="0.3">
      <c r="A149" s="182"/>
      <c r="B149" s="149" t="str">
        <f>IF(A149&gt;0,VLOOKUP(A149,Liste!$B$179                         : Liste!$C$189,2),"")</f>
        <v/>
      </c>
      <c r="C149" s="186"/>
      <c r="D149" s="187"/>
      <c r="E149" t="str">
        <f>IF(D149&gt;0,VLOOKUP(D149,Liste!$A$10:$D$163,4),"")</f>
        <v/>
      </c>
      <c r="F149" s="188"/>
      <c r="G149" s="37"/>
      <c r="H149" s="188"/>
      <c r="I149" s="144" t="str">
        <f t="shared" si="2"/>
        <v/>
      </c>
    </row>
    <row r="150" spans="1:9" ht="13" x14ac:dyDescent="0.3">
      <c r="A150" s="182"/>
      <c r="B150" s="149" t="str">
        <f>IF(A150&gt;0,VLOOKUP(A150,Liste!$B$179                         : Liste!$C$189,2),"")</f>
        <v/>
      </c>
      <c r="C150" s="186"/>
      <c r="D150" s="187"/>
      <c r="E150" t="str">
        <f>IF(D150&gt;0,VLOOKUP(D150,Liste!$A$10:$D$163,4),"")</f>
        <v/>
      </c>
      <c r="F150" s="188"/>
      <c r="G150" s="37"/>
      <c r="H150" s="188"/>
      <c r="I150" s="144" t="str">
        <f t="shared" si="2"/>
        <v/>
      </c>
    </row>
    <row r="151" spans="1:9" ht="13" x14ac:dyDescent="0.3">
      <c r="A151" s="182"/>
      <c r="B151" s="149" t="str">
        <f>IF(A151&gt;0,VLOOKUP(A151,Liste!$B$179                         : Liste!$C$189,2),"")</f>
        <v/>
      </c>
      <c r="C151" s="186"/>
      <c r="D151" s="187"/>
      <c r="E151" t="str">
        <f>IF(D151&gt;0,VLOOKUP(D151,Liste!$A$10:$D$163,4),"")</f>
        <v/>
      </c>
      <c r="F151" s="188"/>
      <c r="G151" s="37"/>
      <c r="H151" s="188"/>
      <c r="I151" s="144" t="str">
        <f t="shared" si="2"/>
        <v/>
      </c>
    </row>
    <row r="152" spans="1:9" ht="13" x14ac:dyDescent="0.3">
      <c r="A152" s="182"/>
      <c r="B152" s="149" t="str">
        <f>IF(A152&gt;0,VLOOKUP(A152,Liste!$B$179                         : Liste!$C$189,2),"")</f>
        <v/>
      </c>
      <c r="C152" s="186"/>
      <c r="D152" s="187"/>
      <c r="E152" t="str">
        <f>IF(D152&gt;0,VLOOKUP(D152,Liste!$A$10:$D$163,4),"")</f>
        <v/>
      </c>
      <c r="F152" s="188"/>
      <c r="G152" s="37"/>
      <c r="H152" s="188"/>
      <c r="I152" s="144" t="str">
        <f t="shared" si="2"/>
        <v/>
      </c>
    </row>
    <row r="153" spans="1:9" ht="13" x14ac:dyDescent="0.3">
      <c r="A153" s="182"/>
      <c r="B153" s="149" t="str">
        <f>IF(A153&gt;0,VLOOKUP(A153,Liste!$B$179                         : Liste!$C$189,2),"")</f>
        <v/>
      </c>
      <c r="C153" s="186"/>
      <c r="D153" s="187"/>
      <c r="E153" t="str">
        <f>IF(D153&gt;0,VLOOKUP(D153,Liste!$A$10:$D$163,4),"")</f>
        <v/>
      </c>
      <c r="F153" s="188"/>
      <c r="G153" s="37"/>
      <c r="H153" s="188"/>
      <c r="I153" s="144" t="str">
        <f t="shared" si="2"/>
        <v/>
      </c>
    </row>
    <row r="154" spans="1:9" ht="13" x14ac:dyDescent="0.3">
      <c r="A154" s="182"/>
      <c r="B154" s="149" t="str">
        <f>IF(A154&gt;0,VLOOKUP(A154,Liste!$B$179                         : Liste!$C$189,2),"")</f>
        <v/>
      </c>
      <c r="C154" s="186"/>
      <c r="D154" s="187"/>
      <c r="E154" t="str">
        <f>IF(D154&gt;0,VLOOKUP(D154,Liste!$A$10:$D$163,4),"")</f>
        <v/>
      </c>
      <c r="F154" s="188"/>
      <c r="G154" s="37"/>
      <c r="H154" s="188"/>
      <c r="I154" s="144" t="str">
        <f t="shared" si="2"/>
        <v/>
      </c>
    </row>
    <row r="155" spans="1:9" ht="13" x14ac:dyDescent="0.3">
      <c r="A155" s="182"/>
      <c r="B155" s="149" t="str">
        <f>IF(A155&gt;0,VLOOKUP(A155,Liste!$B$179                         : Liste!$C$189,2),"")</f>
        <v/>
      </c>
      <c r="C155" s="186"/>
      <c r="D155" s="187"/>
      <c r="E155" t="str">
        <f>IF(D155&gt;0,VLOOKUP(D155,Liste!$A$10:$D$163,4),"")</f>
        <v/>
      </c>
      <c r="F155" s="188"/>
      <c r="G155" s="37"/>
      <c r="H155" s="188"/>
      <c r="I155" s="144" t="str">
        <f t="shared" si="2"/>
        <v/>
      </c>
    </row>
    <row r="156" spans="1:9" ht="13" x14ac:dyDescent="0.3">
      <c r="A156" s="182"/>
      <c r="B156" s="149" t="str">
        <f>IF(A156&gt;0,VLOOKUP(A156,Liste!$B$179                         : Liste!$C$189,2),"")</f>
        <v/>
      </c>
      <c r="C156" s="186"/>
      <c r="D156" s="187"/>
      <c r="E156" t="str">
        <f>IF(D156&gt;0,VLOOKUP(D156,Liste!$A$10:$D$163,4),"")</f>
        <v/>
      </c>
      <c r="F156" s="188"/>
      <c r="G156" s="37"/>
      <c r="H156" s="188"/>
      <c r="I156" s="144" t="str">
        <f t="shared" si="2"/>
        <v/>
      </c>
    </row>
    <row r="157" spans="1:9" ht="13" x14ac:dyDescent="0.3">
      <c r="A157" s="182"/>
      <c r="B157" s="149" t="str">
        <f>IF(A157&gt;0,VLOOKUP(A157,Liste!$B$179                         : Liste!$C$189,2),"")</f>
        <v/>
      </c>
      <c r="C157" s="186"/>
      <c r="D157" s="187"/>
      <c r="E157" t="str">
        <f>IF(D157&gt;0,VLOOKUP(D157,Liste!$A$10:$D$163,4),"")</f>
        <v/>
      </c>
      <c r="F157" s="188"/>
      <c r="G157" s="37"/>
      <c r="H157" s="188"/>
      <c r="I157" s="144" t="str">
        <f t="shared" si="2"/>
        <v/>
      </c>
    </row>
    <row r="158" spans="1:9" ht="13" x14ac:dyDescent="0.3">
      <c r="A158" s="182"/>
      <c r="B158" s="149" t="str">
        <f>IF(A158&gt;0,VLOOKUP(A158,Liste!$B$179                         : Liste!$C$189,2),"")</f>
        <v/>
      </c>
      <c r="C158" s="186"/>
      <c r="D158" s="187"/>
      <c r="E158" t="str">
        <f>IF(D158&gt;0,VLOOKUP(D158,Liste!$A$10:$D$163,4),"")</f>
        <v/>
      </c>
      <c r="F158" s="188"/>
      <c r="G158" s="37"/>
      <c r="H158" s="188"/>
      <c r="I158" s="144" t="str">
        <f t="shared" si="2"/>
        <v/>
      </c>
    </row>
    <row r="159" spans="1:9" ht="13" x14ac:dyDescent="0.3">
      <c r="A159" s="182"/>
      <c r="B159" s="149" t="str">
        <f>IF(A159&gt;0,VLOOKUP(A159,Liste!$B$179                         : Liste!$C$189,2),"")</f>
        <v/>
      </c>
      <c r="C159" s="186"/>
      <c r="D159" s="187"/>
      <c r="E159" t="str">
        <f>IF(D159&gt;0,VLOOKUP(D159,Liste!$A$10:$D$163,4),"")</f>
        <v/>
      </c>
      <c r="F159" s="188"/>
      <c r="G159" s="37"/>
      <c r="H159" s="188"/>
      <c r="I159" s="144" t="str">
        <f t="shared" si="2"/>
        <v/>
      </c>
    </row>
    <row r="160" spans="1:9" ht="13" x14ac:dyDescent="0.3">
      <c r="A160" s="182"/>
      <c r="B160" s="149" t="str">
        <f>IF(A160&gt;0,VLOOKUP(A160,Liste!$B$179                         : Liste!$C$189,2),"")</f>
        <v/>
      </c>
      <c r="C160" s="186"/>
      <c r="D160" s="187"/>
      <c r="E160" t="str">
        <f>IF(D160&gt;0,VLOOKUP(D160,Liste!$A$10:$D$163,4),"")</f>
        <v/>
      </c>
      <c r="F160" s="188"/>
      <c r="G160" s="37"/>
      <c r="H160" s="188"/>
      <c r="I160" s="144" t="str">
        <f t="shared" si="2"/>
        <v/>
      </c>
    </row>
    <row r="161" spans="1:9" ht="13" x14ac:dyDescent="0.3">
      <c r="A161" s="182"/>
      <c r="B161" s="149" t="str">
        <f>IF(A161&gt;0,VLOOKUP(A161,Liste!$B$179                         : Liste!$C$189,2),"")</f>
        <v/>
      </c>
      <c r="C161" s="186"/>
      <c r="D161" s="187"/>
      <c r="E161" t="str">
        <f>IF(D161&gt;0,VLOOKUP(D161,Liste!$A$10:$D$163,4),"")</f>
        <v/>
      </c>
      <c r="F161" s="188"/>
      <c r="G161" s="37"/>
      <c r="H161" s="188"/>
      <c r="I161" s="144" t="str">
        <f t="shared" si="2"/>
        <v/>
      </c>
    </row>
    <row r="162" spans="1:9" ht="13" x14ac:dyDescent="0.3">
      <c r="A162" s="182"/>
      <c r="B162" s="149" t="str">
        <f>IF(A162&gt;0,VLOOKUP(A162,Liste!$B$179                         : Liste!$C$189,2),"")</f>
        <v/>
      </c>
      <c r="C162" s="186"/>
      <c r="D162" s="187"/>
      <c r="E162" t="str">
        <f>IF(D162&gt;0,VLOOKUP(D162,Liste!$A$10:$D$163,4),"")</f>
        <v/>
      </c>
      <c r="F162" s="188"/>
      <c r="G162" s="37"/>
      <c r="H162" s="188"/>
      <c r="I162" s="144" t="str">
        <f t="shared" si="2"/>
        <v/>
      </c>
    </row>
    <row r="163" spans="1:9" ht="13" x14ac:dyDescent="0.3">
      <c r="A163" s="182"/>
      <c r="B163" s="149" t="str">
        <f>IF(A163&gt;0,VLOOKUP(A163,Liste!$B$179                         : Liste!$C$189,2),"")</f>
        <v/>
      </c>
      <c r="C163" s="186"/>
      <c r="D163" s="187"/>
      <c r="E163" t="str">
        <f>IF(D163&gt;0,VLOOKUP(D163,Liste!$A$10:$D$163,4),"")</f>
        <v/>
      </c>
      <c r="F163" s="188"/>
      <c r="G163" s="37"/>
      <c r="H163" s="188"/>
      <c r="I163" s="144" t="str">
        <f t="shared" si="2"/>
        <v/>
      </c>
    </row>
    <row r="164" spans="1:9" ht="13" x14ac:dyDescent="0.3">
      <c r="A164" s="182"/>
      <c r="B164" s="149" t="str">
        <f>IF(A164&gt;0,VLOOKUP(A164,Liste!$B$179                         : Liste!$C$189,2),"")</f>
        <v/>
      </c>
      <c r="C164" s="186"/>
      <c r="D164" s="187"/>
      <c r="E164" t="str">
        <f>IF(D164&gt;0,VLOOKUP(D164,Liste!$A$10:$D$163,4),"")</f>
        <v/>
      </c>
      <c r="F164" s="188"/>
      <c r="G164" s="37"/>
      <c r="H164" s="188"/>
      <c r="I164" s="144" t="str">
        <f t="shared" si="2"/>
        <v/>
      </c>
    </row>
    <row r="165" spans="1:9" ht="13" x14ac:dyDescent="0.3">
      <c r="A165" s="182"/>
      <c r="B165" s="149" t="str">
        <f>IF(A165&gt;0,VLOOKUP(A165,Liste!$B$179                         : Liste!$C$189,2),"")</f>
        <v/>
      </c>
      <c r="C165" s="186"/>
      <c r="D165" s="187"/>
      <c r="E165" t="str">
        <f>IF(D165&gt;0,VLOOKUP(D165,Liste!$A$10:$D$163,4),"")</f>
        <v/>
      </c>
      <c r="F165" s="188"/>
      <c r="G165" s="37"/>
      <c r="H165" s="188"/>
      <c r="I165" s="144" t="str">
        <f t="shared" si="2"/>
        <v/>
      </c>
    </row>
    <row r="166" spans="1:9" ht="13" x14ac:dyDescent="0.3">
      <c r="A166" s="182"/>
      <c r="B166" s="149" t="str">
        <f>IF(A166&gt;0,VLOOKUP(A166,Liste!$B$179                         : Liste!$C$189,2),"")</f>
        <v/>
      </c>
      <c r="C166" s="186"/>
      <c r="D166" s="187"/>
      <c r="E166" t="str">
        <f>IF(D166&gt;0,VLOOKUP(D166,Liste!$A$10:$D$163,4),"")</f>
        <v/>
      </c>
      <c r="F166" s="188"/>
      <c r="G166" s="37"/>
      <c r="H166" s="188"/>
      <c r="I166" s="144" t="str">
        <f t="shared" si="2"/>
        <v/>
      </c>
    </row>
    <row r="167" spans="1:9" ht="13" x14ac:dyDescent="0.3">
      <c r="A167" s="182"/>
      <c r="B167" s="149" t="str">
        <f>IF(A167&gt;0,VLOOKUP(A167,Liste!$B$179                         : Liste!$C$189,2),"")</f>
        <v/>
      </c>
      <c r="C167" s="186"/>
      <c r="D167" s="187"/>
      <c r="E167" t="str">
        <f>IF(D167&gt;0,VLOOKUP(D167,Liste!$A$10:$D$163,4),"")</f>
        <v/>
      </c>
      <c r="F167" s="188"/>
      <c r="G167" s="37"/>
      <c r="H167" s="188"/>
      <c r="I167" s="144" t="str">
        <f t="shared" si="2"/>
        <v/>
      </c>
    </row>
    <row r="168" spans="1:9" ht="13" x14ac:dyDescent="0.3">
      <c r="A168" s="182"/>
      <c r="B168" s="149" t="str">
        <f>IF(A168&gt;0,VLOOKUP(A168,Liste!$B$179                         : Liste!$C$189,2),"")</f>
        <v/>
      </c>
      <c r="C168" s="186"/>
      <c r="D168" s="187"/>
      <c r="E168" t="str">
        <f>IF(D168&gt;0,VLOOKUP(D168,Liste!$A$10:$D$163,4),"")</f>
        <v/>
      </c>
      <c r="F168" s="188"/>
      <c r="G168" s="37"/>
      <c r="H168" s="188"/>
      <c r="I168" s="144" t="str">
        <f t="shared" si="2"/>
        <v/>
      </c>
    </row>
    <row r="169" spans="1:9" ht="13" x14ac:dyDescent="0.3">
      <c r="A169" s="182"/>
      <c r="B169" s="149" t="str">
        <f>IF(A169&gt;0,VLOOKUP(A169,Liste!$B$179                         : Liste!$C$189,2),"")</f>
        <v/>
      </c>
      <c r="C169" s="186"/>
      <c r="D169" s="187"/>
      <c r="E169" t="str">
        <f>IF(D169&gt;0,VLOOKUP(D169,Liste!$A$10:$D$163,4),"")</f>
        <v/>
      </c>
      <c r="F169" s="188"/>
      <c r="G169" s="37"/>
      <c r="H169" s="188"/>
      <c r="I169" s="144" t="str">
        <f t="shared" si="2"/>
        <v/>
      </c>
    </row>
    <row r="170" spans="1:9" ht="13" x14ac:dyDescent="0.3">
      <c r="A170" s="147"/>
      <c r="B170" s="149" t="str">
        <f>IF(A170&gt;0,VLOOKUP(A170,Liste!$B$179                         : Liste!$C$189,2),"")</f>
        <v/>
      </c>
      <c r="C170" s="186"/>
      <c r="D170" s="187"/>
      <c r="E170" t="str">
        <f>IF(D170&gt;0,VLOOKUP(D170,Liste!$A$10:$D$163,4),"")</f>
        <v/>
      </c>
      <c r="F170" s="188"/>
      <c r="G170" s="37"/>
      <c r="H170" s="188"/>
      <c r="I170" s="144" t="str">
        <f t="shared" si="2"/>
        <v/>
      </c>
    </row>
    <row r="171" spans="1:9" ht="13" x14ac:dyDescent="0.3">
      <c r="A171" s="147"/>
      <c r="B171" s="149" t="str">
        <f>IF(A171&gt;0,VLOOKUP(A171,Liste!$B$179                         : Liste!$C$189,2),"")</f>
        <v/>
      </c>
      <c r="C171" s="186"/>
      <c r="D171" s="187"/>
      <c r="E171" t="str">
        <f>IF(D171&gt;0,VLOOKUP(D171,Liste!$A$10:$D$163,4),"")</f>
        <v/>
      </c>
      <c r="F171" s="188"/>
      <c r="G171" s="37"/>
      <c r="H171" s="188"/>
      <c r="I171" s="144" t="str">
        <f t="shared" si="2"/>
        <v/>
      </c>
    </row>
    <row r="172" spans="1:9" ht="13" x14ac:dyDescent="0.3">
      <c r="A172" s="147"/>
      <c r="B172" s="149" t="str">
        <f>IF(A172&gt;0,VLOOKUP(A172,Liste!$B$179                         : Liste!$C$189,2),"")</f>
        <v/>
      </c>
      <c r="C172" s="186"/>
      <c r="D172" s="187"/>
      <c r="E172" t="str">
        <f>IF(D172&gt;0,VLOOKUP(D172,Liste!$A$10:$D$163,4),"")</f>
        <v/>
      </c>
      <c r="F172" s="188"/>
      <c r="G172" s="37"/>
      <c r="H172" s="188"/>
      <c r="I172" s="144" t="str">
        <f t="shared" si="2"/>
        <v/>
      </c>
    </row>
    <row r="173" spans="1:9" ht="13" x14ac:dyDescent="0.3">
      <c r="A173" s="147"/>
      <c r="B173" s="149" t="str">
        <f>IF(A173&gt;0,VLOOKUP(A173,Liste!$B$179                         : Liste!$C$189,2),"")</f>
        <v/>
      </c>
      <c r="C173" s="186"/>
      <c r="D173" s="187"/>
      <c r="E173" t="str">
        <f>IF(D173&gt;0,VLOOKUP(D173,Liste!$A$10:$D$163,4),"")</f>
        <v/>
      </c>
      <c r="F173" s="188"/>
      <c r="G173" s="37"/>
      <c r="H173" s="188"/>
      <c r="I173" s="144" t="str">
        <f t="shared" si="2"/>
        <v/>
      </c>
    </row>
    <row r="174" spans="1:9" ht="13" x14ac:dyDescent="0.3">
      <c r="A174" s="147"/>
      <c r="B174" s="149" t="str">
        <f>IF(A174&gt;0,VLOOKUP(A174,Liste!$B$179                         : Liste!$C$189,2),"")</f>
        <v/>
      </c>
      <c r="C174" s="186"/>
      <c r="D174" s="187"/>
      <c r="E174" t="str">
        <f>IF(D174&gt;0,VLOOKUP(D174,Liste!$A$10:$D$163,4),"")</f>
        <v/>
      </c>
      <c r="F174" s="188"/>
      <c r="G174" s="37"/>
      <c r="H174" s="188"/>
      <c r="I174" s="144" t="str">
        <f t="shared" si="2"/>
        <v/>
      </c>
    </row>
    <row r="175" spans="1:9" ht="13" x14ac:dyDescent="0.3">
      <c r="A175" s="147"/>
      <c r="B175" s="149" t="str">
        <f>IF(A175&gt;0,VLOOKUP(A175,Liste!$B$179                         : Liste!$C$189,2),"")</f>
        <v/>
      </c>
      <c r="C175" s="186"/>
      <c r="D175" s="187"/>
      <c r="E175" t="str">
        <f>IF(D175&gt;0,VLOOKUP(D175,Liste!$A$10:$D$163,4),"")</f>
        <v/>
      </c>
      <c r="F175" s="188"/>
      <c r="G175" s="37"/>
      <c r="H175" s="188"/>
      <c r="I175" s="144" t="str">
        <f t="shared" si="2"/>
        <v/>
      </c>
    </row>
    <row r="176" spans="1:9" ht="13" x14ac:dyDescent="0.3">
      <c r="A176" s="147"/>
      <c r="B176" s="149" t="str">
        <f>IF(A176&gt;0,VLOOKUP(A176,Liste!$B$179                         : Liste!$C$189,2),"")</f>
        <v/>
      </c>
      <c r="C176" s="186"/>
      <c r="D176" s="187"/>
      <c r="E176" t="str">
        <f>IF(D176&gt;0,VLOOKUP(D176,Liste!$A$10:$D$163,4),"")</f>
        <v/>
      </c>
      <c r="F176" s="188"/>
      <c r="G176" s="37"/>
      <c r="H176" s="188"/>
      <c r="I176" s="144" t="str">
        <f t="shared" si="2"/>
        <v/>
      </c>
    </row>
    <row r="177" spans="1:9" ht="13" x14ac:dyDescent="0.3">
      <c r="A177" s="147"/>
      <c r="B177" s="149" t="str">
        <f>IF(A177&gt;0,VLOOKUP(A177,Liste!$B$179                         : Liste!$C$189,2),"")</f>
        <v/>
      </c>
      <c r="C177" s="186"/>
      <c r="D177" s="187"/>
      <c r="E177" t="str">
        <f>IF(D177&gt;0,VLOOKUP(D177,Liste!$A$10:$D$163,4),"")</f>
        <v/>
      </c>
      <c r="F177" s="188"/>
      <c r="G177" s="37"/>
      <c r="H177" s="188"/>
      <c r="I177" s="144" t="str">
        <f t="shared" si="2"/>
        <v/>
      </c>
    </row>
    <row r="178" spans="1:9" ht="13" x14ac:dyDescent="0.3">
      <c r="A178" s="147"/>
      <c r="B178" s="149" t="str">
        <f>IF(A178&gt;0,VLOOKUP(A178,Liste!$B$179                         : Liste!$C$189,2),"")</f>
        <v/>
      </c>
      <c r="C178" s="186"/>
      <c r="D178" s="187"/>
      <c r="E178" t="str">
        <f>IF(D178&gt;0,VLOOKUP(D178,Liste!$A$10:$D$163,4),"")</f>
        <v/>
      </c>
      <c r="F178" s="188"/>
      <c r="G178" s="37"/>
      <c r="H178" s="188"/>
      <c r="I178" s="144" t="str">
        <f t="shared" si="2"/>
        <v/>
      </c>
    </row>
    <row r="179" spans="1:9" ht="13" x14ac:dyDescent="0.3">
      <c r="A179" s="147"/>
      <c r="B179" s="149" t="str">
        <f>IF(A179&gt;0,VLOOKUP(A179,Liste!$B$179                         : Liste!$C$189,2),"")</f>
        <v/>
      </c>
      <c r="C179" s="186"/>
      <c r="D179" s="187"/>
      <c r="E179" t="str">
        <f>IF(D179&gt;0,VLOOKUP(D179,Liste!$A$10:$D$163,4),"")</f>
        <v/>
      </c>
      <c r="F179" s="188"/>
      <c r="G179" s="37"/>
      <c r="H179" s="188"/>
      <c r="I179" s="144" t="str">
        <f t="shared" si="2"/>
        <v/>
      </c>
    </row>
    <row r="180" spans="1:9" ht="13" x14ac:dyDescent="0.3">
      <c r="A180" s="147"/>
      <c r="B180" s="149" t="str">
        <f>IF(A180&gt;0,VLOOKUP(A180,Liste!$B$179                         : Liste!$C$189,2),"")</f>
        <v/>
      </c>
      <c r="C180" s="186"/>
      <c r="D180" s="187"/>
      <c r="E180" t="str">
        <f>IF(D180&gt;0,VLOOKUP(D180,Liste!$A$10:$D$163,4),"")</f>
        <v/>
      </c>
      <c r="F180" s="188"/>
      <c r="G180" s="37"/>
      <c r="H180" s="188"/>
      <c r="I180" s="144" t="str">
        <f t="shared" si="2"/>
        <v/>
      </c>
    </row>
    <row r="181" spans="1:9" ht="13" x14ac:dyDescent="0.3">
      <c r="A181" s="147"/>
      <c r="B181" s="149" t="str">
        <f>IF(A181&gt;0,VLOOKUP(A181,Liste!$B$179                         : Liste!$C$189,2),"")</f>
        <v/>
      </c>
      <c r="C181" s="186"/>
      <c r="D181" s="187"/>
      <c r="E181" t="str">
        <f>IF(D181&gt;0,VLOOKUP(D181,Liste!$A$10:$D$163,4),"")</f>
        <v/>
      </c>
      <c r="F181" s="188"/>
      <c r="G181" s="37"/>
      <c r="H181" s="188"/>
      <c r="I181" s="144" t="str">
        <f t="shared" si="2"/>
        <v/>
      </c>
    </row>
    <row r="182" spans="1:9" ht="13" x14ac:dyDescent="0.3">
      <c r="A182" s="147"/>
      <c r="B182" s="149" t="str">
        <f>IF(A182&gt;0,VLOOKUP(A182,Liste!$B$179                         : Liste!$C$189,2),"")</f>
        <v/>
      </c>
      <c r="C182" s="186"/>
      <c r="D182" s="187"/>
      <c r="E182" t="str">
        <f>IF(D182&gt;0,VLOOKUP(D182,Liste!$A$10:$D$163,4),"")</f>
        <v/>
      </c>
      <c r="F182" s="188"/>
      <c r="G182" s="37"/>
      <c r="H182" s="188"/>
      <c r="I182" s="144" t="str">
        <f t="shared" si="2"/>
        <v/>
      </c>
    </row>
    <row r="183" spans="1:9" ht="13" x14ac:dyDescent="0.3">
      <c r="A183" s="147"/>
      <c r="B183" s="149" t="str">
        <f>IF(A183&gt;0,VLOOKUP(A183,Liste!$B$179                         : Liste!$C$189,2),"")</f>
        <v/>
      </c>
      <c r="C183" s="186"/>
      <c r="D183" s="187"/>
      <c r="E183" t="str">
        <f>IF(D183&gt;0,VLOOKUP(D183,Liste!$A$10:$D$163,4),"")</f>
        <v/>
      </c>
      <c r="F183" s="188"/>
      <c r="G183" s="37"/>
      <c r="H183" s="188"/>
      <c r="I183" s="144" t="str">
        <f t="shared" si="2"/>
        <v/>
      </c>
    </row>
    <row r="184" spans="1:9" ht="13" x14ac:dyDescent="0.3">
      <c r="A184" s="147"/>
      <c r="B184" s="149" t="str">
        <f>IF(A184&gt;0,VLOOKUP(A184,Liste!$B$179                         : Liste!$C$189,2),"")</f>
        <v/>
      </c>
      <c r="C184" s="186"/>
      <c r="D184" s="187"/>
      <c r="E184" t="str">
        <f>IF(D184&gt;0,VLOOKUP(D184,Liste!$A$10:$D$163,4),"")</f>
        <v/>
      </c>
      <c r="F184" s="188"/>
      <c r="G184" s="37"/>
      <c r="H184" s="188"/>
      <c r="I184" s="144" t="str">
        <f t="shared" si="2"/>
        <v/>
      </c>
    </row>
    <row r="185" spans="1:9" ht="13" x14ac:dyDescent="0.3">
      <c r="A185" s="147"/>
      <c r="B185" s="149" t="str">
        <f>IF(A185&gt;0,VLOOKUP(A185,Liste!$B$179                         : Liste!$C$189,2),"")</f>
        <v/>
      </c>
      <c r="C185" s="186"/>
      <c r="D185" s="187"/>
      <c r="E185" t="str">
        <f>IF(D185&gt;0,VLOOKUP(D185,Liste!$A$10:$D$163,4),"")</f>
        <v/>
      </c>
      <c r="F185" s="188"/>
      <c r="G185" s="37"/>
      <c r="H185" s="188"/>
      <c r="I185" s="144" t="str">
        <f t="shared" si="2"/>
        <v/>
      </c>
    </row>
    <row r="186" spans="1:9" ht="13" x14ac:dyDescent="0.3">
      <c r="A186" s="147"/>
      <c r="B186" s="149" t="str">
        <f>IF(A186&gt;0,VLOOKUP(A186,Liste!$B$179                         : Liste!$C$189,2),"")</f>
        <v/>
      </c>
      <c r="C186" s="186"/>
      <c r="D186" s="187"/>
      <c r="E186" t="str">
        <f>IF(D186&gt;0,VLOOKUP(D186,Liste!$A$10:$D$163,4),"")</f>
        <v/>
      </c>
      <c r="F186" s="188"/>
      <c r="G186" s="37"/>
      <c r="H186" s="188"/>
      <c r="I186" s="144" t="str">
        <f t="shared" si="2"/>
        <v/>
      </c>
    </row>
    <row r="187" spans="1:9" ht="13" x14ac:dyDescent="0.3">
      <c r="A187" s="147"/>
      <c r="B187" s="149" t="str">
        <f>IF(A187&gt;0,VLOOKUP(A187,Liste!$B$179                         : Liste!$C$189,2),"")</f>
        <v/>
      </c>
      <c r="C187" s="186"/>
      <c r="D187" s="187"/>
      <c r="E187" t="str">
        <f>IF(D187&gt;0,VLOOKUP(D187,Liste!$A$10:$D$163,4),"")</f>
        <v/>
      </c>
      <c r="F187" s="188"/>
      <c r="G187" s="37"/>
      <c r="H187" s="188"/>
      <c r="I187" s="144" t="str">
        <f t="shared" si="2"/>
        <v/>
      </c>
    </row>
    <row r="188" spans="1:9" ht="13" x14ac:dyDescent="0.3">
      <c r="A188" s="147"/>
      <c r="B188" s="149" t="str">
        <f>IF(A188&gt;0,VLOOKUP(A188,Liste!$B$179                         : Liste!$C$189,2),"")</f>
        <v/>
      </c>
      <c r="C188" s="186"/>
      <c r="D188" s="187"/>
      <c r="E188" t="str">
        <f>IF(D188&gt;0,VLOOKUP(D188,Liste!$A$10:$D$163,4),"")</f>
        <v/>
      </c>
      <c r="F188" s="188"/>
      <c r="G188" s="37"/>
      <c r="H188" s="188"/>
      <c r="I188" s="144" t="str">
        <f t="shared" si="2"/>
        <v/>
      </c>
    </row>
    <row r="189" spans="1:9" ht="13" x14ac:dyDescent="0.3">
      <c r="A189" s="147"/>
      <c r="B189" s="149" t="str">
        <f>IF(A189&gt;0,VLOOKUP(A189,Liste!$B$179                         : Liste!$C$189,2),"")</f>
        <v/>
      </c>
      <c r="C189" s="186"/>
      <c r="D189" s="187"/>
      <c r="E189" t="str">
        <f>IF(D189&gt;0,VLOOKUP(D189,Liste!$A$10:$D$163,4),"")</f>
        <v/>
      </c>
      <c r="F189" s="188"/>
      <c r="G189" s="37"/>
      <c r="H189" s="188"/>
      <c r="I189" s="144" t="str">
        <f t="shared" si="2"/>
        <v/>
      </c>
    </row>
    <row r="190" spans="1:9" ht="13" x14ac:dyDescent="0.3">
      <c r="A190" s="147"/>
      <c r="B190" s="149" t="str">
        <f>IF(A190&gt;0,VLOOKUP(A190,Liste!$B$179                         : Liste!$C$189,2),"")</f>
        <v/>
      </c>
      <c r="C190" s="186"/>
      <c r="D190" s="187"/>
      <c r="E190" t="str">
        <f>IF(D190&gt;0,VLOOKUP(D190,Liste!$A$10:$D$163,4),"")</f>
        <v/>
      </c>
      <c r="F190" s="188"/>
      <c r="G190" s="37"/>
      <c r="H190" s="188"/>
      <c r="I190" s="144" t="str">
        <f t="shared" si="2"/>
        <v/>
      </c>
    </row>
    <row r="191" spans="1:9" ht="13" x14ac:dyDescent="0.3">
      <c r="A191" s="147"/>
      <c r="B191" s="149" t="str">
        <f>IF(A191&gt;0,VLOOKUP(A191,Liste!$B$179                         : Liste!$C$189,2),"")</f>
        <v/>
      </c>
      <c r="C191" s="186"/>
      <c r="D191" s="187"/>
      <c r="E191" t="str">
        <f>IF(D191&gt;0,VLOOKUP(D191,Liste!$A$10:$D$163,4),"")</f>
        <v/>
      </c>
      <c r="F191" s="188"/>
      <c r="G191" s="37"/>
      <c r="H191" s="188"/>
      <c r="I191" s="144" t="str">
        <f t="shared" si="2"/>
        <v/>
      </c>
    </row>
    <row r="192" spans="1:9" ht="13" x14ac:dyDescent="0.3">
      <c r="A192" s="147"/>
      <c r="B192" s="149" t="str">
        <f>IF(A192&gt;0,VLOOKUP(A192,Liste!$B$179                         : Liste!$C$189,2),"")</f>
        <v/>
      </c>
      <c r="C192" s="186"/>
      <c r="D192" s="187"/>
      <c r="E192" t="str">
        <f>IF(D192&gt;0,VLOOKUP(D192,Liste!$A$10:$D$163,4),"")</f>
        <v/>
      </c>
      <c r="F192" s="188"/>
      <c r="G192" s="37"/>
      <c r="H192" s="188"/>
      <c r="I192" s="144" t="str">
        <f t="shared" si="2"/>
        <v/>
      </c>
    </row>
    <row r="193" spans="1:9" ht="13" x14ac:dyDescent="0.3">
      <c r="A193" s="147"/>
      <c r="B193" s="149" t="str">
        <f>IF(A193&gt;0,VLOOKUP(A193,Liste!$B$179                         : Liste!$C$189,2),"")</f>
        <v/>
      </c>
      <c r="C193" s="186"/>
      <c r="D193" s="187"/>
      <c r="E193" t="str">
        <f>IF(D193&gt;0,VLOOKUP(D193,Liste!$A$10:$D$163,4),"")</f>
        <v/>
      </c>
      <c r="F193" s="188"/>
      <c r="G193" s="37"/>
      <c r="H193" s="188"/>
      <c r="I193" s="144" t="str">
        <f t="shared" si="2"/>
        <v/>
      </c>
    </row>
    <row r="194" spans="1:9" ht="13" x14ac:dyDescent="0.3">
      <c r="A194" s="147"/>
      <c r="B194" s="149" t="str">
        <f>IF(A194&gt;0,VLOOKUP(A194,Liste!$B$179                         : Liste!$C$189,2),"")</f>
        <v/>
      </c>
      <c r="C194" s="186"/>
      <c r="D194" s="187"/>
      <c r="E194" t="str">
        <f>IF(D194&gt;0,VLOOKUP(D194,Liste!$A$10:$D$163,4),"")</f>
        <v/>
      </c>
      <c r="F194" s="188"/>
      <c r="G194" s="37"/>
      <c r="H194" s="188"/>
      <c r="I194" s="144" t="str">
        <f t="shared" si="2"/>
        <v/>
      </c>
    </row>
    <row r="195" spans="1:9" ht="13" x14ac:dyDescent="0.3">
      <c r="A195" s="147"/>
      <c r="B195" s="149" t="str">
        <f>IF(A195&gt;0,VLOOKUP(A195,Liste!$B$179                         : Liste!$C$189,2),"")</f>
        <v/>
      </c>
      <c r="C195" s="186"/>
      <c r="D195" s="187"/>
      <c r="E195" t="str">
        <f>IF(D195&gt;0,VLOOKUP(D195,Liste!$A$10:$D$163,4),"")</f>
        <v/>
      </c>
      <c r="F195" s="188"/>
      <c r="G195" s="37"/>
      <c r="H195" s="188"/>
      <c r="I195" s="144" t="str">
        <f t="shared" si="2"/>
        <v/>
      </c>
    </row>
    <row r="196" spans="1:9" ht="13" x14ac:dyDescent="0.3">
      <c r="A196" s="147"/>
      <c r="B196" s="149" t="str">
        <f>IF(A196&gt;0,VLOOKUP(A196,Liste!$B$179                         : Liste!$C$189,2),"")</f>
        <v/>
      </c>
      <c r="C196" s="186"/>
      <c r="D196" s="187"/>
      <c r="E196" t="str">
        <f>IF(D196&gt;0,VLOOKUP(D196,Liste!$A$10:$D$163,4),"")</f>
        <v/>
      </c>
      <c r="F196" s="188"/>
      <c r="G196" s="37"/>
      <c r="H196" s="188"/>
      <c r="I196" s="144" t="str">
        <f t="shared" si="2"/>
        <v/>
      </c>
    </row>
    <row r="197" spans="1:9" ht="13" x14ac:dyDescent="0.3">
      <c r="A197" s="147"/>
      <c r="B197" s="149" t="str">
        <f>IF(A197&gt;0,VLOOKUP(A197,Liste!$B$179                         : Liste!$C$189,2),"")</f>
        <v/>
      </c>
      <c r="C197" s="186"/>
      <c r="D197" s="187"/>
      <c r="E197" t="str">
        <f>IF(D197&gt;0,VLOOKUP(D197,Liste!$A$10:$D$163,4),"")</f>
        <v/>
      </c>
      <c r="F197" s="188"/>
      <c r="G197" s="37"/>
      <c r="H197" s="188"/>
      <c r="I197" s="144" t="str">
        <f t="shared" si="2"/>
        <v/>
      </c>
    </row>
    <row r="198" spans="1:9" ht="13" x14ac:dyDescent="0.3">
      <c r="A198" s="147"/>
      <c r="B198" s="149" t="str">
        <f>IF(A198&gt;0,VLOOKUP(A198,Liste!$B$179                         : Liste!$C$189,2),"")</f>
        <v/>
      </c>
      <c r="C198" s="186"/>
      <c r="D198" s="187"/>
      <c r="E198" t="str">
        <f>IF(D198&gt;0,VLOOKUP(D198,Liste!$A$10:$D$163,4),"")</f>
        <v/>
      </c>
      <c r="F198" s="188"/>
      <c r="G198" s="37"/>
      <c r="H198" s="188"/>
      <c r="I198" s="144" t="str">
        <f t="shared" ref="I198:I261" si="3">IF(AND(D198&gt;0,F198+G198+H198=0),"EN ATTENTE",IF(F198+G198+H198&gt;1,"ERREUR",""))</f>
        <v/>
      </c>
    </row>
    <row r="199" spans="1:9" ht="13" x14ac:dyDescent="0.3">
      <c r="A199" s="147"/>
      <c r="B199" s="149" t="str">
        <f>IF(A199&gt;0,VLOOKUP(A199,Liste!$B$179                         : Liste!$C$189,2),"")</f>
        <v/>
      </c>
      <c r="C199" s="186"/>
      <c r="D199" s="187"/>
      <c r="E199" t="str">
        <f>IF(D199&gt;0,VLOOKUP(D199,Liste!$A$10:$D$163,4),"")</f>
        <v/>
      </c>
      <c r="F199" s="188"/>
      <c r="G199" s="37"/>
      <c r="H199" s="188"/>
      <c r="I199" s="144" t="str">
        <f t="shared" si="3"/>
        <v/>
      </c>
    </row>
    <row r="200" spans="1:9" ht="13" x14ac:dyDescent="0.3">
      <c r="A200" s="147"/>
      <c r="B200" s="149" t="str">
        <f>IF(A200&gt;0,VLOOKUP(A200,Liste!$B$179                         : Liste!$C$189,2),"")</f>
        <v/>
      </c>
      <c r="C200" s="186"/>
      <c r="D200" s="187"/>
      <c r="E200" t="str">
        <f>IF(D200&gt;0,VLOOKUP(D200,Liste!$A$10:$D$163,4),"")</f>
        <v/>
      </c>
      <c r="F200" s="188"/>
      <c r="G200" s="37"/>
      <c r="H200" s="188"/>
      <c r="I200" s="144" t="str">
        <f t="shared" si="3"/>
        <v/>
      </c>
    </row>
    <row r="201" spans="1:9" ht="13" x14ac:dyDescent="0.3">
      <c r="A201" s="147"/>
      <c r="B201" s="149" t="str">
        <f>IF(A201&gt;0,VLOOKUP(A201,Liste!$B$179                         : Liste!$C$189,2),"")</f>
        <v/>
      </c>
      <c r="C201" s="186"/>
      <c r="D201" s="187"/>
      <c r="E201" t="str">
        <f>IF(D201&gt;0,VLOOKUP(D201,Liste!$A$10:$D$163,4),"")</f>
        <v/>
      </c>
      <c r="F201" s="188"/>
      <c r="G201" s="37"/>
      <c r="H201" s="188"/>
      <c r="I201" s="144" t="str">
        <f t="shared" si="3"/>
        <v/>
      </c>
    </row>
    <row r="202" spans="1:9" ht="13" x14ac:dyDescent="0.3">
      <c r="A202" s="147"/>
      <c r="B202" s="149" t="str">
        <f>IF(A202&gt;0,VLOOKUP(A202,Liste!$B$179                         : Liste!$C$189,2),"")</f>
        <v/>
      </c>
      <c r="C202" s="186"/>
      <c r="D202" s="187"/>
      <c r="E202" t="str">
        <f>IF(D202&gt;0,VLOOKUP(D202,Liste!$A$10:$D$163,4),"")</f>
        <v/>
      </c>
      <c r="F202" s="188"/>
      <c r="G202" s="37"/>
      <c r="H202" s="188"/>
      <c r="I202" s="144" t="str">
        <f t="shared" si="3"/>
        <v/>
      </c>
    </row>
    <row r="203" spans="1:9" ht="13" x14ac:dyDescent="0.3">
      <c r="A203" s="147"/>
      <c r="B203" s="149" t="str">
        <f>IF(A203&gt;0,VLOOKUP(A203,Liste!$B$179                         : Liste!$C$189,2),"")</f>
        <v/>
      </c>
      <c r="C203" s="186"/>
      <c r="D203" s="187"/>
      <c r="E203" t="str">
        <f>IF(D203&gt;0,VLOOKUP(D203,Liste!$A$10:$D$163,4),"")</f>
        <v/>
      </c>
      <c r="F203" s="188"/>
      <c r="G203" s="37"/>
      <c r="H203" s="188"/>
      <c r="I203" s="144" t="str">
        <f t="shared" si="3"/>
        <v/>
      </c>
    </row>
    <row r="204" spans="1:9" ht="13" x14ac:dyDescent="0.3">
      <c r="A204" s="147"/>
      <c r="B204" s="149" t="str">
        <f>IF(A204&gt;0,VLOOKUP(A204,Liste!$B$179                         : Liste!$C$189,2),"")</f>
        <v/>
      </c>
      <c r="C204" s="186"/>
      <c r="D204" s="187"/>
      <c r="E204" t="str">
        <f>IF(D204&gt;0,VLOOKUP(D204,Liste!$A$10:$D$163,4),"")</f>
        <v/>
      </c>
      <c r="F204" s="188"/>
      <c r="G204" s="37"/>
      <c r="H204" s="188"/>
      <c r="I204" s="144" t="str">
        <f t="shared" si="3"/>
        <v/>
      </c>
    </row>
    <row r="205" spans="1:9" ht="13" x14ac:dyDescent="0.3">
      <c r="A205" s="147"/>
      <c r="B205" s="149" t="str">
        <f>IF(A205&gt;0,VLOOKUP(A205,Liste!$B$179                         : Liste!$C$189,2),"")</f>
        <v/>
      </c>
      <c r="C205" s="186"/>
      <c r="D205" s="187"/>
      <c r="E205" t="str">
        <f>IF(D205&gt;0,VLOOKUP(D205,Liste!$A$10:$D$163,4),"")</f>
        <v/>
      </c>
      <c r="F205" s="188"/>
      <c r="G205" s="37"/>
      <c r="H205" s="188"/>
      <c r="I205" s="144" t="str">
        <f t="shared" si="3"/>
        <v/>
      </c>
    </row>
    <row r="206" spans="1:9" ht="13" x14ac:dyDescent="0.3">
      <c r="A206" s="147"/>
      <c r="B206" s="149" t="str">
        <f>IF(A206&gt;0,VLOOKUP(A206,Liste!$B$179                         : Liste!$C$189,2),"")</f>
        <v/>
      </c>
      <c r="C206" s="186"/>
      <c r="D206" s="187"/>
      <c r="E206" t="str">
        <f>IF(D206&gt;0,VLOOKUP(D206,Liste!$A$10:$D$163,4),"")</f>
        <v/>
      </c>
      <c r="F206" s="188"/>
      <c r="G206" s="37"/>
      <c r="H206" s="188"/>
      <c r="I206" s="144" t="str">
        <f t="shared" si="3"/>
        <v/>
      </c>
    </row>
    <row r="207" spans="1:9" ht="13" x14ac:dyDescent="0.3">
      <c r="A207" s="147"/>
      <c r="B207" s="149" t="str">
        <f>IF(A207&gt;0,VLOOKUP(A207,Liste!$B$179                         : Liste!$C$189,2),"")</f>
        <v/>
      </c>
      <c r="C207" s="186"/>
      <c r="D207" s="187"/>
      <c r="E207" t="str">
        <f>IF(D207&gt;0,VLOOKUP(D207,Liste!$A$10:$D$163,4),"")</f>
        <v/>
      </c>
      <c r="F207" s="188"/>
      <c r="G207" s="37"/>
      <c r="H207" s="188"/>
      <c r="I207" s="144" t="str">
        <f t="shared" si="3"/>
        <v/>
      </c>
    </row>
    <row r="208" spans="1:9" ht="13" x14ac:dyDescent="0.3">
      <c r="A208" s="147"/>
      <c r="B208" s="149" t="str">
        <f>IF(A208&gt;0,VLOOKUP(A208,Liste!$B$179                         : Liste!$C$189,2),"")</f>
        <v/>
      </c>
      <c r="C208" s="186"/>
      <c r="D208" s="187"/>
      <c r="E208" t="str">
        <f>IF(D208&gt;0,VLOOKUP(D208,Liste!$A$10:$D$163,4),"")</f>
        <v/>
      </c>
      <c r="F208" s="188"/>
      <c r="G208" s="37"/>
      <c r="H208" s="188"/>
      <c r="I208" s="144" t="str">
        <f t="shared" si="3"/>
        <v/>
      </c>
    </row>
    <row r="209" spans="1:9" ht="13" x14ac:dyDescent="0.3">
      <c r="A209" s="147"/>
      <c r="B209" s="149" t="str">
        <f>IF(A209&gt;0,VLOOKUP(A209,Liste!$B$179                         : Liste!$C$189,2),"")</f>
        <v/>
      </c>
      <c r="C209" s="186"/>
      <c r="D209" s="187"/>
      <c r="E209" t="str">
        <f>IF(D209&gt;0,VLOOKUP(D209,Liste!$A$10:$D$163,4),"")</f>
        <v/>
      </c>
      <c r="F209" s="188"/>
      <c r="G209" s="37"/>
      <c r="H209" s="188"/>
      <c r="I209" s="144" t="str">
        <f t="shared" si="3"/>
        <v/>
      </c>
    </row>
    <row r="210" spans="1:9" ht="13" x14ac:dyDescent="0.3">
      <c r="A210" s="147"/>
      <c r="B210" s="149" t="str">
        <f>IF(A210&gt;0,VLOOKUP(A210,Liste!$B$179                         : Liste!$C$189,2),"")</f>
        <v/>
      </c>
      <c r="C210" s="186"/>
      <c r="D210" s="187"/>
      <c r="E210" t="str">
        <f>IF(D210&gt;0,VLOOKUP(D210,Liste!$A$10:$D$163,4),"")</f>
        <v/>
      </c>
      <c r="F210" s="188"/>
      <c r="G210" s="37"/>
      <c r="H210" s="188"/>
      <c r="I210" s="144" t="str">
        <f t="shared" si="3"/>
        <v/>
      </c>
    </row>
    <row r="211" spans="1:9" ht="13" x14ac:dyDescent="0.3">
      <c r="A211" s="147"/>
      <c r="B211" s="149" t="str">
        <f>IF(A211&gt;0,VLOOKUP(A211,Liste!$B$179                         : Liste!$C$189,2),"")</f>
        <v/>
      </c>
      <c r="C211" s="186"/>
      <c r="D211" s="187"/>
      <c r="E211" t="str">
        <f>IF(D211&gt;0,VLOOKUP(D211,Liste!$A$10:$D$163,4),"")</f>
        <v/>
      </c>
      <c r="F211" s="188"/>
      <c r="G211" s="37"/>
      <c r="H211" s="188"/>
      <c r="I211" s="144" t="str">
        <f t="shared" si="3"/>
        <v/>
      </c>
    </row>
    <row r="212" spans="1:9" ht="13" x14ac:dyDescent="0.3">
      <c r="A212" s="147"/>
      <c r="B212" s="149" t="str">
        <f>IF(A212&gt;0,VLOOKUP(A212,Liste!$B$179                         : Liste!$C$189,2),"")</f>
        <v/>
      </c>
      <c r="C212" s="186"/>
      <c r="D212" s="187"/>
      <c r="E212" t="str">
        <f>IF(D212&gt;0,VLOOKUP(D212,Liste!$A$10:$D$163,4),"")</f>
        <v/>
      </c>
      <c r="F212" s="188"/>
      <c r="G212" s="37"/>
      <c r="H212" s="188"/>
      <c r="I212" s="144" t="str">
        <f t="shared" si="3"/>
        <v/>
      </c>
    </row>
    <row r="213" spans="1:9" ht="13" x14ac:dyDescent="0.3">
      <c r="A213" s="147"/>
      <c r="B213" s="149" t="str">
        <f>IF(A213&gt;0,VLOOKUP(A213,Liste!$B$179                         : Liste!$C$189,2),"")</f>
        <v/>
      </c>
      <c r="C213" s="186"/>
      <c r="D213" s="187"/>
      <c r="E213" t="str">
        <f>IF(D213&gt;0,VLOOKUP(D213,Liste!$A$10:$D$163,4),"")</f>
        <v/>
      </c>
      <c r="F213" s="188"/>
      <c r="G213" s="37"/>
      <c r="H213" s="188"/>
      <c r="I213" s="144" t="str">
        <f t="shared" si="3"/>
        <v/>
      </c>
    </row>
    <row r="214" spans="1:9" ht="13" x14ac:dyDescent="0.3">
      <c r="A214" s="147"/>
      <c r="B214" s="149" t="str">
        <f>IF(A214&gt;0,VLOOKUP(A214,Liste!$B$179                         : Liste!$C$189,2),"")</f>
        <v/>
      </c>
      <c r="C214" s="186"/>
      <c r="D214" s="187"/>
      <c r="E214" t="str">
        <f>IF(D214&gt;0,VLOOKUP(D214,Liste!$A$10:$D$163,4),"")</f>
        <v/>
      </c>
      <c r="F214" s="188"/>
      <c r="G214" s="37"/>
      <c r="H214" s="188"/>
      <c r="I214" s="144" t="str">
        <f t="shared" si="3"/>
        <v/>
      </c>
    </row>
    <row r="215" spans="1:9" ht="13" x14ac:dyDescent="0.3">
      <c r="A215" s="147"/>
      <c r="B215" s="149" t="str">
        <f>IF(A215&gt;0,VLOOKUP(A215,Liste!$B$179                         : Liste!$C$189,2),"")</f>
        <v/>
      </c>
      <c r="C215" s="186"/>
      <c r="D215" s="187"/>
      <c r="E215" t="str">
        <f>IF(D215&gt;0,VLOOKUP(D215,Liste!$A$10:$D$163,4),"")</f>
        <v/>
      </c>
      <c r="F215" s="188"/>
      <c r="G215" s="37"/>
      <c r="H215" s="188"/>
      <c r="I215" s="144" t="str">
        <f t="shared" si="3"/>
        <v/>
      </c>
    </row>
    <row r="216" spans="1:9" ht="13" x14ac:dyDescent="0.3">
      <c r="A216" s="147"/>
      <c r="B216" s="149" t="str">
        <f>IF(A216&gt;0,VLOOKUP(A216,Liste!$B$179                         : Liste!$C$189,2),"")</f>
        <v/>
      </c>
      <c r="C216" s="186"/>
      <c r="D216" s="187"/>
      <c r="E216" t="str">
        <f>IF(D216&gt;0,VLOOKUP(D216,Liste!$A$10:$D$163,4),"")</f>
        <v/>
      </c>
      <c r="F216" s="188"/>
      <c r="G216" s="37"/>
      <c r="H216" s="188"/>
      <c r="I216" s="144" t="str">
        <f t="shared" si="3"/>
        <v/>
      </c>
    </row>
    <row r="217" spans="1:9" ht="13" x14ac:dyDescent="0.3">
      <c r="A217" s="147"/>
      <c r="B217" s="149" t="str">
        <f>IF(A217&gt;0,VLOOKUP(A217,Liste!$B$179                         : Liste!$C$189,2),"")</f>
        <v/>
      </c>
      <c r="C217" s="186"/>
      <c r="D217" s="187"/>
      <c r="E217" t="str">
        <f>IF(D217&gt;0,VLOOKUP(D217,Liste!$A$10:$D$163,4),"")</f>
        <v/>
      </c>
      <c r="F217" s="188"/>
      <c r="G217" s="37"/>
      <c r="H217" s="188"/>
      <c r="I217" s="144" t="str">
        <f t="shared" si="3"/>
        <v/>
      </c>
    </row>
    <row r="218" spans="1:9" ht="13" x14ac:dyDescent="0.3">
      <c r="A218" s="147"/>
      <c r="B218" s="149" t="str">
        <f>IF(A218&gt;0,VLOOKUP(A218,Liste!$B$179                         : Liste!$C$189,2),"")</f>
        <v/>
      </c>
      <c r="C218" s="186"/>
      <c r="D218" s="187"/>
      <c r="E218" t="str">
        <f>IF(D218&gt;0,VLOOKUP(D218,Liste!$A$10:$D$163,4),"")</f>
        <v/>
      </c>
      <c r="F218" s="188"/>
      <c r="G218" s="37"/>
      <c r="H218" s="188"/>
      <c r="I218" s="144" t="str">
        <f t="shared" si="3"/>
        <v/>
      </c>
    </row>
    <row r="219" spans="1:9" ht="13" x14ac:dyDescent="0.3">
      <c r="A219" s="147"/>
      <c r="B219" s="149" t="str">
        <f>IF(A219&gt;0,VLOOKUP(A219,Liste!$B$179                         : Liste!$C$189,2),"")</f>
        <v/>
      </c>
      <c r="C219" s="186"/>
      <c r="D219" s="187"/>
      <c r="E219" t="str">
        <f>IF(D219&gt;0,VLOOKUP(D219,Liste!$A$10:$D$163,4),"")</f>
        <v/>
      </c>
      <c r="F219" s="188"/>
      <c r="G219" s="37"/>
      <c r="H219" s="188"/>
      <c r="I219" s="144" t="str">
        <f t="shared" si="3"/>
        <v/>
      </c>
    </row>
    <row r="220" spans="1:9" ht="13" x14ac:dyDescent="0.3">
      <c r="A220" s="147"/>
      <c r="B220" s="149" t="str">
        <f>IF(A220&gt;0,VLOOKUP(A220,Liste!$B$179                         : Liste!$C$189,2),"")</f>
        <v/>
      </c>
      <c r="C220" s="186"/>
      <c r="D220" s="187"/>
      <c r="E220" t="str">
        <f>IF(D220&gt;0,VLOOKUP(D220,Liste!$A$10:$D$163,4),"")</f>
        <v/>
      </c>
      <c r="F220" s="188"/>
      <c r="G220" s="37"/>
      <c r="H220" s="188"/>
      <c r="I220" s="144" t="str">
        <f t="shared" si="3"/>
        <v/>
      </c>
    </row>
    <row r="221" spans="1:9" ht="13" x14ac:dyDescent="0.3">
      <c r="A221" s="147"/>
      <c r="B221" s="149" t="str">
        <f>IF(A221&gt;0,VLOOKUP(A221,Liste!$B$179                         : Liste!$C$189,2),"")</f>
        <v/>
      </c>
      <c r="C221" s="186"/>
      <c r="D221" s="187"/>
      <c r="E221" t="str">
        <f>IF(D221&gt;0,VLOOKUP(D221,Liste!$A$10:$D$163,4),"")</f>
        <v/>
      </c>
      <c r="F221" s="188"/>
      <c r="G221" s="37"/>
      <c r="H221" s="188"/>
      <c r="I221" s="144" t="str">
        <f t="shared" si="3"/>
        <v/>
      </c>
    </row>
    <row r="222" spans="1:9" ht="13" x14ac:dyDescent="0.3">
      <c r="A222" s="147"/>
      <c r="B222" s="149" t="str">
        <f>IF(A222&gt;0,VLOOKUP(A222,Liste!$B$179                         : Liste!$C$189,2),"")</f>
        <v/>
      </c>
      <c r="C222" s="186"/>
      <c r="D222" s="187"/>
      <c r="E222" t="str">
        <f>IF(D222&gt;0,VLOOKUP(D222,Liste!$A$10:$D$163,4),"")</f>
        <v/>
      </c>
      <c r="F222" s="188"/>
      <c r="G222" s="37"/>
      <c r="H222" s="188"/>
      <c r="I222" s="144" t="str">
        <f t="shared" si="3"/>
        <v/>
      </c>
    </row>
    <row r="223" spans="1:9" ht="13" x14ac:dyDescent="0.3">
      <c r="A223" s="147"/>
      <c r="B223" s="149" t="str">
        <f>IF(A223&gt;0,VLOOKUP(A223,Liste!$B$179                         : Liste!$C$189,2),"")</f>
        <v/>
      </c>
      <c r="C223" s="186"/>
      <c r="D223" s="187"/>
      <c r="E223" t="str">
        <f>IF(D223&gt;0,VLOOKUP(D223,Liste!$A$10:$D$163,4),"")</f>
        <v/>
      </c>
      <c r="F223" s="188"/>
      <c r="G223" s="37"/>
      <c r="H223" s="188"/>
      <c r="I223" s="144" t="str">
        <f t="shared" si="3"/>
        <v/>
      </c>
    </row>
    <row r="224" spans="1:9" ht="13" x14ac:dyDescent="0.3">
      <c r="A224" s="147"/>
      <c r="B224" s="149" t="str">
        <f>IF(A224&gt;0,VLOOKUP(A224,Liste!$B$179                         : Liste!$C$189,2),"")</f>
        <v/>
      </c>
      <c r="C224" s="186"/>
      <c r="D224" s="187"/>
      <c r="E224" t="str">
        <f>IF(D224&gt;0,VLOOKUP(D224,Liste!$A$10:$D$163,4),"")</f>
        <v/>
      </c>
      <c r="F224" s="188"/>
      <c r="G224" s="37"/>
      <c r="H224" s="188"/>
      <c r="I224" s="144" t="str">
        <f t="shared" si="3"/>
        <v/>
      </c>
    </row>
    <row r="225" spans="1:9" ht="13" x14ac:dyDescent="0.3">
      <c r="A225" s="147"/>
      <c r="B225" s="149" t="str">
        <f>IF(A225&gt;0,VLOOKUP(A225,Liste!$B$179                         : Liste!$C$189,2),"")</f>
        <v/>
      </c>
      <c r="C225" s="186"/>
      <c r="D225" s="187"/>
      <c r="E225" t="str">
        <f>IF(D225&gt;0,VLOOKUP(D225,Liste!$A$10:$D$163,4),"")</f>
        <v/>
      </c>
      <c r="F225" s="188"/>
      <c r="G225" s="37"/>
      <c r="H225" s="188"/>
      <c r="I225" s="144" t="str">
        <f t="shared" si="3"/>
        <v/>
      </c>
    </row>
    <row r="226" spans="1:9" ht="13" x14ac:dyDescent="0.3">
      <c r="A226" s="147"/>
      <c r="B226" s="149" t="str">
        <f>IF(A226&gt;0,VLOOKUP(A226,Liste!$B$179                         : Liste!$C$189,2),"")</f>
        <v/>
      </c>
      <c r="C226" s="186"/>
      <c r="D226" s="187"/>
      <c r="E226" t="str">
        <f>IF(D226&gt;0,VLOOKUP(D226,Liste!$A$10:$D$163,4),"")</f>
        <v/>
      </c>
      <c r="F226" s="188"/>
      <c r="G226" s="37"/>
      <c r="H226" s="188"/>
      <c r="I226" s="144" t="str">
        <f t="shared" si="3"/>
        <v/>
      </c>
    </row>
    <row r="227" spans="1:9" ht="13" x14ac:dyDescent="0.3">
      <c r="A227" s="147"/>
      <c r="B227" s="149" t="str">
        <f>IF(A227&gt;0,VLOOKUP(A227,Liste!$B$179                         : Liste!$C$189,2),"")</f>
        <v/>
      </c>
      <c r="C227" s="186"/>
      <c r="D227" s="187"/>
      <c r="E227" t="str">
        <f>IF(D227&gt;0,VLOOKUP(D227,Liste!$A$10:$D$163,4),"")</f>
        <v/>
      </c>
      <c r="F227" s="188"/>
      <c r="G227" s="37"/>
      <c r="H227" s="188"/>
      <c r="I227" s="144" t="str">
        <f t="shared" si="3"/>
        <v/>
      </c>
    </row>
    <row r="228" spans="1:9" ht="13" x14ac:dyDescent="0.3">
      <c r="A228" s="147"/>
      <c r="B228" s="149" t="str">
        <f>IF(A228&gt;0,VLOOKUP(A228,Liste!$B$179                         : Liste!$C$189,2),"")</f>
        <v/>
      </c>
      <c r="C228" s="186"/>
      <c r="D228" s="187"/>
      <c r="E228" t="str">
        <f>IF(D228&gt;0,VLOOKUP(D228,Liste!$A$10:$D$163,4),"")</f>
        <v/>
      </c>
      <c r="F228" s="188"/>
      <c r="G228" s="37"/>
      <c r="H228" s="188"/>
      <c r="I228" s="144" t="str">
        <f t="shared" si="3"/>
        <v/>
      </c>
    </row>
    <row r="229" spans="1:9" ht="13" x14ac:dyDescent="0.3">
      <c r="A229" s="147"/>
      <c r="B229" s="149" t="str">
        <f>IF(A229&gt;0,VLOOKUP(A229,Liste!$B$179                         : Liste!$C$189,2),"")</f>
        <v/>
      </c>
      <c r="C229" s="186"/>
      <c r="D229" s="187"/>
      <c r="E229" t="str">
        <f>IF(D229&gt;0,VLOOKUP(D229,Liste!$A$10:$D$163,4),"")</f>
        <v/>
      </c>
      <c r="F229" s="188"/>
      <c r="G229" s="37"/>
      <c r="H229" s="188"/>
      <c r="I229" s="144" t="str">
        <f t="shared" si="3"/>
        <v/>
      </c>
    </row>
    <row r="230" spans="1:9" ht="13" x14ac:dyDescent="0.3">
      <c r="A230" s="147"/>
      <c r="B230" s="149" t="str">
        <f>IF(A230&gt;0,VLOOKUP(A230,Liste!$B$179                         : Liste!$C$189,2),"")</f>
        <v/>
      </c>
      <c r="C230" s="186"/>
      <c r="D230" s="187"/>
      <c r="E230" t="str">
        <f>IF(D230&gt;0,VLOOKUP(D230,Liste!$A$10:$D$163,4),"")</f>
        <v/>
      </c>
      <c r="F230" s="188"/>
      <c r="G230" s="37"/>
      <c r="H230" s="188"/>
      <c r="I230" s="144" t="str">
        <f t="shared" si="3"/>
        <v/>
      </c>
    </row>
    <row r="231" spans="1:9" ht="13" x14ac:dyDescent="0.3">
      <c r="A231" s="147"/>
      <c r="B231" s="149" t="str">
        <f>IF(A231&gt;0,VLOOKUP(A231,Liste!$B$179                         : Liste!$C$189,2),"")</f>
        <v/>
      </c>
      <c r="C231" s="186"/>
      <c r="D231" s="187"/>
      <c r="E231" t="str">
        <f>IF(D231&gt;0,VLOOKUP(D231,Liste!$A$10:$D$163,4),"")</f>
        <v/>
      </c>
      <c r="F231" s="188"/>
      <c r="G231" s="37"/>
      <c r="H231" s="188"/>
      <c r="I231" s="144" t="str">
        <f t="shared" si="3"/>
        <v/>
      </c>
    </row>
    <row r="232" spans="1:9" ht="13" x14ac:dyDescent="0.3">
      <c r="A232" s="147"/>
      <c r="B232" s="149" t="str">
        <f>IF(A232&gt;0,VLOOKUP(A232,Liste!$B$179                         : Liste!$C$189,2),"")</f>
        <v/>
      </c>
      <c r="C232" s="186"/>
      <c r="D232" s="187"/>
      <c r="E232" t="str">
        <f>IF(D232&gt;0,VLOOKUP(D232,Liste!$A$10:$D$163,4),"")</f>
        <v/>
      </c>
      <c r="F232" s="188"/>
      <c r="G232" s="37"/>
      <c r="H232" s="188"/>
      <c r="I232" s="144" t="str">
        <f t="shared" si="3"/>
        <v/>
      </c>
    </row>
    <row r="233" spans="1:9" ht="13" x14ac:dyDescent="0.3">
      <c r="A233" s="147"/>
      <c r="B233" s="149" t="str">
        <f>IF(A233&gt;0,VLOOKUP(A233,Liste!$B$179                         : Liste!$C$189,2),"")</f>
        <v/>
      </c>
      <c r="C233" s="186"/>
      <c r="D233" s="187"/>
      <c r="E233" t="str">
        <f>IF(D233&gt;0,VLOOKUP(D233,Liste!$A$10:$D$163,4),"")</f>
        <v/>
      </c>
      <c r="F233" s="188"/>
      <c r="G233" s="37"/>
      <c r="H233" s="188"/>
      <c r="I233" s="144" t="str">
        <f t="shared" si="3"/>
        <v/>
      </c>
    </row>
    <row r="234" spans="1:9" ht="13" x14ac:dyDescent="0.3">
      <c r="A234" s="147"/>
      <c r="B234" s="149" t="str">
        <f>IF(A234&gt;0,VLOOKUP(A234,Liste!$B$179                         : Liste!$C$189,2),"")</f>
        <v/>
      </c>
      <c r="C234" s="186"/>
      <c r="D234" s="187"/>
      <c r="E234" t="str">
        <f>IF(D234&gt;0,VLOOKUP(D234,Liste!$A$10:$D$163,4),"")</f>
        <v/>
      </c>
      <c r="F234" s="188"/>
      <c r="G234" s="37"/>
      <c r="H234" s="188"/>
      <c r="I234" s="144" t="str">
        <f t="shared" si="3"/>
        <v/>
      </c>
    </row>
    <row r="235" spans="1:9" ht="13" x14ac:dyDescent="0.3">
      <c r="A235" s="147"/>
      <c r="B235" s="149" t="str">
        <f>IF(A235&gt;0,VLOOKUP(A235,Liste!$B$179                         : Liste!$C$189,2),"")</f>
        <v/>
      </c>
      <c r="C235" s="186"/>
      <c r="D235" s="187"/>
      <c r="E235" t="str">
        <f>IF(D235&gt;0,VLOOKUP(D235,Liste!$A$10:$D$163,4),"")</f>
        <v/>
      </c>
      <c r="F235" s="188"/>
      <c r="G235" s="37"/>
      <c r="H235" s="188"/>
      <c r="I235" s="144" t="str">
        <f t="shared" si="3"/>
        <v/>
      </c>
    </row>
    <row r="236" spans="1:9" ht="13" x14ac:dyDescent="0.3">
      <c r="A236" s="147"/>
      <c r="B236" s="149" t="str">
        <f>IF(A236&gt;0,VLOOKUP(A236,Liste!$B$179                         : Liste!$C$189,2),"")</f>
        <v/>
      </c>
      <c r="C236" s="186"/>
      <c r="D236" s="187"/>
      <c r="E236" t="str">
        <f>IF(D236&gt;0,VLOOKUP(D236,Liste!$A$10:$D$163,4),"")</f>
        <v/>
      </c>
      <c r="F236" s="188"/>
      <c r="G236" s="37"/>
      <c r="H236" s="188"/>
      <c r="I236" s="144" t="str">
        <f t="shared" si="3"/>
        <v/>
      </c>
    </row>
    <row r="237" spans="1:9" ht="13" x14ac:dyDescent="0.3">
      <c r="A237" s="147"/>
      <c r="B237" s="149" t="str">
        <f>IF(A237&gt;0,VLOOKUP(A237,Liste!$B$179                         : Liste!$C$189,2),"")</f>
        <v/>
      </c>
      <c r="C237" s="186"/>
      <c r="D237" s="187"/>
      <c r="E237" t="str">
        <f>IF(D237&gt;0,VLOOKUP(D237,Liste!$A$10:$D$163,4),"")</f>
        <v/>
      </c>
      <c r="F237" s="188"/>
      <c r="G237" s="37"/>
      <c r="H237" s="188"/>
      <c r="I237" s="144" t="str">
        <f t="shared" si="3"/>
        <v/>
      </c>
    </row>
    <row r="238" spans="1:9" ht="13" x14ac:dyDescent="0.3">
      <c r="A238" s="147"/>
      <c r="B238" s="149" t="str">
        <f>IF(A238&gt;0,VLOOKUP(A238,Liste!$B$179                         : Liste!$C$189,2),"")</f>
        <v/>
      </c>
      <c r="C238" s="186"/>
      <c r="D238" s="187"/>
      <c r="E238" t="str">
        <f>IF(D238&gt;0,VLOOKUP(D238,Liste!$A$10:$D$163,4),"")</f>
        <v/>
      </c>
      <c r="F238" s="188"/>
      <c r="G238" s="37"/>
      <c r="H238" s="188"/>
      <c r="I238" s="144" t="str">
        <f t="shared" si="3"/>
        <v/>
      </c>
    </row>
    <row r="239" spans="1:9" ht="13" x14ac:dyDescent="0.3">
      <c r="A239" s="147"/>
      <c r="B239" s="149" t="str">
        <f>IF(A239&gt;0,VLOOKUP(A239,Liste!$B$179                         : Liste!$C$189,2),"")</f>
        <v/>
      </c>
      <c r="C239" s="186"/>
      <c r="D239" s="187"/>
      <c r="E239" t="str">
        <f>IF(D239&gt;0,VLOOKUP(D239,Liste!$A$10:$D$163,4),"")</f>
        <v/>
      </c>
      <c r="F239" s="188"/>
      <c r="G239" s="37"/>
      <c r="H239" s="188"/>
      <c r="I239" s="144" t="str">
        <f t="shared" si="3"/>
        <v/>
      </c>
    </row>
    <row r="240" spans="1:9" ht="13" x14ac:dyDescent="0.3">
      <c r="A240" s="147"/>
      <c r="B240" s="149" t="str">
        <f>IF(A240&gt;0,VLOOKUP(A240,Liste!$B$179                         : Liste!$C$189,2),"")</f>
        <v/>
      </c>
      <c r="C240" s="186"/>
      <c r="D240" s="187"/>
      <c r="E240" t="str">
        <f>IF(D240&gt;0,VLOOKUP(D240,Liste!$A$10:$D$163,4),"")</f>
        <v/>
      </c>
      <c r="F240" s="188"/>
      <c r="G240" s="37"/>
      <c r="H240" s="188"/>
      <c r="I240" s="144" t="str">
        <f t="shared" si="3"/>
        <v/>
      </c>
    </row>
    <row r="241" spans="1:9" ht="13" x14ac:dyDescent="0.3">
      <c r="A241" s="147"/>
      <c r="B241" s="149" t="str">
        <f>IF(A241&gt;0,VLOOKUP(A241,Liste!$B$179                         : Liste!$C$189,2),"")</f>
        <v/>
      </c>
      <c r="C241" s="186"/>
      <c r="D241" s="187"/>
      <c r="E241" t="str">
        <f>IF(D241&gt;0,VLOOKUP(D241,Liste!$A$10:$D$163,4),"")</f>
        <v/>
      </c>
      <c r="F241" s="188"/>
      <c r="G241" s="37"/>
      <c r="H241" s="188"/>
      <c r="I241" s="144" t="str">
        <f t="shared" si="3"/>
        <v/>
      </c>
    </row>
    <row r="242" spans="1:9" ht="13" x14ac:dyDescent="0.3">
      <c r="A242" s="147"/>
      <c r="B242" s="149" t="str">
        <f>IF(A242&gt;0,VLOOKUP(A242,Liste!$B$179                         : Liste!$C$189,2),"")</f>
        <v/>
      </c>
      <c r="C242" s="186"/>
      <c r="D242" s="187"/>
      <c r="E242" t="str">
        <f>IF(D242&gt;0,VLOOKUP(D242,Liste!$A$10:$D$163,4),"")</f>
        <v/>
      </c>
      <c r="F242" s="188"/>
      <c r="G242" s="37"/>
      <c r="H242" s="188"/>
      <c r="I242" s="144" t="str">
        <f t="shared" si="3"/>
        <v/>
      </c>
    </row>
    <row r="243" spans="1:9" ht="13" x14ac:dyDescent="0.3">
      <c r="A243" s="147"/>
      <c r="B243" s="149" t="str">
        <f>IF(A243&gt;0,VLOOKUP(A243,Liste!$B$179                         : Liste!$C$189,2),"")</f>
        <v/>
      </c>
      <c r="C243" s="186"/>
      <c r="D243" s="187"/>
      <c r="E243" t="str">
        <f>IF(D243&gt;0,VLOOKUP(D243,Liste!$A$10:$D$163,4),"")</f>
        <v/>
      </c>
      <c r="F243" s="188"/>
      <c r="G243" s="37"/>
      <c r="H243" s="188"/>
      <c r="I243" s="144" t="str">
        <f t="shared" si="3"/>
        <v/>
      </c>
    </row>
    <row r="244" spans="1:9" ht="13" x14ac:dyDescent="0.3">
      <c r="A244" s="147"/>
      <c r="B244" s="149" t="str">
        <f>IF(A244&gt;0,VLOOKUP(A244,Liste!$B$179                         : Liste!$C$189,2),"")</f>
        <v/>
      </c>
      <c r="C244" s="186"/>
      <c r="D244" s="187"/>
      <c r="E244" t="str">
        <f>IF(D244&gt;0,VLOOKUP(D244,Liste!$A$10:$D$163,4),"")</f>
        <v/>
      </c>
      <c r="F244" s="188"/>
      <c r="G244" s="37"/>
      <c r="H244" s="188"/>
      <c r="I244" s="144" t="str">
        <f t="shared" si="3"/>
        <v/>
      </c>
    </row>
    <row r="245" spans="1:9" ht="13" x14ac:dyDescent="0.3">
      <c r="A245" s="147"/>
      <c r="B245" s="149" t="str">
        <f>IF(A245&gt;0,VLOOKUP(A245,Liste!$B$179                         : Liste!$C$189,2),"")</f>
        <v/>
      </c>
      <c r="C245" s="186"/>
      <c r="D245" s="187"/>
      <c r="E245" t="str">
        <f>IF(D245&gt;0,VLOOKUP(D245,Liste!$A$10:$D$163,4),"")</f>
        <v/>
      </c>
      <c r="F245" s="188"/>
      <c r="G245" s="37"/>
      <c r="H245" s="188"/>
      <c r="I245" s="144" t="str">
        <f t="shared" si="3"/>
        <v/>
      </c>
    </row>
    <row r="246" spans="1:9" ht="13" x14ac:dyDescent="0.3">
      <c r="A246" s="147"/>
      <c r="B246" s="149" t="str">
        <f>IF(A246&gt;0,VLOOKUP(A246,Liste!$B$179                         : Liste!$C$189,2),"")</f>
        <v/>
      </c>
      <c r="C246" s="186"/>
      <c r="D246" s="187"/>
      <c r="E246" t="str">
        <f>IF(D246&gt;0,VLOOKUP(D246,Liste!$A$10:$D$163,4),"")</f>
        <v/>
      </c>
      <c r="F246" s="188"/>
      <c r="G246" s="37"/>
      <c r="H246" s="188"/>
      <c r="I246" s="144" t="str">
        <f t="shared" si="3"/>
        <v/>
      </c>
    </row>
    <row r="247" spans="1:9" ht="13" x14ac:dyDescent="0.3">
      <c r="A247" s="147"/>
      <c r="B247" s="149" t="str">
        <f>IF(A247&gt;0,VLOOKUP(A247,Liste!$B$179                         : Liste!$C$189,2),"")</f>
        <v/>
      </c>
      <c r="C247" s="186"/>
      <c r="D247" s="187"/>
      <c r="E247" t="str">
        <f>IF(D247&gt;0,VLOOKUP(D247,Liste!$A$10:$D$163,4),"")</f>
        <v/>
      </c>
      <c r="F247" s="188"/>
      <c r="G247" s="37"/>
      <c r="H247" s="188"/>
      <c r="I247" s="144" t="str">
        <f t="shared" si="3"/>
        <v/>
      </c>
    </row>
    <row r="248" spans="1:9" ht="13" x14ac:dyDescent="0.3">
      <c r="A248" s="147"/>
      <c r="B248" s="149" t="str">
        <f>IF(A248&gt;0,VLOOKUP(A248,Liste!$B$179                         : Liste!$C$189,2),"")</f>
        <v/>
      </c>
      <c r="C248" s="186"/>
      <c r="D248" s="187"/>
      <c r="E248" t="str">
        <f>IF(D248&gt;0,VLOOKUP(D248,Liste!$A$10:$D$163,4),"")</f>
        <v/>
      </c>
      <c r="F248" s="188"/>
      <c r="G248" s="37"/>
      <c r="H248" s="188"/>
      <c r="I248" s="144" t="str">
        <f t="shared" si="3"/>
        <v/>
      </c>
    </row>
    <row r="249" spans="1:9" ht="13" x14ac:dyDescent="0.3">
      <c r="A249" s="147"/>
      <c r="B249" s="149" t="str">
        <f>IF(A249&gt;0,VLOOKUP(A249,Liste!$B$179                         : Liste!$C$189,2),"")</f>
        <v/>
      </c>
      <c r="C249" s="186"/>
      <c r="D249" s="187"/>
      <c r="E249" t="str">
        <f>IF(D249&gt;0,VLOOKUP(D249,Liste!$A$10:$D$163,4),"")</f>
        <v/>
      </c>
      <c r="F249" s="188"/>
      <c r="G249" s="37"/>
      <c r="H249" s="188"/>
      <c r="I249" s="144" t="str">
        <f t="shared" si="3"/>
        <v/>
      </c>
    </row>
    <row r="250" spans="1:9" ht="13" x14ac:dyDescent="0.3">
      <c r="A250" s="147"/>
      <c r="B250" s="149" t="str">
        <f>IF(A250&gt;0,VLOOKUP(A250,Liste!$B$179                         : Liste!$C$189,2),"")</f>
        <v/>
      </c>
      <c r="C250" s="186"/>
      <c r="D250" s="187"/>
      <c r="E250" t="str">
        <f>IF(D250&gt;0,VLOOKUP(D250,Liste!$A$10:$D$163,4),"")</f>
        <v/>
      </c>
      <c r="F250" s="188"/>
      <c r="G250" s="37"/>
      <c r="H250" s="188"/>
      <c r="I250" s="144" t="str">
        <f t="shared" si="3"/>
        <v/>
      </c>
    </row>
    <row r="251" spans="1:9" ht="13" x14ac:dyDescent="0.3">
      <c r="A251" s="147"/>
      <c r="B251" s="149" t="str">
        <f>IF(A251&gt;0,VLOOKUP(A251,Liste!$B$179                         : Liste!$C$189,2),"")</f>
        <v/>
      </c>
      <c r="C251" s="186"/>
      <c r="D251" s="187"/>
      <c r="E251" t="str">
        <f>IF(D251&gt;0,VLOOKUP(D251,Liste!$A$10:$D$163,4),"")</f>
        <v/>
      </c>
      <c r="F251" s="188"/>
      <c r="G251" s="37"/>
      <c r="H251" s="188"/>
      <c r="I251" s="144" t="str">
        <f t="shared" si="3"/>
        <v/>
      </c>
    </row>
    <row r="252" spans="1:9" ht="13" x14ac:dyDescent="0.3">
      <c r="A252" s="147"/>
      <c r="B252" s="149" t="str">
        <f>IF(A252&gt;0,VLOOKUP(A252,Liste!$B$179                         : Liste!$C$189,2),"")</f>
        <v/>
      </c>
      <c r="C252" s="186"/>
      <c r="D252" s="187"/>
      <c r="E252" t="str">
        <f>IF(D252&gt;0,VLOOKUP(D252,Liste!$A$10:$D$163,4),"")</f>
        <v/>
      </c>
      <c r="F252" s="188"/>
      <c r="G252" s="37"/>
      <c r="H252" s="188"/>
      <c r="I252" s="144" t="str">
        <f t="shared" si="3"/>
        <v/>
      </c>
    </row>
    <row r="253" spans="1:9" ht="13" x14ac:dyDescent="0.3">
      <c r="A253" s="147"/>
      <c r="B253" s="149" t="str">
        <f>IF(A253&gt;0,VLOOKUP(A253,Liste!$B$179                         : Liste!$C$189,2),"")</f>
        <v/>
      </c>
      <c r="C253" s="186"/>
      <c r="D253" s="187"/>
      <c r="E253" t="str">
        <f>IF(D253&gt;0,VLOOKUP(D253,Liste!$A$10:$D$163,4),"")</f>
        <v/>
      </c>
      <c r="F253" s="188"/>
      <c r="G253" s="37"/>
      <c r="H253" s="188"/>
      <c r="I253" s="144" t="str">
        <f t="shared" si="3"/>
        <v/>
      </c>
    </row>
    <row r="254" spans="1:9" ht="13" x14ac:dyDescent="0.3">
      <c r="A254" s="147"/>
      <c r="B254" s="149" t="str">
        <f>IF(A254&gt;0,VLOOKUP(A254,Liste!$B$179                         : Liste!$C$189,2),"")</f>
        <v/>
      </c>
      <c r="C254" s="186"/>
      <c r="D254" s="187"/>
      <c r="E254" t="str">
        <f>IF(D254&gt;0,VLOOKUP(D254,Liste!$A$10:$D$163,4),"")</f>
        <v/>
      </c>
      <c r="F254" s="188"/>
      <c r="G254" s="37"/>
      <c r="H254" s="188"/>
      <c r="I254" s="144" t="str">
        <f t="shared" si="3"/>
        <v/>
      </c>
    </row>
    <row r="255" spans="1:9" ht="13" x14ac:dyDescent="0.3">
      <c r="A255" s="147"/>
      <c r="B255" s="149" t="str">
        <f>IF(A255&gt;0,VLOOKUP(A255,Liste!$B$179                         : Liste!$C$189,2),"")</f>
        <v/>
      </c>
      <c r="C255" s="186"/>
      <c r="D255" s="187"/>
      <c r="E255" t="str">
        <f>IF(D255&gt;0,VLOOKUP(D255,Liste!$A$10:$D$163,4),"")</f>
        <v/>
      </c>
      <c r="F255" s="188"/>
      <c r="G255" s="37"/>
      <c r="H255" s="188"/>
      <c r="I255" s="144" t="str">
        <f t="shared" si="3"/>
        <v/>
      </c>
    </row>
    <row r="256" spans="1:9" ht="13" x14ac:dyDescent="0.3">
      <c r="A256" s="147"/>
      <c r="B256" s="149" t="str">
        <f>IF(A256&gt;0,VLOOKUP(A256,Liste!$B$179                         : Liste!$C$189,2),"")</f>
        <v/>
      </c>
      <c r="C256" s="186"/>
      <c r="D256" s="187"/>
      <c r="E256" t="str">
        <f>IF(D256&gt;0,VLOOKUP(D256,Liste!$A$10:$D$163,4),"")</f>
        <v/>
      </c>
      <c r="F256" s="188"/>
      <c r="G256" s="37"/>
      <c r="H256" s="188"/>
      <c r="I256" s="144" t="str">
        <f t="shared" si="3"/>
        <v/>
      </c>
    </row>
    <row r="257" spans="1:9" ht="13" x14ac:dyDescent="0.3">
      <c r="A257" s="147"/>
      <c r="B257" s="149" t="str">
        <f>IF(A257&gt;0,VLOOKUP(A257,Liste!$B$179                         : Liste!$C$189,2),"")</f>
        <v/>
      </c>
      <c r="C257" s="186"/>
      <c r="D257" s="187"/>
      <c r="E257" t="str">
        <f>IF(D257&gt;0,VLOOKUP(D257,Liste!$A$10:$D$163,4),"")</f>
        <v/>
      </c>
      <c r="F257" s="188"/>
      <c r="G257" s="37"/>
      <c r="H257" s="188"/>
      <c r="I257" s="144" t="str">
        <f t="shared" si="3"/>
        <v/>
      </c>
    </row>
    <row r="258" spans="1:9" ht="13" x14ac:dyDescent="0.3">
      <c r="A258" s="147"/>
      <c r="B258" s="149" t="str">
        <f>IF(A258&gt;0,VLOOKUP(A258,Liste!$B$179                         : Liste!$C$189,2),"")</f>
        <v/>
      </c>
      <c r="C258" s="186"/>
      <c r="D258" s="187"/>
      <c r="E258" t="str">
        <f>IF(D258&gt;0,VLOOKUP(D258,Liste!$A$10:$D$163,4),"")</f>
        <v/>
      </c>
      <c r="F258" s="188"/>
      <c r="G258" s="37"/>
      <c r="H258" s="188"/>
      <c r="I258" s="144" t="str">
        <f t="shared" si="3"/>
        <v/>
      </c>
    </row>
    <row r="259" spans="1:9" ht="13" x14ac:dyDescent="0.3">
      <c r="A259" s="147"/>
      <c r="B259" s="149" t="str">
        <f>IF(A259&gt;0,VLOOKUP(A259,Liste!$B$179                         : Liste!$C$189,2),"")</f>
        <v/>
      </c>
      <c r="C259" s="186"/>
      <c r="D259" s="187"/>
      <c r="E259" t="str">
        <f>IF(D259&gt;0,VLOOKUP(D259,Liste!$A$10:$D$163,4),"")</f>
        <v/>
      </c>
      <c r="F259" s="188"/>
      <c r="G259" s="37"/>
      <c r="H259" s="188"/>
      <c r="I259" s="144" t="str">
        <f t="shared" si="3"/>
        <v/>
      </c>
    </row>
    <row r="260" spans="1:9" ht="13" x14ac:dyDescent="0.3">
      <c r="A260" s="147"/>
      <c r="B260" s="149" t="str">
        <f>IF(A260&gt;0,VLOOKUP(A260,Liste!$B$179                         : Liste!$C$189,2),"")</f>
        <v/>
      </c>
      <c r="C260" s="186"/>
      <c r="D260" s="187"/>
      <c r="E260" t="str">
        <f>IF(D260&gt;0,VLOOKUP(D260,Liste!$A$10:$D$163,4),"")</f>
        <v/>
      </c>
      <c r="F260" s="188"/>
      <c r="G260" s="37"/>
      <c r="H260" s="188"/>
      <c r="I260" s="144" t="str">
        <f t="shared" si="3"/>
        <v/>
      </c>
    </row>
    <row r="261" spans="1:9" ht="13" x14ac:dyDescent="0.3">
      <c r="A261" s="147"/>
      <c r="B261" s="149" t="str">
        <f>IF(A261&gt;0,VLOOKUP(A261,Liste!$B$179                         : Liste!$C$189,2),"")</f>
        <v/>
      </c>
      <c r="C261" s="186"/>
      <c r="D261" s="187"/>
      <c r="E261" t="str">
        <f>IF(D261&gt;0,VLOOKUP(D261,Liste!$A$10:$D$163,4),"")</f>
        <v/>
      </c>
      <c r="F261" s="188"/>
      <c r="G261" s="37"/>
      <c r="H261" s="188"/>
      <c r="I261" s="144" t="str">
        <f t="shared" si="3"/>
        <v/>
      </c>
    </row>
    <row r="262" spans="1:9" ht="13" x14ac:dyDescent="0.3">
      <c r="A262" s="147"/>
      <c r="B262" s="149" t="str">
        <f>IF(A262&gt;0,VLOOKUP(A262,Liste!$B$179                         : Liste!$C$189,2),"")</f>
        <v/>
      </c>
      <c r="C262" s="186"/>
      <c r="D262" s="187"/>
      <c r="E262" t="str">
        <f>IF(D262&gt;0,VLOOKUP(D262,Liste!$A$10:$D$163,4),"")</f>
        <v/>
      </c>
      <c r="F262" s="188"/>
      <c r="G262" s="37"/>
      <c r="H262" s="188"/>
      <c r="I262" s="144" t="str">
        <f t="shared" ref="I262:I325" si="4">IF(AND(D262&gt;0,F262+G262+H262=0),"EN ATTENTE",IF(F262+G262+H262&gt;1,"ERREUR",""))</f>
        <v/>
      </c>
    </row>
    <row r="263" spans="1:9" ht="13" x14ac:dyDescent="0.3">
      <c r="A263" s="147"/>
      <c r="B263" s="149" t="str">
        <f>IF(A263&gt;0,VLOOKUP(A263,Liste!$B$179                         : Liste!$C$189,2),"")</f>
        <v/>
      </c>
      <c r="C263" s="186"/>
      <c r="D263" s="187"/>
      <c r="E263" t="str">
        <f>IF(D263&gt;0,VLOOKUP(D263,Liste!$A$10:$D$163,4),"")</f>
        <v/>
      </c>
      <c r="F263" s="188"/>
      <c r="G263" s="37"/>
      <c r="H263" s="188"/>
      <c r="I263" s="144" t="str">
        <f t="shared" si="4"/>
        <v/>
      </c>
    </row>
    <row r="264" spans="1:9" ht="13" x14ac:dyDescent="0.3">
      <c r="A264" s="147"/>
      <c r="B264" s="149" t="str">
        <f>IF(A264&gt;0,VLOOKUP(A264,Liste!$B$179                         : Liste!$C$189,2),"")</f>
        <v/>
      </c>
      <c r="C264" s="186"/>
      <c r="D264" s="187"/>
      <c r="E264" t="str">
        <f>IF(D264&gt;0,VLOOKUP(D264,Liste!$A$10:$D$163,4),"")</f>
        <v/>
      </c>
      <c r="F264" s="188"/>
      <c r="G264" s="37"/>
      <c r="H264" s="188"/>
      <c r="I264" s="144" t="str">
        <f t="shared" si="4"/>
        <v/>
      </c>
    </row>
    <row r="265" spans="1:9" ht="13" x14ac:dyDescent="0.3">
      <c r="A265" s="147"/>
      <c r="B265" s="149" t="str">
        <f>IF(A265&gt;0,VLOOKUP(A265,Liste!$B$179                         : Liste!$C$189,2),"")</f>
        <v/>
      </c>
      <c r="C265" s="186"/>
      <c r="D265" s="187"/>
      <c r="E265" t="str">
        <f>IF(D265&gt;0,VLOOKUP(D265,Liste!$A$10:$D$163,4),"")</f>
        <v/>
      </c>
      <c r="F265" s="188"/>
      <c r="G265" s="37"/>
      <c r="H265" s="188"/>
      <c r="I265" s="144" t="str">
        <f t="shared" si="4"/>
        <v/>
      </c>
    </row>
    <row r="266" spans="1:9" ht="13" x14ac:dyDescent="0.3">
      <c r="A266" s="147"/>
      <c r="B266" s="149" t="str">
        <f>IF(A266&gt;0,VLOOKUP(A266,Liste!$B$179                         : Liste!$C$189,2),"")</f>
        <v/>
      </c>
      <c r="C266" s="186"/>
      <c r="D266" s="187"/>
      <c r="E266" t="str">
        <f>IF(D266&gt;0,VLOOKUP(D266,Liste!$A$10:$D$163,4),"")</f>
        <v/>
      </c>
      <c r="F266" s="188"/>
      <c r="G266" s="37"/>
      <c r="H266" s="188"/>
      <c r="I266" s="144" t="str">
        <f t="shared" si="4"/>
        <v/>
      </c>
    </row>
    <row r="267" spans="1:9" ht="13" x14ac:dyDescent="0.3">
      <c r="A267" s="147"/>
      <c r="B267" s="149" t="str">
        <f>IF(A267&gt;0,VLOOKUP(A267,Liste!$B$179                         : Liste!$C$189,2),"")</f>
        <v/>
      </c>
      <c r="C267" s="186"/>
      <c r="D267" s="187"/>
      <c r="E267" t="str">
        <f>IF(D267&gt;0,VLOOKUP(D267,Liste!$A$10:$D$163,4),"")</f>
        <v/>
      </c>
      <c r="F267" s="188"/>
      <c r="G267" s="37"/>
      <c r="H267" s="188"/>
      <c r="I267" s="144" t="str">
        <f t="shared" si="4"/>
        <v/>
      </c>
    </row>
    <row r="268" spans="1:9" ht="13" x14ac:dyDescent="0.3">
      <c r="A268" s="147"/>
      <c r="B268" s="149" t="str">
        <f>IF(A268&gt;0,VLOOKUP(A268,Liste!$B$179                         : Liste!$C$189,2),"")</f>
        <v/>
      </c>
      <c r="C268" s="186"/>
      <c r="D268" s="187"/>
      <c r="E268" t="str">
        <f>IF(D268&gt;0,VLOOKUP(D268,Liste!$A$10:$D$163,4),"")</f>
        <v/>
      </c>
      <c r="F268" s="188"/>
      <c r="G268" s="37"/>
      <c r="H268" s="188"/>
      <c r="I268" s="144" t="str">
        <f t="shared" si="4"/>
        <v/>
      </c>
    </row>
    <row r="269" spans="1:9" ht="13" x14ac:dyDescent="0.3">
      <c r="A269" s="147"/>
      <c r="B269" s="149" t="str">
        <f>IF(A269&gt;0,VLOOKUP(A269,Liste!$B$179                         : Liste!$C$189,2),"")</f>
        <v/>
      </c>
      <c r="C269" s="186"/>
      <c r="D269" s="187"/>
      <c r="E269" t="str">
        <f>IF(D269&gt;0,VLOOKUP(D269,Liste!$A$10:$D$163,4),"")</f>
        <v/>
      </c>
      <c r="F269" s="188"/>
      <c r="G269" s="37"/>
      <c r="H269" s="188"/>
      <c r="I269" s="144" t="str">
        <f t="shared" si="4"/>
        <v/>
      </c>
    </row>
    <row r="270" spans="1:9" ht="13" x14ac:dyDescent="0.3">
      <c r="A270" s="147"/>
      <c r="B270" s="149" t="str">
        <f>IF(A270&gt;0,VLOOKUP(A270,Liste!$B$179                         : Liste!$C$189,2),"")</f>
        <v/>
      </c>
      <c r="C270" s="186"/>
      <c r="D270" s="187"/>
      <c r="E270" t="str">
        <f>IF(D270&gt;0,VLOOKUP(D270,Liste!$A$10:$D$163,4),"")</f>
        <v/>
      </c>
      <c r="F270" s="188"/>
      <c r="G270" s="37"/>
      <c r="H270" s="188"/>
      <c r="I270" s="144" t="str">
        <f t="shared" si="4"/>
        <v/>
      </c>
    </row>
    <row r="271" spans="1:9" ht="13" x14ac:dyDescent="0.3">
      <c r="A271" s="147"/>
      <c r="B271" s="149" t="str">
        <f>IF(A271&gt;0,VLOOKUP(A271,Liste!$B$179                         : Liste!$C$189,2),"")</f>
        <v/>
      </c>
      <c r="C271" s="186"/>
      <c r="D271" s="187"/>
      <c r="E271" t="str">
        <f>IF(D271&gt;0,VLOOKUP(D271,Liste!$A$10:$D$163,4),"")</f>
        <v/>
      </c>
      <c r="F271" s="188"/>
      <c r="G271" s="37"/>
      <c r="H271" s="188"/>
      <c r="I271" s="144" t="str">
        <f t="shared" si="4"/>
        <v/>
      </c>
    </row>
    <row r="272" spans="1:9" ht="13" x14ac:dyDescent="0.3">
      <c r="A272" s="147"/>
      <c r="B272" s="149" t="str">
        <f>IF(A272&gt;0,VLOOKUP(A272,Liste!$B$179                         : Liste!$C$189,2),"")</f>
        <v/>
      </c>
      <c r="C272" s="186"/>
      <c r="D272" s="187"/>
      <c r="E272" t="str">
        <f>IF(D272&gt;0,VLOOKUP(D272,Liste!$A$10:$D$163,4),"")</f>
        <v/>
      </c>
      <c r="F272" s="188"/>
      <c r="G272" s="37"/>
      <c r="H272" s="188"/>
      <c r="I272" s="144" t="str">
        <f t="shared" si="4"/>
        <v/>
      </c>
    </row>
    <row r="273" spans="1:9" ht="13" x14ac:dyDescent="0.3">
      <c r="A273" s="147"/>
      <c r="B273" s="149" t="str">
        <f>IF(A273&gt;0,VLOOKUP(A273,Liste!$B$179                         : Liste!$C$189,2),"")</f>
        <v/>
      </c>
      <c r="C273" s="186"/>
      <c r="D273" s="187"/>
      <c r="E273" t="str">
        <f>IF(D273&gt;0,VLOOKUP(D273,Liste!$A$10:$D$163,4),"")</f>
        <v/>
      </c>
      <c r="F273" s="188"/>
      <c r="G273" s="37"/>
      <c r="H273" s="188"/>
      <c r="I273" s="144" t="str">
        <f t="shared" si="4"/>
        <v/>
      </c>
    </row>
    <row r="274" spans="1:9" ht="13" x14ac:dyDescent="0.3">
      <c r="A274" s="147"/>
      <c r="B274" s="149" t="str">
        <f>IF(A274&gt;0,VLOOKUP(A274,Liste!$B$179                         : Liste!$C$189,2),"")</f>
        <v/>
      </c>
      <c r="C274" s="186"/>
      <c r="D274" s="187"/>
      <c r="E274" t="str">
        <f>IF(D274&gt;0,VLOOKUP(D274,Liste!$A$10:$D$163,4),"")</f>
        <v/>
      </c>
      <c r="F274" s="188"/>
      <c r="G274" s="37"/>
      <c r="H274" s="188"/>
      <c r="I274" s="144" t="str">
        <f t="shared" si="4"/>
        <v/>
      </c>
    </row>
    <row r="275" spans="1:9" ht="13" x14ac:dyDescent="0.3">
      <c r="A275" s="147"/>
      <c r="B275" s="149" t="str">
        <f>IF(A275&gt;0,VLOOKUP(A275,Liste!$B$179                         : Liste!$C$189,2),"")</f>
        <v/>
      </c>
      <c r="C275" s="186"/>
      <c r="D275" s="187"/>
      <c r="E275" t="str">
        <f>IF(D275&gt;0,VLOOKUP(D275,Liste!$A$10:$D$163,4),"")</f>
        <v/>
      </c>
      <c r="F275" s="188"/>
      <c r="G275" s="37"/>
      <c r="H275" s="188"/>
      <c r="I275" s="144" t="str">
        <f t="shared" si="4"/>
        <v/>
      </c>
    </row>
    <row r="276" spans="1:9" ht="13" x14ac:dyDescent="0.3">
      <c r="A276" s="147"/>
      <c r="B276" s="149" t="str">
        <f>IF(A276&gt;0,VLOOKUP(A276,Liste!$B$179                         : Liste!$C$189,2),"")</f>
        <v/>
      </c>
      <c r="C276" s="186"/>
      <c r="D276" s="187"/>
      <c r="E276" t="str">
        <f>IF(D276&gt;0,VLOOKUP(D276,Liste!$A$10:$D$163,4),"")</f>
        <v/>
      </c>
      <c r="F276" s="188"/>
      <c r="G276" s="37"/>
      <c r="H276" s="188"/>
      <c r="I276" s="144" t="str">
        <f t="shared" si="4"/>
        <v/>
      </c>
    </row>
    <row r="277" spans="1:9" ht="13" x14ac:dyDescent="0.3">
      <c r="A277" s="147"/>
      <c r="B277" s="149" t="str">
        <f>IF(A277&gt;0,VLOOKUP(A277,Liste!$B$179                         : Liste!$C$189,2),"")</f>
        <v/>
      </c>
      <c r="C277" s="186"/>
      <c r="D277" s="187"/>
      <c r="E277" t="str">
        <f>IF(D277&gt;0,VLOOKUP(D277,Liste!$A$10:$D$163,4),"")</f>
        <v/>
      </c>
      <c r="F277" s="188"/>
      <c r="G277" s="37"/>
      <c r="H277" s="188"/>
      <c r="I277" s="144" t="str">
        <f t="shared" si="4"/>
        <v/>
      </c>
    </row>
    <row r="278" spans="1:9" ht="13" x14ac:dyDescent="0.3">
      <c r="A278" s="147"/>
      <c r="B278" s="149" t="str">
        <f>IF(A278&gt;0,VLOOKUP(A278,Liste!$B$179                         : Liste!$C$189,2),"")</f>
        <v/>
      </c>
      <c r="C278" s="186"/>
      <c r="D278" s="187"/>
      <c r="E278" t="str">
        <f>IF(D278&gt;0,VLOOKUP(D278,Liste!$A$10:$D$163,4),"")</f>
        <v/>
      </c>
      <c r="F278" s="188"/>
      <c r="G278" s="37"/>
      <c r="H278" s="188"/>
      <c r="I278" s="144" t="str">
        <f t="shared" si="4"/>
        <v/>
      </c>
    </row>
    <row r="279" spans="1:9" ht="13" x14ac:dyDescent="0.3">
      <c r="A279" s="147"/>
      <c r="B279" s="149" t="str">
        <f>IF(A279&gt;0,VLOOKUP(A279,Liste!$B$179                         : Liste!$C$189,2),"")</f>
        <v/>
      </c>
      <c r="C279" s="186"/>
      <c r="D279" s="187"/>
      <c r="E279" t="str">
        <f>IF(D279&gt;0,VLOOKUP(D279,Liste!$A$10:$D$163,4),"")</f>
        <v/>
      </c>
      <c r="F279" s="188"/>
      <c r="G279" s="37"/>
      <c r="H279" s="188"/>
      <c r="I279" s="144" t="str">
        <f t="shared" si="4"/>
        <v/>
      </c>
    </row>
    <row r="280" spans="1:9" ht="13" x14ac:dyDescent="0.3">
      <c r="A280" s="147"/>
      <c r="B280" s="149" t="str">
        <f>IF(A280&gt;0,VLOOKUP(A280,Liste!$B$179                         : Liste!$C$189,2),"")</f>
        <v/>
      </c>
      <c r="C280" s="186"/>
      <c r="D280" s="187"/>
      <c r="E280" t="str">
        <f>IF(D280&gt;0,VLOOKUP(D280,Liste!$A$10:$D$163,4),"")</f>
        <v/>
      </c>
      <c r="F280" s="188"/>
      <c r="G280" s="37"/>
      <c r="H280" s="188"/>
      <c r="I280" s="144" t="str">
        <f t="shared" si="4"/>
        <v/>
      </c>
    </row>
    <row r="281" spans="1:9" ht="13" x14ac:dyDescent="0.3">
      <c r="A281" s="147"/>
      <c r="B281" s="149" t="str">
        <f>IF(A281&gt;0,VLOOKUP(A281,Liste!$B$179                         : Liste!$C$189,2),"")</f>
        <v/>
      </c>
      <c r="C281" s="186"/>
      <c r="D281" s="187"/>
      <c r="E281" t="str">
        <f>IF(D281&gt;0,VLOOKUP(D281,Liste!$A$10:$D$163,4),"")</f>
        <v/>
      </c>
      <c r="F281" s="188"/>
      <c r="G281" s="37"/>
      <c r="H281" s="188"/>
      <c r="I281" s="144" t="str">
        <f t="shared" si="4"/>
        <v/>
      </c>
    </row>
    <row r="282" spans="1:9" ht="13" x14ac:dyDescent="0.3">
      <c r="A282" s="147"/>
      <c r="B282" s="149" t="str">
        <f>IF(A282&gt;0,VLOOKUP(A282,Liste!$B$179                         : Liste!$C$189,2),"")</f>
        <v/>
      </c>
      <c r="C282" s="186"/>
      <c r="D282" s="187"/>
      <c r="E282" t="str">
        <f>IF(D282&gt;0,VLOOKUP(D282,Liste!$A$10:$D$163,4),"")</f>
        <v/>
      </c>
      <c r="F282" s="188"/>
      <c r="G282" s="37"/>
      <c r="H282" s="188"/>
      <c r="I282" s="144" t="str">
        <f t="shared" si="4"/>
        <v/>
      </c>
    </row>
    <row r="283" spans="1:9" ht="13" x14ac:dyDescent="0.3">
      <c r="A283" s="147"/>
      <c r="B283" s="149" t="str">
        <f>IF(A283&gt;0,VLOOKUP(A283,Liste!$B$179                         : Liste!$C$189,2),"")</f>
        <v/>
      </c>
      <c r="C283" s="186"/>
      <c r="D283" s="187"/>
      <c r="E283" t="str">
        <f>IF(D283&gt;0,VLOOKUP(D283,Liste!$A$10:$D$163,4),"")</f>
        <v/>
      </c>
      <c r="F283" s="188"/>
      <c r="G283" s="37"/>
      <c r="H283" s="188"/>
      <c r="I283" s="144" t="str">
        <f t="shared" si="4"/>
        <v/>
      </c>
    </row>
    <row r="284" spans="1:9" ht="13" x14ac:dyDescent="0.3">
      <c r="A284" s="147"/>
      <c r="B284" s="149" t="str">
        <f>IF(A284&gt;0,VLOOKUP(A284,Liste!$B$179                         : Liste!$C$189,2),"")</f>
        <v/>
      </c>
      <c r="C284" s="186"/>
      <c r="D284" s="187"/>
      <c r="E284" t="str">
        <f>IF(D284&gt;0,VLOOKUP(D284,Liste!$A$10:$D$163,4),"")</f>
        <v/>
      </c>
      <c r="F284" s="188"/>
      <c r="G284" s="37"/>
      <c r="H284" s="188"/>
      <c r="I284" s="144" t="str">
        <f t="shared" si="4"/>
        <v/>
      </c>
    </row>
    <row r="285" spans="1:9" ht="13" x14ac:dyDescent="0.3">
      <c r="A285" s="147"/>
      <c r="B285" s="149" t="str">
        <f>IF(A285&gt;0,VLOOKUP(A285,Liste!$B$179                         : Liste!$C$189,2),"")</f>
        <v/>
      </c>
      <c r="C285" s="186"/>
      <c r="D285" s="187"/>
      <c r="E285" t="str">
        <f>IF(D285&gt;0,VLOOKUP(D285,Liste!$A$10:$D$163,4),"")</f>
        <v/>
      </c>
      <c r="F285" s="188"/>
      <c r="G285" s="37"/>
      <c r="H285" s="188"/>
      <c r="I285" s="144" t="str">
        <f t="shared" si="4"/>
        <v/>
      </c>
    </row>
    <row r="286" spans="1:9" ht="13" x14ac:dyDescent="0.3">
      <c r="A286" s="147"/>
      <c r="B286" s="149" t="str">
        <f>IF(A286&gt;0,VLOOKUP(A286,Liste!$B$179                         : Liste!$C$189,2),"")</f>
        <v/>
      </c>
      <c r="C286" s="186"/>
      <c r="D286" s="187"/>
      <c r="E286" t="str">
        <f>IF(D286&gt;0,VLOOKUP(D286,Liste!$A$10:$D$163,4),"")</f>
        <v/>
      </c>
      <c r="F286" s="188"/>
      <c r="G286" s="37"/>
      <c r="H286" s="188"/>
      <c r="I286" s="144" t="str">
        <f t="shared" si="4"/>
        <v/>
      </c>
    </row>
    <row r="287" spans="1:9" ht="13" x14ac:dyDescent="0.3">
      <c r="A287" s="147"/>
      <c r="B287" s="149" t="str">
        <f>IF(A287&gt;0,VLOOKUP(A287,Liste!$B$179                         : Liste!$C$189,2),"")</f>
        <v/>
      </c>
      <c r="C287" s="186"/>
      <c r="D287" s="187"/>
      <c r="E287" t="str">
        <f>IF(D287&gt;0,VLOOKUP(D287,Liste!$A$10:$D$163,4),"")</f>
        <v/>
      </c>
      <c r="F287" s="188"/>
      <c r="G287" s="37"/>
      <c r="H287" s="188"/>
      <c r="I287" s="144" t="str">
        <f t="shared" si="4"/>
        <v/>
      </c>
    </row>
    <row r="288" spans="1:9" ht="13" x14ac:dyDescent="0.3">
      <c r="A288" s="147"/>
      <c r="B288" s="149" t="str">
        <f>IF(A288&gt;0,VLOOKUP(A288,Liste!$B$179                         : Liste!$C$189,2),"")</f>
        <v/>
      </c>
      <c r="C288" s="186"/>
      <c r="D288" s="187"/>
      <c r="E288" t="str">
        <f>IF(D288&gt;0,VLOOKUP(D288,Liste!$A$10:$D$163,4),"")</f>
        <v/>
      </c>
      <c r="F288" s="188"/>
      <c r="G288" s="37"/>
      <c r="H288" s="188"/>
      <c r="I288" s="144" t="str">
        <f t="shared" si="4"/>
        <v/>
      </c>
    </row>
    <row r="289" spans="1:9" ht="13" x14ac:dyDescent="0.3">
      <c r="A289" s="147"/>
      <c r="B289" s="149" t="str">
        <f>IF(A289&gt;0,VLOOKUP(A289,Liste!$B$179                         : Liste!$C$189,2),"")</f>
        <v/>
      </c>
      <c r="C289" s="186"/>
      <c r="D289" s="187"/>
      <c r="E289" t="str">
        <f>IF(D289&gt;0,VLOOKUP(D289,Liste!$A$10:$D$163,4),"")</f>
        <v/>
      </c>
      <c r="F289" s="188"/>
      <c r="G289" s="37"/>
      <c r="H289" s="188"/>
      <c r="I289" s="144" t="str">
        <f t="shared" si="4"/>
        <v/>
      </c>
    </row>
    <row r="290" spans="1:9" ht="13" x14ac:dyDescent="0.3">
      <c r="A290" s="147"/>
      <c r="B290" s="149" t="str">
        <f>IF(A290&gt;0,VLOOKUP(A290,Liste!$B$179                         : Liste!$C$189,2),"")</f>
        <v/>
      </c>
      <c r="C290" s="186"/>
      <c r="D290" s="187"/>
      <c r="E290" t="str">
        <f>IF(D290&gt;0,VLOOKUP(D290,Liste!$A$10:$D$163,4),"")</f>
        <v/>
      </c>
      <c r="F290" s="188"/>
      <c r="G290" s="37"/>
      <c r="H290" s="188"/>
      <c r="I290" s="144" t="str">
        <f t="shared" si="4"/>
        <v/>
      </c>
    </row>
    <row r="291" spans="1:9" ht="13" x14ac:dyDescent="0.3">
      <c r="A291" s="147"/>
      <c r="B291" s="149" t="str">
        <f>IF(A291&gt;0,VLOOKUP(A291,Liste!$B$179                         : Liste!$C$189,2),"")</f>
        <v/>
      </c>
      <c r="C291" s="186"/>
      <c r="D291" s="187"/>
      <c r="E291" t="str">
        <f>IF(D291&gt;0,VLOOKUP(D291,Liste!$A$10:$D$163,4),"")</f>
        <v/>
      </c>
      <c r="F291" s="188"/>
      <c r="G291" s="37"/>
      <c r="H291" s="188"/>
      <c r="I291" s="144" t="str">
        <f t="shared" si="4"/>
        <v/>
      </c>
    </row>
    <row r="292" spans="1:9" ht="13" x14ac:dyDescent="0.3">
      <c r="A292" s="147"/>
      <c r="B292" s="149" t="str">
        <f>IF(A292&gt;0,VLOOKUP(A292,Liste!$B$179                         : Liste!$C$189,2),"")</f>
        <v/>
      </c>
      <c r="C292" s="186"/>
      <c r="D292" s="187"/>
      <c r="E292" t="str">
        <f>IF(D292&gt;0,VLOOKUP(D292,Liste!$A$10:$D$163,4),"")</f>
        <v/>
      </c>
      <c r="F292" s="188"/>
      <c r="G292" s="37"/>
      <c r="H292" s="188"/>
      <c r="I292" s="144" t="str">
        <f t="shared" si="4"/>
        <v/>
      </c>
    </row>
    <row r="293" spans="1:9" ht="13" x14ac:dyDescent="0.3">
      <c r="A293" s="147"/>
      <c r="B293" s="149" t="str">
        <f>IF(A293&gt;0,VLOOKUP(A293,Liste!$B$179                         : Liste!$C$189,2),"")</f>
        <v/>
      </c>
      <c r="C293" s="186"/>
      <c r="D293" s="187"/>
      <c r="E293" t="str">
        <f>IF(D293&gt;0,VLOOKUP(D293,Liste!$A$10:$D$163,4),"")</f>
        <v/>
      </c>
      <c r="F293" s="188"/>
      <c r="G293" s="37"/>
      <c r="H293" s="188"/>
      <c r="I293" s="144" t="str">
        <f t="shared" si="4"/>
        <v/>
      </c>
    </row>
    <row r="294" spans="1:9" ht="13" x14ac:dyDescent="0.3">
      <c r="A294" s="147"/>
      <c r="B294" s="149" t="str">
        <f>IF(A294&gt;0,VLOOKUP(A294,Liste!$B$179                         : Liste!$C$189,2),"")</f>
        <v/>
      </c>
      <c r="C294" s="186"/>
      <c r="D294" s="187"/>
      <c r="E294" t="str">
        <f>IF(D294&gt;0,VLOOKUP(D294,Liste!$A$10:$D$163,4),"")</f>
        <v/>
      </c>
      <c r="F294" s="188"/>
      <c r="G294" s="37"/>
      <c r="H294" s="188"/>
      <c r="I294" s="144" t="str">
        <f t="shared" si="4"/>
        <v/>
      </c>
    </row>
    <row r="295" spans="1:9" ht="13" x14ac:dyDescent="0.3">
      <c r="A295" s="147"/>
      <c r="B295" s="149" t="str">
        <f>IF(A295&gt;0,VLOOKUP(A295,Liste!$B$179                         : Liste!$C$189,2),"")</f>
        <v/>
      </c>
      <c r="C295" s="186"/>
      <c r="D295" s="187"/>
      <c r="E295" t="str">
        <f>IF(D295&gt;0,VLOOKUP(D295,Liste!$A$10:$D$163,4),"")</f>
        <v/>
      </c>
      <c r="F295" s="188"/>
      <c r="G295" s="37"/>
      <c r="H295" s="188"/>
      <c r="I295" s="144" t="str">
        <f t="shared" si="4"/>
        <v/>
      </c>
    </row>
    <row r="296" spans="1:9" ht="13" x14ac:dyDescent="0.3">
      <c r="A296" s="147"/>
      <c r="B296" s="149" t="str">
        <f>IF(A296&gt;0,VLOOKUP(A296,Liste!$B$179                         : Liste!$C$189,2),"")</f>
        <v/>
      </c>
      <c r="C296" s="186"/>
      <c r="D296" s="187"/>
      <c r="E296" t="str">
        <f>IF(D296&gt;0,VLOOKUP(D296,Liste!$A$10:$D$163,4),"")</f>
        <v/>
      </c>
      <c r="F296" s="188"/>
      <c r="G296" s="37"/>
      <c r="H296" s="188"/>
      <c r="I296" s="144" t="str">
        <f t="shared" si="4"/>
        <v/>
      </c>
    </row>
    <row r="297" spans="1:9" ht="13" x14ac:dyDescent="0.3">
      <c r="A297" s="147"/>
      <c r="B297" s="149" t="str">
        <f>IF(A297&gt;0,VLOOKUP(A297,Liste!$B$179                         : Liste!$C$189,2),"")</f>
        <v/>
      </c>
      <c r="C297" s="186"/>
      <c r="D297" s="187"/>
      <c r="E297" t="str">
        <f>IF(D297&gt;0,VLOOKUP(D297,Liste!$A$10:$D$163,4),"")</f>
        <v/>
      </c>
      <c r="F297" s="188"/>
      <c r="G297" s="37"/>
      <c r="H297" s="188"/>
      <c r="I297" s="144" t="str">
        <f t="shared" si="4"/>
        <v/>
      </c>
    </row>
    <row r="298" spans="1:9" ht="13" x14ac:dyDescent="0.3">
      <c r="A298" s="147"/>
      <c r="B298" s="149" t="str">
        <f>IF(A298&gt;0,VLOOKUP(A298,Liste!$B$179                         : Liste!$C$189,2),"")</f>
        <v/>
      </c>
      <c r="C298" s="186"/>
      <c r="D298" s="187"/>
      <c r="E298" t="str">
        <f>IF(D298&gt;0,VLOOKUP(D298,Liste!$A$10:$D$163,4),"")</f>
        <v/>
      </c>
      <c r="F298" s="188"/>
      <c r="G298" s="37"/>
      <c r="H298" s="188"/>
      <c r="I298" s="144" t="str">
        <f t="shared" si="4"/>
        <v/>
      </c>
    </row>
    <row r="299" spans="1:9" ht="13" x14ac:dyDescent="0.3">
      <c r="A299" s="147"/>
      <c r="B299" s="149" t="str">
        <f>IF(A299&gt;0,VLOOKUP(A299,Liste!$B$179                         : Liste!$C$189,2),"")</f>
        <v/>
      </c>
      <c r="C299" s="186"/>
      <c r="D299" s="187"/>
      <c r="E299" t="str">
        <f>IF(D299&gt;0,VLOOKUP(D299,Liste!$A$10:$D$163,4),"")</f>
        <v/>
      </c>
      <c r="F299" s="188"/>
      <c r="G299" s="37"/>
      <c r="H299" s="188"/>
      <c r="I299" s="144" t="str">
        <f t="shared" si="4"/>
        <v/>
      </c>
    </row>
    <row r="300" spans="1:9" ht="13" x14ac:dyDescent="0.3">
      <c r="A300" s="147"/>
      <c r="B300" s="149" t="str">
        <f>IF(A300&gt;0,VLOOKUP(A300,Liste!$B$179                         : Liste!$C$189,2),"")</f>
        <v/>
      </c>
      <c r="C300" s="186"/>
      <c r="D300" s="187"/>
      <c r="E300" t="str">
        <f>IF(D300&gt;0,VLOOKUP(D300,Liste!$A$10:$D$163,4),"")</f>
        <v/>
      </c>
      <c r="F300" s="188"/>
      <c r="G300" s="37"/>
      <c r="H300" s="188"/>
      <c r="I300" s="144" t="str">
        <f t="shared" si="4"/>
        <v/>
      </c>
    </row>
    <row r="301" spans="1:9" ht="13" x14ac:dyDescent="0.3">
      <c r="A301" s="147"/>
      <c r="B301" s="149" t="str">
        <f>IF(A301&gt;0,VLOOKUP(A301,Liste!$B$179                         : Liste!$C$189,2),"")</f>
        <v/>
      </c>
      <c r="C301" s="186"/>
      <c r="D301" s="187"/>
      <c r="E301" t="str">
        <f>IF(D301&gt;0,VLOOKUP(D301,Liste!$A$10:$D$163,4),"")</f>
        <v/>
      </c>
      <c r="F301" s="188"/>
      <c r="G301" s="37"/>
      <c r="H301" s="188"/>
      <c r="I301" s="144" t="str">
        <f t="shared" si="4"/>
        <v/>
      </c>
    </row>
    <row r="302" spans="1:9" ht="13" x14ac:dyDescent="0.3">
      <c r="A302" s="147"/>
      <c r="B302" s="149" t="str">
        <f>IF(A302&gt;0,VLOOKUP(A302,Liste!$B$179                         : Liste!$C$189,2),"")</f>
        <v/>
      </c>
      <c r="C302" s="186"/>
      <c r="D302" s="187"/>
      <c r="E302" t="str">
        <f>IF(D302&gt;0,VLOOKUP(D302,Liste!$A$10:$D$163,4),"")</f>
        <v/>
      </c>
      <c r="F302" s="188"/>
      <c r="G302" s="37"/>
      <c r="H302" s="188"/>
      <c r="I302" s="144" t="str">
        <f t="shared" si="4"/>
        <v/>
      </c>
    </row>
    <row r="303" spans="1:9" ht="13" x14ac:dyDescent="0.3">
      <c r="A303" s="147"/>
      <c r="B303" s="149" t="str">
        <f>IF(A303&gt;0,VLOOKUP(A303,Liste!$B$179                         : Liste!$C$189,2),"")</f>
        <v/>
      </c>
      <c r="C303" s="186"/>
      <c r="D303" s="187"/>
      <c r="E303" t="str">
        <f>IF(D303&gt;0,VLOOKUP(D303,Liste!$A$10:$D$163,4),"")</f>
        <v/>
      </c>
      <c r="F303" s="188"/>
      <c r="G303" s="37"/>
      <c r="H303" s="188"/>
      <c r="I303" s="144" t="str">
        <f t="shared" si="4"/>
        <v/>
      </c>
    </row>
    <row r="304" spans="1:9" ht="13" x14ac:dyDescent="0.3">
      <c r="A304" s="147"/>
      <c r="B304" s="149" t="str">
        <f>IF(A304&gt;0,VLOOKUP(A304,Liste!$B$179                         : Liste!$C$189,2),"")</f>
        <v/>
      </c>
      <c r="C304" s="186"/>
      <c r="D304" s="187"/>
      <c r="E304" t="str">
        <f>IF(D304&gt;0,VLOOKUP(D304,Liste!$A$10:$D$163,4),"")</f>
        <v/>
      </c>
      <c r="F304" s="188"/>
      <c r="G304" s="37"/>
      <c r="H304" s="188"/>
      <c r="I304" s="144" t="str">
        <f t="shared" si="4"/>
        <v/>
      </c>
    </row>
    <row r="305" spans="1:9" ht="13" x14ac:dyDescent="0.3">
      <c r="A305" s="147"/>
      <c r="B305" s="149" t="str">
        <f>IF(A305&gt;0,VLOOKUP(A305,Liste!$B$179                         : Liste!$C$189,2),"")</f>
        <v/>
      </c>
      <c r="C305" s="186"/>
      <c r="D305" s="187"/>
      <c r="E305" t="str">
        <f>IF(D305&gt;0,VLOOKUP(D305,Liste!$A$10:$D$163,4),"")</f>
        <v/>
      </c>
      <c r="F305" s="188"/>
      <c r="G305" s="37"/>
      <c r="H305" s="188"/>
      <c r="I305" s="144" t="str">
        <f t="shared" si="4"/>
        <v/>
      </c>
    </row>
    <row r="306" spans="1:9" ht="13" x14ac:dyDescent="0.3">
      <c r="A306" s="147"/>
      <c r="B306" s="149" t="str">
        <f>IF(A306&gt;0,VLOOKUP(A306,Liste!$B$179                         : Liste!$C$189,2),"")</f>
        <v/>
      </c>
      <c r="C306" s="186"/>
      <c r="D306" s="187"/>
      <c r="E306" t="str">
        <f>IF(D306&gt;0,VLOOKUP(D306,Liste!$A$10:$D$163,4),"")</f>
        <v/>
      </c>
      <c r="F306" s="188"/>
      <c r="G306" s="37"/>
      <c r="H306" s="188"/>
      <c r="I306" s="144" t="str">
        <f t="shared" si="4"/>
        <v/>
      </c>
    </row>
    <row r="307" spans="1:9" ht="13" x14ac:dyDescent="0.3">
      <c r="A307" s="147"/>
      <c r="B307" s="149" t="str">
        <f>IF(A307&gt;0,VLOOKUP(A307,Liste!$B$179                         : Liste!$C$189,2),"")</f>
        <v/>
      </c>
      <c r="C307" s="186"/>
      <c r="D307" s="187"/>
      <c r="E307" t="str">
        <f>IF(D307&gt;0,VLOOKUP(D307,Liste!$A$10:$D$163,4),"")</f>
        <v/>
      </c>
      <c r="F307" s="188"/>
      <c r="G307" s="37"/>
      <c r="H307" s="188"/>
      <c r="I307" s="144" t="str">
        <f t="shared" si="4"/>
        <v/>
      </c>
    </row>
    <row r="308" spans="1:9" ht="13" x14ac:dyDescent="0.3">
      <c r="A308" s="147"/>
      <c r="B308" s="149" t="str">
        <f>IF(A308&gt;0,VLOOKUP(A308,Liste!$B$179                         : Liste!$C$189,2),"")</f>
        <v/>
      </c>
      <c r="C308" s="186"/>
      <c r="D308" s="187"/>
      <c r="E308" t="str">
        <f>IF(D308&gt;0,VLOOKUP(D308,Liste!$A$10:$D$163,4),"")</f>
        <v/>
      </c>
      <c r="F308" s="188"/>
      <c r="G308" s="37"/>
      <c r="H308" s="188"/>
      <c r="I308" s="144" t="str">
        <f t="shared" si="4"/>
        <v/>
      </c>
    </row>
    <row r="309" spans="1:9" ht="13" x14ac:dyDescent="0.3">
      <c r="A309" s="147"/>
      <c r="B309" s="149" t="str">
        <f>IF(A309&gt;0,VLOOKUP(A309,Liste!$B$179                         : Liste!$C$189,2),"")</f>
        <v/>
      </c>
      <c r="C309" s="186"/>
      <c r="D309" s="187"/>
      <c r="E309" t="str">
        <f>IF(D309&gt;0,VLOOKUP(D309,Liste!$A$10:$D$163,4),"")</f>
        <v/>
      </c>
      <c r="F309" s="188"/>
      <c r="G309" s="37"/>
      <c r="H309" s="188"/>
      <c r="I309" s="144" t="str">
        <f t="shared" si="4"/>
        <v/>
      </c>
    </row>
    <row r="310" spans="1:9" ht="13" x14ac:dyDescent="0.3">
      <c r="A310" s="147"/>
      <c r="B310" s="149" t="str">
        <f>IF(A310&gt;0,VLOOKUP(A310,Liste!$B$179                         : Liste!$C$189,2),"")</f>
        <v/>
      </c>
      <c r="C310" s="186"/>
      <c r="D310" s="187"/>
      <c r="E310" t="str">
        <f>IF(D310&gt;0,VLOOKUP(D310,Liste!$A$10:$D$163,4),"")</f>
        <v/>
      </c>
      <c r="F310" s="188"/>
      <c r="G310" s="37"/>
      <c r="H310" s="188"/>
      <c r="I310" s="144" t="str">
        <f t="shared" si="4"/>
        <v/>
      </c>
    </row>
    <row r="311" spans="1:9" ht="13" x14ac:dyDescent="0.3">
      <c r="A311" s="147"/>
      <c r="B311" s="149" t="str">
        <f>IF(A311&gt;0,VLOOKUP(A311,Liste!$B$179                         : Liste!$C$189,2),"")</f>
        <v/>
      </c>
      <c r="C311" s="186"/>
      <c r="D311" s="187"/>
      <c r="E311" t="str">
        <f>IF(D311&gt;0,VLOOKUP(D311,Liste!$A$10:$D$163,4),"")</f>
        <v/>
      </c>
      <c r="F311" s="188"/>
      <c r="G311" s="37"/>
      <c r="H311" s="188"/>
      <c r="I311" s="144" t="str">
        <f t="shared" si="4"/>
        <v/>
      </c>
    </row>
    <row r="312" spans="1:9" ht="13" x14ac:dyDescent="0.3">
      <c r="A312" s="147"/>
      <c r="B312" s="149" t="str">
        <f>IF(A312&gt;0,VLOOKUP(A312,Liste!$B$179                         : Liste!$C$189,2),"")</f>
        <v/>
      </c>
      <c r="C312" s="186"/>
      <c r="D312" s="187"/>
      <c r="E312" t="str">
        <f>IF(D312&gt;0,VLOOKUP(D312,Liste!$A$10:$D$163,4),"")</f>
        <v/>
      </c>
      <c r="F312" s="188"/>
      <c r="G312" s="37"/>
      <c r="H312" s="188"/>
      <c r="I312" s="144" t="str">
        <f t="shared" si="4"/>
        <v/>
      </c>
    </row>
    <row r="313" spans="1:9" ht="13" x14ac:dyDescent="0.3">
      <c r="A313" s="147"/>
      <c r="B313" s="149" t="str">
        <f>IF(A313&gt;0,VLOOKUP(A313,Liste!$B$179                         : Liste!$C$189,2),"")</f>
        <v/>
      </c>
      <c r="C313" s="186"/>
      <c r="D313" s="187"/>
      <c r="E313" t="str">
        <f>IF(D313&gt;0,VLOOKUP(D313,Liste!$A$10:$D$163,4),"")</f>
        <v/>
      </c>
      <c r="F313" s="188"/>
      <c r="G313" s="37"/>
      <c r="H313" s="188"/>
      <c r="I313" s="144" t="str">
        <f t="shared" si="4"/>
        <v/>
      </c>
    </row>
    <row r="314" spans="1:9" ht="13" x14ac:dyDescent="0.3">
      <c r="A314" s="147"/>
      <c r="B314" s="149" t="str">
        <f>IF(A314&gt;0,VLOOKUP(A314,Liste!$B$179                         : Liste!$C$189,2),"")</f>
        <v/>
      </c>
      <c r="C314" s="186"/>
      <c r="D314" s="187"/>
      <c r="E314" t="str">
        <f>IF(D314&gt;0,VLOOKUP(D314,Liste!$A$10:$D$163,4),"")</f>
        <v/>
      </c>
      <c r="F314" s="188"/>
      <c r="G314" s="37"/>
      <c r="H314" s="188"/>
      <c r="I314" s="144" t="str">
        <f t="shared" si="4"/>
        <v/>
      </c>
    </row>
    <row r="315" spans="1:9" ht="13" x14ac:dyDescent="0.3">
      <c r="A315" s="147"/>
      <c r="B315" s="149" t="str">
        <f>IF(A315&gt;0,VLOOKUP(A315,Liste!$B$179                         : Liste!$C$189,2),"")</f>
        <v/>
      </c>
      <c r="C315" s="186"/>
      <c r="D315" s="187"/>
      <c r="E315" t="str">
        <f>IF(D315&gt;0,VLOOKUP(D315,Liste!$A$10:$D$163,4),"")</f>
        <v/>
      </c>
      <c r="F315" s="188"/>
      <c r="G315" s="37"/>
      <c r="H315" s="188"/>
      <c r="I315" s="144" t="str">
        <f t="shared" si="4"/>
        <v/>
      </c>
    </row>
    <row r="316" spans="1:9" ht="13" x14ac:dyDescent="0.3">
      <c r="A316" s="147"/>
      <c r="B316" s="149" t="str">
        <f>IF(A316&gt;0,VLOOKUP(A316,Liste!$B$179                         : Liste!$C$189,2),"")</f>
        <v/>
      </c>
      <c r="C316" s="186"/>
      <c r="D316" s="187"/>
      <c r="E316" t="str">
        <f>IF(D316&gt;0,VLOOKUP(D316,Liste!$A$10:$D$163,4),"")</f>
        <v/>
      </c>
      <c r="F316" s="188"/>
      <c r="G316" s="37"/>
      <c r="H316" s="188"/>
      <c r="I316" s="144" t="str">
        <f t="shared" si="4"/>
        <v/>
      </c>
    </row>
    <row r="317" spans="1:9" ht="13" x14ac:dyDescent="0.3">
      <c r="A317" s="147"/>
      <c r="B317" s="149" t="str">
        <f>IF(A317&gt;0,VLOOKUP(A317,Liste!$B$179                         : Liste!$C$189,2),"")</f>
        <v/>
      </c>
      <c r="C317" s="186"/>
      <c r="D317" s="187"/>
      <c r="E317" t="str">
        <f>IF(D317&gt;0,VLOOKUP(D317,Liste!$A$10:$D$163,4),"")</f>
        <v/>
      </c>
      <c r="F317" s="188"/>
      <c r="G317" s="37"/>
      <c r="H317" s="188"/>
      <c r="I317" s="144" t="str">
        <f t="shared" si="4"/>
        <v/>
      </c>
    </row>
    <row r="318" spans="1:9" ht="13" x14ac:dyDescent="0.3">
      <c r="A318" s="147"/>
      <c r="B318" s="149" t="str">
        <f>IF(A318&gt;0,VLOOKUP(A318,Liste!$B$179                         : Liste!$C$189,2),"")</f>
        <v/>
      </c>
      <c r="C318" s="186"/>
      <c r="D318" s="187"/>
      <c r="E318" t="str">
        <f>IF(D318&gt;0,VLOOKUP(D318,Liste!$A$10:$D$163,4),"")</f>
        <v/>
      </c>
      <c r="F318" s="188"/>
      <c r="G318" s="37"/>
      <c r="H318" s="188"/>
      <c r="I318" s="144" t="str">
        <f t="shared" si="4"/>
        <v/>
      </c>
    </row>
    <row r="319" spans="1:9" ht="13" x14ac:dyDescent="0.3">
      <c r="A319" s="147"/>
      <c r="B319" s="149" t="str">
        <f>IF(A319&gt;0,VLOOKUP(A319,Liste!$B$179                         : Liste!$C$189,2),"")</f>
        <v/>
      </c>
      <c r="C319" s="186"/>
      <c r="D319" s="187"/>
      <c r="E319" t="str">
        <f>IF(D319&gt;0,VLOOKUP(D319,Liste!$A$10:$D$163,4),"")</f>
        <v/>
      </c>
      <c r="F319" s="188"/>
      <c r="G319" s="37"/>
      <c r="H319" s="188"/>
      <c r="I319" s="144" t="str">
        <f t="shared" si="4"/>
        <v/>
      </c>
    </row>
    <row r="320" spans="1:9" ht="13" x14ac:dyDescent="0.3">
      <c r="A320" s="147"/>
      <c r="B320" s="149" t="str">
        <f>IF(A320&gt;0,VLOOKUP(A320,Liste!$B$179                         : Liste!$C$189,2),"")</f>
        <v/>
      </c>
      <c r="C320" s="186"/>
      <c r="D320" s="187"/>
      <c r="E320" t="str">
        <f>IF(D320&gt;0,VLOOKUP(D320,Liste!$A$10:$D$163,4),"")</f>
        <v/>
      </c>
      <c r="F320" s="188"/>
      <c r="G320" s="37"/>
      <c r="H320" s="188"/>
      <c r="I320" s="144" t="str">
        <f t="shared" si="4"/>
        <v/>
      </c>
    </row>
    <row r="321" spans="1:9" ht="13" x14ac:dyDescent="0.3">
      <c r="A321" s="147"/>
      <c r="B321" s="149" t="str">
        <f>IF(A321&gt;0,VLOOKUP(A321,Liste!$B$179                         : Liste!$C$189,2),"")</f>
        <v/>
      </c>
      <c r="C321" s="186"/>
      <c r="D321" s="187"/>
      <c r="E321" t="str">
        <f>IF(D321&gt;0,VLOOKUP(D321,Liste!$A$10:$D$163,4),"")</f>
        <v/>
      </c>
      <c r="F321" s="188"/>
      <c r="G321" s="37"/>
      <c r="H321" s="188"/>
      <c r="I321" s="144" t="str">
        <f t="shared" si="4"/>
        <v/>
      </c>
    </row>
    <row r="322" spans="1:9" ht="13" x14ac:dyDescent="0.3">
      <c r="A322" s="147"/>
      <c r="B322" s="149" t="str">
        <f>IF(A322&gt;0,VLOOKUP(A322,Liste!$B$179                         : Liste!$C$189,2),"")</f>
        <v/>
      </c>
      <c r="C322" s="186"/>
      <c r="D322" s="187"/>
      <c r="E322" t="str">
        <f>IF(D322&gt;0,VLOOKUP(D322,Liste!$A$10:$D$163,4),"")</f>
        <v/>
      </c>
      <c r="F322" s="188"/>
      <c r="G322" s="37"/>
      <c r="H322" s="188"/>
      <c r="I322" s="144" t="str">
        <f t="shared" si="4"/>
        <v/>
      </c>
    </row>
    <row r="323" spans="1:9" ht="13" x14ac:dyDescent="0.3">
      <c r="A323" s="147"/>
      <c r="B323" s="149" t="str">
        <f>IF(A323&gt;0,VLOOKUP(A323,Liste!$B$179                         : Liste!$C$189,2),"")</f>
        <v/>
      </c>
      <c r="C323" s="186"/>
      <c r="D323" s="187"/>
      <c r="E323" t="str">
        <f>IF(D323&gt;0,VLOOKUP(D323,Liste!$A$10:$D$163,4),"")</f>
        <v/>
      </c>
      <c r="F323" s="188"/>
      <c r="G323" s="37"/>
      <c r="H323" s="188"/>
      <c r="I323" s="144" t="str">
        <f t="shared" si="4"/>
        <v/>
      </c>
    </row>
    <row r="324" spans="1:9" ht="13" x14ac:dyDescent="0.3">
      <c r="A324" s="147"/>
      <c r="B324" s="149" t="str">
        <f>IF(A324&gt;0,VLOOKUP(A324,Liste!$B$179                         : Liste!$C$189,2),"")</f>
        <v/>
      </c>
      <c r="C324" s="186"/>
      <c r="D324" s="187"/>
      <c r="E324" t="str">
        <f>IF(D324&gt;0,VLOOKUP(D324,Liste!$A$10:$D$163,4),"")</f>
        <v/>
      </c>
      <c r="F324" s="188"/>
      <c r="G324" s="37"/>
      <c r="H324" s="188"/>
      <c r="I324" s="144" t="str">
        <f t="shared" si="4"/>
        <v/>
      </c>
    </row>
    <row r="325" spans="1:9" ht="13" x14ac:dyDescent="0.3">
      <c r="A325" s="147"/>
      <c r="B325" s="149" t="str">
        <f>IF(A325&gt;0,VLOOKUP(A325,Liste!$B$179                         : Liste!$C$189,2),"")</f>
        <v/>
      </c>
      <c r="C325" s="186"/>
      <c r="D325" s="187"/>
      <c r="E325" t="str">
        <f>IF(D325&gt;0,VLOOKUP(D325,Liste!$A$10:$D$163,4),"")</f>
        <v/>
      </c>
      <c r="F325" s="188"/>
      <c r="G325" s="37"/>
      <c r="H325" s="188"/>
      <c r="I325" s="144" t="str">
        <f t="shared" si="4"/>
        <v/>
      </c>
    </row>
    <row r="326" spans="1:9" ht="13" x14ac:dyDescent="0.3">
      <c r="A326" s="147"/>
      <c r="B326" s="149" t="str">
        <f>IF(A326&gt;0,VLOOKUP(A326,Liste!$B$179                         : Liste!$C$189,2),"")</f>
        <v/>
      </c>
      <c r="C326" s="186"/>
      <c r="D326" s="187"/>
      <c r="E326" t="str">
        <f>IF(D326&gt;0,VLOOKUP(D326,Liste!$A$10:$D$163,4),"")</f>
        <v/>
      </c>
      <c r="F326" s="188"/>
      <c r="G326" s="37"/>
      <c r="H326" s="188"/>
      <c r="I326" s="144" t="str">
        <f t="shared" ref="I326:I389" si="5">IF(AND(D326&gt;0,F326+G326+H326=0),"EN ATTENTE",IF(F326+G326+H326&gt;1,"ERREUR",""))</f>
        <v/>
      </c>
    </row>
    <row r="327" spans="1:9" ht="13" x14ac:dyDescent="0.3">
      <c r="A327" s="147"/>
      <c r="B327" s="149" t="str">
        <f>IF(A327&gt;0,VLOOKUP(A327,Liste!$B$179                         : Liste!$C$189,2),"")</f>
        <v/>
      </c>
      <c r="C327" s="186"/>
      <c r="D327" s="187"/>
      <c r="E327" t="str">
        <f>IF(D327&gt;0,VLOOKUP(D327,Liste!$A$10:$D$163,4),"")</f>
        <v/>
      </c>
      <c r="F327" s="188"/>
      <c r="G327" s="37"/>
      <c r="H327" s="188"/>
      <c r="I327" s="144" t="str">
        <f t="shared" si="5"/>
        <v/>
      </c>
    </row>
    <row r="328" spans="1:9" ht="13" x14ac:dyDescent="0.3">
      <c r="A328" s="147"/>
      <c r="B328" s="149" t="str">
        <f>IF(A328&gt;0,VLOOKUP(A328,Liste!$B$179                         : Liste!$C$189,2),"")</f>
        <v/>
      </c>
      <c r="C328" s="186"/>
      <c r="D328" s="187"/>
      <c r="E328" t="str">
        <f>IF(D328&gt;0,VLOOKUP(D328,Liste!$A$10:$D$163,4),"")</f>
        <v/>
      </c>
      <c r="F328" s="188"/>
      <c r="G328" s="37"/>
      <c r="H328" s="188"/>
      <c r="I328" s="144" t="str">
        <f t="shared" si="5"/>
        <v/>
      </c>
    </row>
    <row r="329" spans="1:9" ht="13" x14ac:dyDescent="0.3">
      <c r="A329" s="147"/>
      <c r="B329" s="149" t="str">
        <f>IF(A329&gt;0,VLOOKUP(A329,Liste!$B$179                         : Liste!$C$189,2),"")</f>
        <v/>
      </c>
      <c r="C329" s="186"/>
      <c r="D329" s="187"/>
      <c r="E329" t="str">
        <f>IF(D329&gt;0,VLOOKUP(D329,Liste!$A$10:$D$163,4),"")</f>
        <v/>
      </c>
      <c r="F329" s="188"/>
      <c r="G329" s="37"/>
      <c r="H329" s="188"/>
      <c r="I329" s="144" t="str">
        <f t="shared" si="5"/>
        <v/>
      </c>
    </row>
    <row r="330" spans="1:9" ht="13" x14ac:dyDescent="0.3">
      <c r="A330" s="147"/>
      <c r="B330" s="149" t="str">
        <f>IF(A330&gt;0,VLOOKUP(A330,Liste!$B$179                         : Liste!$C$189,2),"")</f>
        <v/>
      </c>
      <c r="C330" s="186"/>
      <c r="D330" s="187"/>
      <c r="E330" t="str">
        <f>IF(D330&gt;0,VLOOKUP(D330,Liste!$A$10:$D$163,4),"")</f>
        <v/>
      </c>
      <c r="F330" s="188"/>
      <c r="G330" s="37"/>
      <c r="H330" s="188"/>
      <c r="I330" s="144" t="str">
        <f t="shared" si="5"/>
        <v/>
      </c>
    </row>
    <row r="331" spans="1:9" ht="13" x14ac:dyDescent="0.3">
      <c r="A331" s="147"/>
      <c r="B331" s="149" t="str">
        <f>IF(A331&gt;0,VLOOKUP(A331,Liste!$B$179                         : Liste!$C$189,2),"")</f>
        <v/>
      </c>
      <c r="C331" s="186"/>
      <c r="D331" s="187"/>
      <c r="E331" t="str">
        <f>IF(D331&gt;0,VLOOKUP(D331,Liste!$A$10:$D$163,4),"")</f>
        <v/>
      </c>
      <c r="F331" s="188"/>
      <c r="G331" s="37"/>
      <c r="H331" s="188"/>
      <c r="I331" s="144" t="str">
        <f t="shared" si="5"/>
        <v/>
      </c>
    </row>
    <row r="332" spans="1:9" ht="13" x14ac:dyDescent="0.3">
      <c r="A332" s="147"/>
      <c r="B332" s="149" t="str">
        <f>IF(A332&gt;0,VLOOKUP(A332,Liste!$B$179                         : Liste!$C$189,2),"")</f>
        <v/>
      </c>
      <c r="C332" s="186"/>
      <c r="D332" s="187"/>
      <c r="E332" t="str">
        <f>IF(D332&gt;0,VLOOKUP(D332,Liste!$A$10:$D$163,4),"")</f>
        <v/>
      </c>
      <c r="F332" s="188"/>
      <c r="G332" s="37"/>
      <c r="H332" s="188"/>
      <c r="I332" s="144" t="str">
        <f t="shared" si="5"/>
        <v/>
      </c>
    </row>
    <row r="333" spans="1:9" ht="13" x14ac:dyDescent="0.3">
      <c r="A333" s="147"/>
      <c r="B333" s="149" t="str">
        <f>IF(A333&gt;0,VLOOKUP(A333,Liste!$B$179                         : Liste!$C$189,2),"")</f>
        <v/>
      </c>
      <c r="C333" s="186"/>
      <c r="D333" s="187"/>
      <c r="E333" t="str">
        <f>IF(D333&gt;0,VLOOKUP(D333,Liste!$A$10:$D$163,4),"")</f>
        <v/>
      </c>
      <c r="F333" s="188"/>
      <c r="G333" s="37"/>
      <c r="H333" s="188"/>
      <c r="I333" s="144" t="str">
        <f t="shared" si="5"/>
        <v/>
      </c>
    </row>
    <row r="334" spans="1:9" ht="13" x14ac:dyDescent="0.3">
      <c r="A334" s="147"/>
      <c r="B334" s="149" t="str">
        <f>IF(A334&gt;0,VLOOKUP(A334,Liste!$B$179                         : Liste!$C$189,2),"")</f>
        <v/>
      </c>
      <c r="C334" s="186"/>
      <c r="D334" s="187"/>
      <c r="E334" t="str">
        <f>IF(D334&gt;0,VLOOKUP(D334,Liste!$A$10:$D$163,4),"")</f>
        <v/>
      </c>
      <c r="F334" s="188"/>
      <c r="G334" s="37"/>
      <c r="H334" s="188"/>
      <c r="I334" s="144" t="str">
        <f t="shared" si="5"/>
        <v/>
      </c>
    </row>
    <row r="335" spans="1:9" ht="13" x14ac:dyDescent="0.3">
      <c r="A335" s="147"/>
      <c r="B335" s="149" t="str">
        <f>IF(A335&gt;0,VLOOKUP(A335,Liste!$B$179                         : Liste!$C$189,2),"")</f>
        <v/>
      </c>
      <c r="C335" s="186"/>
      <c r="D335" s="187"/>
      <c r="E335" t="str">
        <f>IF(D335&gt;0,VLOOKUP(D335,Liste!$A$10:$D$163,4),"")</f>
        <v/>
      </c>
      <c r="F335" s="188"/>
      <c r="G335" s="37"/>
      <c r="H335" s="188"/>
      <c r="I335" s="144" t="str">
        <f t="shared" si="5"/>
        <v/>
      </c>
    </row>
    <row r="336" spans="1:9" ht="13" x14ac:dyDescent="0.3">
      <c r="A336" s="147"/>
      <c r="B336" s="149" t="str">
        <f>IF(A336&gt;0,VLOOKUP(A336,Liste!$B$179                         : Liste!$C$189,2),"")</f>
        <v/>
      </c>
      <c r="C336" s="186"/>
      <c r="D336" s="187"/>
      <c r="E336" t="str">
        <f>IF(D336&gt;0,VLOOKUP(D336,Liste!$A$10:$D$163,4),"")</f>
        <v/>
      </c>
      <c r="F336" s="188"/>
      <c r="G336" s="37"/>
      <c r="H336" s="188"/>
      <c r="I336" s="144" t="str">
        <f t="shared" si="5"/>
        <v/>
      </c>
    </row>
    <row r="337" spans="1:9" ht="13" x14ac:dyDescent="0.3">
      <c r="A337" s="147"/>
      <c r="B337" s="149" t="str">
        <f>IF(A337&gt;0,VLOOKUP(A337,Liste!$B$179                         : Liste!$C$189,2),"")</f>
        <v/>
      </c>
      <c r="C337" s="186"/>
      <c r="D337" s="187"/>
      <c r="E337" t="str">
        <f>IF(D337&gt;0,VLOOKUP(D337,Liste!$A$10:$D$163,4),"")</f>
        <v/>
      </c>
      <c r="F337" s="188"/>
      <c r="G337" s="37"/>
      <c r="H337" s="188"/>
      <c r="I337" s="144" t="str">
        <f t="shared" si="5"/>
        <v/>
      </c>
    </row>
    <row r="338" spans="1:9" ht="13" x14ac:dyDescent="0.3">
      <c r="A338" s="147"/>
      <c r="B338" s="149" t="str">
        <f>IF(A338&gt;0,VLOOKUP(A338,Liste!$B$179                         : Liste!$C$189,2),"")</f>
        <v/>
      </c>
      <c r="C338" s="186"/>
      <c r="D338" s="187"/>
      <c r="E338" t="str">
        <f>IF(D338&gt;0,VLOOKUP(D338,Liste!$A$10:$D$163,4),"")</f>
        <v/>
      </c>
      <c r="F338" s="188"/>
      <c r="G338" s="37"/>
      <c r="H338" s="188"/>
      <c r="I338" s="144" t="str">
        <f t="shared" si="5"/>
        <v/>
      </c>
    </row>
    <row r="339" spans="1:9" ht="13" x14ac:dyDescent="0.3">
      <c r="A339" s="147"/>
      <c r="B339" s="149" t="str">
        <f>IF(A339&gt;0,VLOOKUP(A339,Liste!$B$179                         : Liste!$C$189,2),"")</f>
        <v/>
      </c>
      <c r="C339" s="186"/>
      <c r="D339" s="187"/>
      <c r="E339" t="str">
        <f>IF(D339&gt;0,VLOOKUP(D339,Liste!$A$10:$D$163,4),"")</f>
        <v/>
      </c>
      <c r="F339" s="188"/>
      <c r="G339" s="37"/>
      <c r="H339" s="188"/>
      <c r="I339" s="144" t="str">
        <f t="shared" si="5"/>
        <v/>
      </c>
    </row>
    <row r="340" spans="1:9" ht="13" x14ac:dyDescent="0.3">
      <c r="A340" s="147"/>
      <c r="B340" s="149" t="str">
        <f>IF(A340&gt;0,VLOOKUP(A340,Liste!$B$179                         : Liste!$C$189,2),"")</f>
        <v/>
      </c>
      <c r="C340" s="186"/>
      <c r="D340" s="187"/>
      <c r="E340" t="str">
        <f>IF(D340&gt;0,VLOOKUP(D340,Liste!$A$10:$D$163,4),"")</f>
        <v/>
      </c>
      <c r="F340" s="188"/>
      <c r="G340" s="37"/>
      <c r="H340" s="188"/>
      <c r="I340" s="144" t="str">
        <f t="shared" si="5"/>
        <v/>
      </c>
    </row>
    <row r="341" spans="1:9" ht="13" x14ac:dyDescent="0.3">
      <c r="A341" s="147"/>
      <c r="B341" s="149" t="str">
        <f>IF(A341&gt;0,VLOOKUP(A341,Liste!$B$179                         : Liste!$C$189,2),"")</f>
        <v/>
      </c>
      <c r="C341" s="186"/>
      <c r="D341" s="187"/>
      <c r="E341" t="str">
        <f>IF(D341&gt;0,VLOOKUP(D341,Liste!$A$10:$D$163,4),"")</f>
        <v/>
      </c>
      <c r="F341" s="188"/>
      <c r="G341" s="37"/>
      <c r="H341" s="188"/>
      <c r="I341" s="144" t="str">
        <f t="shared" si="5"/>
        <v/>
      </c>
    </row>
    <row r="342" spans="1:9" ht="13" x14ac:dyDescent="0.3">
      <c r="A342" s="147"/>
      <c r="B342" s="149" t="str">
        <f>IF(A342&gt;0,VLOOKUP(A342,Liste!$B$179                         : Liste!$C$189,2),"")</f>
        <v/>
      </c>
      <c r="C342" s="186"/>
      <c r="D342" s="187"/>
      <c r="E342" t="str">
        <f>IF(D342&gt;0,VLOOKUP(D342,Liste!$A$10:$D$163,4),"")</f>
        <v/>
      </c>
      <c r="F342" s="188"/>
      <c r="G342" s="37"/>
      <c r="H342" s="188"/>
      <c r="I342" s="144" t="str">
        <f t="shared" si="5"/>
        <v/>
      </c>
    </row>
    <row r="343" spans="1:9" ht="13" x14ac:dyDescent="0.3">
      <c r="A343" s="147"/>
      <c r="B343" s="149" t="str">
        <f>IF(A343&gt;0,VLOOKUP(A343,Liste!$B$179                         : Liste!$C$189,2),"")</f>
        <v/>
      </c>
      <c r="C343" s="186"/>
      <c r="D343" s="187"/>
      <c r="E343" t="str">
        <f>IF(D343&gt;0,VLOOKUP(D343,Liste!$A$10:$D$163,4),"")</f>
        <v/>
      </c>
      <c r="F343" s="188"/>
      <c r="G343" s="37"/>
      <c r="H343" s="188"/>
      <c r="I343" s="144" t="str">
        <f t="shared" si="5"/>
        <v/>
      </c>
    </row>
    <row r="344" spans="1:9" ht="13" x14ac:dyDescent="0.3">
      <c r="A344" s="147"/>
      <c r="B344" s="149" t="str">
        <f>IF(A344&gt;0,VLOOKUP(A344,Liste!$B$179                         : Liste!$C$189,2),"")</f>
        <v/>
      </c>
      <c r="C344" s="186"/>
      <c r="D344" s="187"/>
      <c r="E344" t="str">
        <f>IF(D344&gt;0,VLOOKUP(D344,Liste!$A$10:$D$163,4),"")</f>
        <v/>
      </c>
      <c r="F344" s="188"/>
      <c r="G344" s="37"/>
      <c r="H344" s="188"/>
      <c r="I344" s="144" t="str">
        <f t="shared" si="5"/>
        <v/>
      </c>
    </row>
    <row r="345" spans="1:9" ht="13" x14ac:dyDescent="0.3">
      <c r="A345" s="147"/>
      <c r="B345" s="149" t="str">
        <f>IF(A345&gt;0,VLOOKUP(A345,Liste!$B$179                         : Liste!$C$189,2),"")</f>
        <v/>
      </c>
      <c r="C345" s="186"/>
      <c r="D345" s="187"/>
      <c r="E345" t="str">
        <f>IF(D345&gt;0,VLOOKUP(D345,Liste!$A$10:$D$163,4),"")</f>
        <v/>
      </c>
      <c r="F345" s="188"/>
      <c r="G345" s="37"/>
      <c r="H345" s="188"/>
      <c r="I345" s="144" t="str">
        <f t="shared" si="5"/>
        <v/>
      </c>
    </row>
    <row r="346" spans="1:9" ht="13" x14ac:dyDescent="0.3">
      <c r="A346" s="147"/>
      <c r="B346" s="149" t="str">
        <f>IF(A346&gt;0,VLOOKUP(A346,Liste!$B$179                         : Liste!$C$189,2),"")</f>
        <v/>
      </c>
      <c r="C346" s="186"/>
      <c r="D346" s="187"/>
      <c r="E346" t="str">
        <f>IF(D346&gt;0,VLOOKUP(D346,Liste!$A$10:$D$163,4),"")</f>
        <v/>
      </c>
      <c r="F346" s="188"/>
      <c r="G346" s="37"/>
      <c r="H346" s="188"/>
      <c r="I346" s="144" t="str">
        <f t="shared" si="5"/>
        <v/>
      </c>
    </row>
    <row r="347" spans="1:9" ht="13" x14ac:dyDescent="0.3">
      <c r="A347" s="147"/>
      <c r="B347" s="149" t="str">
        <f>IF(A347&gt;0,VLOOKUP(A347,Liste!$B$179                         : Liste!$C$189,2),"")</f>
        <v/>
      </c>
      <c r="C347" s="186"/>
      <c r="D347" s="187"/>
      <c r="E347" t="str">
        <f>IF(D347&gt;0,VLOOKUP(D347,Liste!$A$10:$D$163,4),"")</f>
        <v/>
      </c>
      <c r="F347" s="188"/>
      <c r="G347" s="37"/>
      <c r="H347" s="188"/>
      <c r="I347" s="144" t="str">
        <f t="shared" si="5"/>
        <v/>
      </c>
    </row>
    <row r="348" spans="1:9" ht="13" x14ac:dyDescent="0.3">
      <c r="A348" s="147"/>
      <c r="B348" s="149" t="str">
        <f>IF(A348&gt;0,VLOOKUP(A348,Liste!$B$179                         : Liste!$C$189,2),"")</f>
        <v/>
      </c>
      <c r="C348" s="186"/>
      <c r="D348" s="187"/>
      <c r="E348" t="str">
        <f>IF(D348&gt;0,VLOOKUP(D348,Liste!$A$10:$D$163,4),"")</f>
        <v/>
      </c>
      <c r="F348" s="188"/>
      <c r="G348" s="37"/>
      <c r="H348" s="188"/>
      <c r="I348" s="144" t="str">
        <f t="shared" si="5"/>
        <v/>
      </c>
    </row>
    <row r="349" spans="1:9" ht="13" x14ac:dyDescent="0.3">
      <c r="A349" s="147"/>
      <c r="B349" s="149" t="str">
        <f>IF(A349&gt;0,VLOOKUP(A349,Liste!$B$179                         : Liste!$C$189,2),"")</f>
        <v/>
      </c>
      <c r="C349" s="186"/>
      <c r="D349" s="187"/>
      <c r="E349" t="str">
        <f>IF(D349&gt;0,VLOOKUP(D349,Liste!$A$10:$D$163,4),"")</f>
        <v/>
      </c>
      <c r="F349" s="188"/>
      <c r="G349" s="37"/>
      <c r="H349" s="188"/>
      <c r="I349" s="144" t="str">
        <f t="shared" si="5"/>
        <v/>
      </c>
    </row>
    <row r="350" spans="1:9" ht="13" x14ac:dyDescent="0.3">
      <c r="A350" s="147"/>
      <c r="B350" s="149" t="str">
        <f>IF(A350&gt;0,VLOOKUP(A350,Liste!$B$179                         : Liste!$C$189,2),"")</f>
        <v/>
      </c>
      <c r="C350" s="186"/>
      <c r="D350" s="187"/>
      <c r="E350" t="str">
        <f>IF(D350&gt;0,VLOOKUP(D350,Liste!$A$10:$D$163,4),"")</f>
        <v/>
      </c>
      <c r="F350" s="188"/>
      <c r="G350" s="37"/>
      <c r="H350" s="188"/>
      <c r="I350" s="144" t="str">
        <f t="shared" si="5"/>
        <v/>
      </c>
    </row>
    <row r="351" spans="1:9" ht="13" x14ac:dyDescent="0.3">
      <c r="A351" s="147"/>
      <c r="B351" s="149" t="str">
        <f>IF(A351&gt;0,VLOOKUP(A351,Liste!$B$179                         : Liste!$C$189,2),"")</f>
        <v/>
      </c>
      <c r="C351" s="186"/>
      <c r="D351" s="187"/>
      <c r="E351" t="str">
        <f>IF(D351&gt;0,VLOOKUP(D351,Liste!$A$10:$D$163,4),"")</f>
        <v/>
      </c>
      <c r="F351" s="188"/>
      <c r="G351" s="37"/>
      <c r="H351" s="188"/>
      <c r="I351" s="144" t="str">
        <f t="shared" si="5"/>
        <v/>
      </c>
    </row>
    <row r="352" spans="1:9" ht="13" x14ac:dyDescent="0.3">
      <c r="A352" s="147"/>
      <c r="B352" s="149" t="str">
        <f>IF(A352&gt;0,VLOOKUP(A352,Liste!$B$179                         : Liste!$C$189,2),"")</f>
        <v/>
      </c>
      <c r="C352" s="186"/>
      <c r="D352" s="187"/>
      <c r="E352" t="str">
        <f>IF(D352&gt;0,VLOOKUP(D352,Liste!$A$10:$D$163,4),"")</f>
        <v/>
      </c>
      <c r="F352" s="188"/>
      <c r="G352" s="37"/>
      <c r="H352" s="188"/>
      <c r="I352" s="144" t="str">
        <f t="shared" si="5"/>
        <v/>
      </c>
    </row>
    <row r="353" spans="1:9" ht="13" x14ac:dyDescent="0.3">
      <c r="A353" s="147"/>
      <c r="B353" s="149" t="str">
        <f>IF(A353&gt;0,VLOOKUP(A353,Liste!$B$179                         : Liste!$C$189,2),"")</f>
        <v/>
      </c>
      <c r="C353" s="186"/>
      <c r="D353" s="187"/>
      <c r="E353" t="str">
        <f>IF(D353&gt;0,VLOOKUP(D353,Liste!$A$10:$D$163,4),"")</f>
        <v/>
      </c>
      <c r="F353" s="188"/>
      <c r="G353" s="37"/>
      <c r="H353" s="188"/>
      <c r="I353" s="144" t="str">
        <f t="shared" si="5"/>
        <v/>
      </c>
    </row>
    <row r="354" spans="1:9" ht="13" x14ac:dyDescent="0.3">
      <c r="A354" s="147"/>
      <c r="B354" s="149" t="str">
        <f>IF(A354&gt;0,VLOOKUP(A354,Liste!$B$179                         : Liste!$C$189,2),"")</f>
        <v/>
      </c>
      <c r="C354" s="186"/>
      <c r="D354" s="187"/>
      <c r="E354" t="str">
        <f>IF(D354&gt;0,VLOOKUP(D354,Liste!$A$10:$D$163,4),"")</f>
        <v/>
      </c>
      <c r="F354" s="188"/>
      <c r="G354" s="37"/>
      <c r="H354" s="188"/>
      <c r="I354" s="144" t="str">
        <f t="shared" si="5"/>
        <v/>
      </c>
    </row>
    <row r="355" spans="1:9" ht="13" x14ac:dyDescent="0.3">
      <c r="A355" s="147"/>
      <c r="B355" s="149" t="str">
        <f>IF(A355&gt;0,VLOOKUP(A355,Liste!$B$179                         : Liste!$C$189,2),"")</f>
        <v/>
      </c>
      <c r="C355" s="186"/>
      <c r="D355" s="187"/>
      <c r="E355" t="str">
        <f>IF(D355&gt;0,VLOOKUP(D355,Liste!$A$10:$D$163,4),"")</f>
        <v/>
      </c>
      <c r="F355" s="188"/>
      <c r="G355" s="37"/>
      <c r="H355" s="188"/>
      <c r="I355" s="144" t="str">
        <f t="shared" si="5"/>
        <v/>
      </c>
    </row>
    <row r="356" spans="1:9" ht="13" x14ac:dyDescent="0.3">
      <c r="A356" s="147"/>
      <c r="B356" s="149" t="str">
        <f>IF(A356&gt;0,VLOOKUP(A356,Liste!$B$179                         : Liste!$C$189,2),"")</f>
        <v/>
      </c>
      <c r="C356" s="186"/>
      <c r="D356" s="187"/>
      <c r="E356" t="str">
        <f>IF(D356&gt;0,VLOOKUP(D356,Liste!$A$10:$D$163,4),"")</f>
        <v/>
      </c>
      <c r="F356" s="188"/>
      <c r="G356" s="37"/>
      <c r="H356" s="188"/>
      <c r="I356" s="144" t="str">
        <f t="shared" si="5"/>
        <v/>
      </c>
    </row>
    <row r="357" spans="1:9" ht="13" x14ac:dyDescent="0.3">
      <c r="A357" s="147"/>
      <c r="B357" s="149" t="str">
        <f>IF(A357&gt;0,VLOOKUP(A357,Liste!$B$179                         : Liste!$C$189,2),"")</f>
        <v/>
      </c>
      <c r="C357" s="186"/>
      <c r="D357" s="187"/>
      <c r="E357" t="str">
        <f>IF(D357&gt;0,VLOOKUP(D357,Liste!$A$10:$D$163,4),"")</f>
        <v/>
      </c>
      <c r="F357" s="188"/>
      <c r="G357" s="37"/>
      <c r="H357" s="188"/>
      <c r="I357" s="144" t="str">
        <f t="shared" si="5"/>
        <v/>
      </c>
    </row>
    <row r="358" spans="1:9" ht="13" x14ac:dyDescent="0.3">
      <c r="A358" s="147"/>
      <c r="B358" s="149" t="str">
        <f>IF(A358&gt;0,VLOOKUP(A358,Liste!$B$179                         : Liste!$C$189,2),"")</f>
        <v/>
      </c>
      <c r="C358" s="186"/>
      <c r="D358" s="187"/>
      <c r="E358" t="str">
        <f>IF(D358&gt;0,VLOOKUP(D358,Liste!$A$10:$D$163,4),"")</f>
        <v/>
      </c>
      <c r="F358" s="188"/>
      <c r="G358" s="37"/>
      <c r="H358" s="188"/>
      <c r="I358" s="144" t="str">
        <f t="shared" si="5"/>
        <v/>
      </c>
    </row>
    <row r="359" spans="1:9" ht="13" x14ac:dyDescent="0.3">
      <c r="A359" s="147"/>
      <c r="B359" s="149" t="str">
        <f>IF(A359&gt;0,VLOOKUP(A359,Liste!$B$179                         : Liste!$C$189,2),"")</f>
        <v/>
      </c>
      <c r="C359" s="186"/>
      <c r="D359" s="187"/>
      <c r="E359" t="str">
        <f>IF(D359&gt;0,VLOOKUP(D359,Liste!$A$10:$D$163,4),"")</f>
        <v/>
      </c>
      <c r="F359" s="188"/>
      <c r="G359" s="37"/>
      <c r="H359" s="188"/>
      <c r="I359" s="144" t="str">
        <f t="shared" si="5"/>
        <v/>
      </c>
    </row>
    <row r="360" spans="1:9" ht="13" x14ac:dyDescent="0.3">
      <c r="A360" s="147"/>
      <c r="B360" s="149" t="str">
        <f>IF(A360&gt;0,VLOOKUP(A360,Liste!$B$179                         : Liste!$C$189,2),"")</f>
        <v/>
      </c>
      <c r="C360" s="186"/>
      <c r="D360" s="187"/>
      <c r="E360" t="str">
        <f>IF(D360&gt;0,VLOOKUP(D360,Liste!$A$10:$D$163,4),"")</f>
        <v/>
      </c>
      <c r="F360" s="188"/>
      <c r="G360" s="37"/>
      <c r="H360" s="188"/>
      <c r="I360" s="144" t="str">
        <f t="shared" si="5"/>
        <v/>
      </c>
    </row>
    <row r="361" spans="1:9" ht="13" x14ac:dyDescent="0.3">
      <c r="A361" s="147"/>
      <c r="B361" s="149" t="str">
        <f>IF(A361&gt;0,VLOOKUP(A361,Liste!$B$179                         : Liste!$C$189,2),"")</f>
        <v/>
      </c>
      <c r="C361" s="186"/>
      <c r="D361" s="187"/>
      <c r="E361" t="str">
        <f>IF(D361&gt;0,VLOOKUP(D361,Liste!$A$10:$D$163,4),"")</f>
        <v/>
      </c>
      <c r="F361" s="188"/>
      <c r="G361" s="37"/>
      <c r="H361" s="188"/>
      <c r="I361" s="144" t="str">
        <f t="shared" si="5"/>
        <v/>
      </c>
    </row>
    <row r="362" spans="1:9" ht="13" x14ac:dyDescent="0.3">
      <c r="A362" s="147"/>
      <c r="B362" s="149" t="str">
        <f>IF(A362&gt;0,VLOOKUP(A362,Liste!$B$179                         : Liste!$C$189,2),"")</f>
        <v/>
      </c>
      <c r="C362" s="186"/>
      <c r="D362" s="187"/>
      <c r="E362" t="str">
        <f>IF(D362&gt;0,VLOOKUP(D362,Liste!$A$10:$D$163,4),"")</f>
        <v/>
      </c>
      <c r="F362" s="188"/>
      <c r="G362" s="37"/>
      <c r="H362" s="188"/>
      <c r="I362" s="144" t="str">
        <f t="shared" si="5"/>
        <v/>
      </c>
    </row>
    <row r="363" spans="1:9" ht="13" x14ac:dyDescent="0.3">
      <c r="A363" s="147"/>
      <c r="B363" s="149" t="str">
        <f>IF(A363&gt;0,VLOOKUP(A363,Liste!$B$179                         : Liste!$C$189,2),"")</f>
        <v/>
      </c>
      <c r="C363" s="186"/>
      <c r="D363" s="187"/>
      <c r="E363" t="str">
        <f>IF(D363&gt;0,VLOOKUP(D363,Liste!$A$10:$D$163,4),"")</f>
        <v/>
      </c>
      <c r="F363" s="188"/>
      <c r="G363" s="37"/>
      <c r="H363" s="188"/>
      <c r="I363" s="144" t="str">
        <f t="shared" si="5"/>
        <v/>
      </c>
    </row>
    <row r="364" spans="1:9" ht="13" x14ac:dyDescent="0.3">
      <c r="A364" s="147"/>
      <c r="B364" s="149" t="str">
        <f>IF(A364&gt;0,VLOOKUP(A364,Liste!$B$179                         : Liste!$C$189,2),"")</f>
        <v/>
      </c>
      <c r="C364" s="186"/>
      <c r="D364" s="187"/>
      <c r="E364" t="str">
        <f>IF(D364&gt;0,VLOOKUP(D364,Liste!$A$10:$D$163,4),"")</f>
        <v/>
      </c>
      <c r="F364" s="188"/>
      <c r="G364" s="37"/>
      <c r="H364" s="188"/>
      <c r="I364" s="144" t="str">
        <f t="shared" si="5"/>
        <v/>
      </c>
    </row>
    <row r="365" spans="1:9" ht="13" x14ac:dyDescent="0.3">
      <c r="A365" s="147"/>
      <c r="B365" s="149" t="str">
        <f>IF(A365&gt;0,VLOOKUP(A365,Liste!$B$179                         : Liste!$C$189,2),"")</f>
        <v/>
      </c>
      <c r="C365" s="186"/>
      <c r="D365" s="187"/>
      <c r="E365" t="str">
        <f>IF(D365&gt;0,VLOOKUP(D365,Liste!$A$10:$D$163,4),"")</f>
        <v/>
      </c>
      <c r="F365" s="188"/>
      <c r="G365" s="37"/>
      <c r="H365" s="188"/>
      <c r="I365" s="144" t="str">
        <f t="shared" si="5"/>
        <v/>
      </c>
    </row>
    <row r="366" spans="1:9" ht="13" x14ac:dyDescent="0.3">
      <c r="A366" s="147"/>
      <c r="B366" s="149" t="str">
        <f>IF(A366&gt;0,VLOOKUP(A366,Liste!$B$179                         : Liste!$C$189,2),"")</f>
        <v/>
      </c>
      <c r="C366" s="186"/>
      <c r="D366" s="187"/>
      <c r="E366" t="str">
        <f>IF(D366&gt;0,VLOOKUP(D366,Liste!$A$10:$D$163,4),"")</f>
        <v/>
      </c>
      <c r="F366" s="188"/>
      <c r="G366" s="37"/>
      <c r="H366" s="188"/>
      <c r="I366" s="144" t="str">
        <f t="shared" si="5"/>
        <v/>
      </c>
    </row>
    <row r="367" spans="1:9" ht="13" x14ac:dyDescent="0.3">
      <c r="A367" s="147"/>
      <c r="B367" s="149" t="str">
        <f>IF(A367&gt;0,VLOOKUP(A367,Liste!$B$179                         : Liste!$C$189,2),"")</f>
        <v/>
      </c>
      <c r="C367" s="186"/>
      <c r="D367" s="187"/>
      <c r="E367" t="str">
        <f>IF(D367&gt;0,VLOOKUP(D367,Liste!$A$10:$D$163,4),"")</f>
        <v/>
      </c>
      <c r="F367" s="188"/>
      <c r="G367" s="37"/>
      <c r="H367" s="188"/>
      <c r="I367" s="144" t="str">
        <f t="shared" si="5"/>
        <v/>
      </c>
    </row>
    <row r="368" spans="1:9" ht="13" x14ac:dyDescent="0.3">
      <c r="A368" s="147"/>
      <c r="B368" s="149" t="str">
        <f>IF(A368&gt;0,VLOOKUP(A368,Liste!$B$179                         : Liste!$C$189,2),"")</f>
        <v/>
      </c>
      <c r="C368" s="186"/>
      <c r="D368" s="187"/>
      <c r="E368" t="str">
        <f>IF(D368&gt;0,VLOOKUP(D368,Liste!$A$10:$D$163,4),"")</f>
        <v/>
      </c>
      <c r="F368" s="188"/>
      <c r="G368" s="37"/>
      <c r="H368" s="188"/>
      <c r="I368" s="144" t="str">
        <f t="shared" si="5"/>
        <v/>
      </c>
    </row>
    <row r="369" spans="1:9" ht="13" x14ac:dyDescent="0.3">
      <c r="A369" s="147"/>
      <c r="B369" s="149" t="str">
        <f>IF(A369&gt;0,VLOOKUP(A369,Liste!$B$179                         : Liste!$C$189,2),"")</f>
        <v/>
      </c>
      <c r="C369" s="186"/>
      <c r="D369" s="187"/>
      <c r="E369" t="str">
        <f>IF(D369&gt;0,VLOOKUP(D369,Liste!$A$10:$D$163,4),"")</f>
        <v/>
      </c>
      <c r="F369" s="188"/>
      <c r="G369" s="37"/>
      <c r="H369" s="188"/>
      <c r="I369" s="144" t="str">
        <f t="shared" si="5"/>
        <v/>
      </c>
    </row>
    <row r="370" spans="1:9" ht="13" x14ac:dyDescent="0.3">
      <c r="A370" s="147"/>
      <c r="B370" s="149" t="str">
        <f>IF(A370&gt;0,VLOOKUP(A370,Liste!$B$179                         : Liste!$C$189,2),"")</f>
        <v/>
      </c>
      <c r="C370" s="186"/>
      <c r="D370" s="187"/>
      <c r="E370" t="str">
        <f>IF(D370&gt;0,VLOOKUP(D370,Liste!$A$10:$D$163,4),"")</f>
        <v/>
      </c>
      <c r="F370" s="188"/>
      <c r="G370" s="37"/>
      <c r="H370" s="188"/>
      <c r="I370" s="144" t="str">
        <f t="shared" si="5"/>
        <v/>
      </c>
    </row>
    <row r="371" spans="1:9" ht="13" x14ac:dyDescent="0.3">
      <c r="A371" s="147"/>
      <c r="B371" s="149" t="str">
        <f>IF(A371&gt;0,VLOOKUP(A371,Liste!$B$179                         : Liste!$C$189,2),"")</f>
        <v/>
      </c>
      <c r="C371" s="186"/>
      <c r="D371" s="187"/>
      <c r="E371" t="str">
        <f>IF(D371&gt;0,VLOOKUP(D371,Liste!$A$10:$D$163,4),"")</f>
        <v/>
      </c>
      <c r="F371" s="188"/>
      <c r="G371" s="37"/>
      <c r="H371" s="188"/>
      <c r="I371" s="144" t="str">
        <f t="shared" si="5"/>
        <v/>
      </c>
    </row>
    <row r="372" spans="1:9" ht="13" x14ac:dyDescent="0.3">
      <c r="A372" s="147"/>
      <c r="B372" s="149" t="str">
        <f>IF(A372&gt;0,VLOOKUP(A372,Liste!$B$179                         : Liste!$C$189,2),"")</f>
        <v/>
      </c>
      <c r="C372" s="186"/>
      <c r="D372" s="187"/>
      <c r="E372" t="str">
        <f>IF(D372&gt;0,VLOOKUP(D372,Liste!$A$10:$D$163,4),"")</f>
        <v/>
      </c>
      <c r="F372" s="188"/>
      <c r="G372" s="37"/>
      <c r="H372" s="188"/>
      <c r="I372" s="144" t="str">
        <f t="shared" si="5"/>
        <v/>
      </c>
    </row>
    <row r="373" spans="1:9" ht="13" x14ac:dyDescent="0.3">
      <c r="A373" s="147"/>
      <c r="B373" s="149" t="str">
        <f>IF(A373&gt;0,VLOOKUP(A373,Liste!$B$179                         : Liste!$C$189,2),"")</f>
        <v/>
      </c>
      <c r="C373" s="186"/>
      <c r="D373" s="187"/>
      <c r="E373" t="str">
        <f>IF(D373&gt;0,VLOOKUP(D373,Liste!$A$10:$D$163,4),"")</f>
        <v/>
      </c>
      <c r="F373" s="188"/>
      <c r="G373" s="37"/>
      <c r="H373" s="188"/>
      <c r="I373" s="144" t="str">
        <f t="shared" si="5"/>
        <v/>
      </c>
    </row>
    <row r="374" spans="1:9" ht="13" x14ac:dyDescent="0.3">
      <c r="A374" s="147"/>
      <c r="B374" s="149" t="str">
        <f>IF(A374&gt;0,VLOOKUP(A374,Liste!$B$179                         : Liste!$C$189,2),"")</f>
        <v/>
      </c>
      <c r="C374" s="186"/>
      <c r="D374" s="187"/>
      <c r="E374" t="str">
        <f>IF(D374&gt;0,VLOOKUP(D374,Liste!$A$10:$D$163,4),"")</f>
        <v/>
      </c>
      <c r="F374" s="188"/>
      <c r="G374" s="37"/>
      <c r="H374" s="188"/>
      <c r="I374" s="144" t="str">
        <f t="shared" si="5"/>
        <v/>
      </c>
    </row>
    <row r="375" spans="1:9" ht="13" x14ac:dyDescent="0.3">
      <c r="A375" s="147"/>
      <c r="B375" s="149" t="str">
        <f>IF(A375&gt;0,VLOOKUP(A375,Liste!$B$179                         : Liste!$C$189,2),"")</f>
        <v/>
      </c>
      <c r="C375" s="186"/>
      <c r="D375" s="187"/>
      <c r="E375" t="str">
        <f>IF(D375&gt;0,VLOOKUP(D375,Liste!$A$10:$D$163,4),"")</f>
        <v/>
      </c>
      <c r="F375" s="188"/>
      <c r="G375" s="37"/>
      <c r="H375" s="188"/>
      <c r="I375" s="144" t="str">
        <f t="shared" si="5"/>
        <v/>
      </c>
    </row>
    <row r="376" spans="1:9" ht="13" x14ac:dyDescent="0.3">
      <c r="A376" s="147"/>
      <c r="B376" s="149" t="str">
        <f>IF(A376&gt;0,VLOOKUP(A376,Liste!$B$179                         : Liste!$C$189,2),"")</f>
        <v/>
      </c>
      <c r="C376" s="186"/>
      <c r="D376" s="187"/>
      <c r="E376" t="str">
        <f>IF(D376&gt;0,VLOOKUP(D376,Liste!$A$10:$D$163,4),"")</f>
        <v/>
      </c>
      <c r="F376" s="188"/>
      <c r="G376" s="37"/>
      <c r="H376" s="188"/>
      <c r="I376" s="144" t="str">
        <f t="shared" si="5"/>
        <v/>
      </c>
    </row>
    <row r="377" spans="1:9" ht="13" x14ac:dyDescent="0.3">
      <c r="A377" s="147"/>
      <c r="B377" s="149" t="str">
        <f>IF(A377&gt;0,VLOOKUP(A377,Liste!$B$179                         : Liste!$C$189,2),"")</f>
        <v/>
      </c>
      <c r="C377" s="186"/>
      <c r="D377" s="187"/>
      <c r="E377" t="str">
        <f>IF(D377&gt;0,VLOOKUP(D377,Liste!$A$10:$D$163,4),"")</f>
        <v/>
      </c>
      <c r="F377" s="188"/>
      <c r="G377" s="37"/>
      <c r="H377" s="188"/>
      <c r="I377" s="144" t="str">
        <f t="shared" si="5"/>
        <v/>
      </c>
    </row>
    <row r="378" spans="1:9" ht="13" x14ac:dyDescent="0.3">
      <c r="A378" s="147"/>
      <c r="B378" s="149" t="str">
        <f>IF(A378&gt;0,VLOOKUP(A378,Liste!$B$179                         : Liste!$C$189,2),"")</f>
        <v/>
      </c>
      <c r="C378" s="186"/>
      <c r="D378" s="187"/>
      <c r="E378" t="str">
        <f>IF(D378&gt;0,VLOOKUP(D378,Liste!$A$10:$D$163,4),"")</f>
        <v/>
      </c>
      <c r="F378" s="188"/>
      <c r="G378" s="37"/>
      <c r="H378" s="188"/>
      <c r="I378" s="144" t="str">
        <f t="shared" si="5"/>
        <v/>
      </c>
    </row>
    <row r="379" spans="1:9" ht="13" x14ac:dyDescent="0.3">
      <c r="A379" s="147"/>
      <c r="B379" s="149" t="str">
        <f>IF(A379&gt;0,VLOOKUP(A379,Liste!$B$179                         : Liste!$C$189,2),"")</f>
        <v/>
      </c>
      <c r="C379" s="186"/>
      <c r="D379" s="187"/>
      <c r="E379" t="str">
        <f>IF(D379&gt;0,VLOOKUP(D379,Liste!$A$10:$D$163,4),"")</f>
        <v/>
      </c>
      <c r="F379" s="188"/>
      <c r="G379" s="37"/>
      <c r="H379" s="188"/>
      <c r="I379" s="144" t="str">
        <f t="shared" si="5"/>
        <v/>
      </c>
    </row>
    <row r="380" spans="1:9" ht="13" x14ac:dyDescent="0.3">
      <c r="A380" s="147"/>
      <c r="B380" s="149" t="str">
        <f>IF(A380&gt;0,VLOOKUP(A380,Liste!$B$179                         : Liste!$C$189,2),"")</f>
        <v/>
      </c>
      <c r="C380" s="186"/>
      <c r="D380" s="187"/>
      <c r="E380" t="str">
        <f>IF(D380&gt;0,VLOOKUP(D380,Liste!$A$10:$D$163,4),"")</f>
        <v/>
      </c>
      <c r="F380" s="188"/>
      <c r="G380" s="37"/>
      <c r="H380" s="188"/>
      <c r="I380" s="144" t="str">
        <f t="shared" si="5"/>
        <v/>
      </c>
    </row>
    <row r="381" spans="1:9" ht="13" x14ac:dyDescent="0.3">
      <c r="A381" s="147"/>
      <c r="B381" s="149" t="str">
        <f>IF(A381&gt;0,VLOOKUP(A381,Liste!$B$179                         : Liste!$C$189,2),"")</f>
        <v/>
      </c>
      <c r="C381" s="186"/>
      <c r="D381" s="187"/>
      <c r="E381" t="str">
        <f>IF(D381&gt;0,VLOOKUP(D381,Liste!$A$10:$D$163,4),"")</f>
        <v/>
      </c>
      <c r="F381" s="188"/>
      <c r="G381" s="37"/>
      <c r="H381" s="188"/>
      <c r="I381" s="144" t="str">
        <f t="shared" si="5"/>
        <v/>
      </c>
    </row>
    <row r="382" spans="1:9" ht="13" x14ac:dyDescent="0.3">
      <c r="A382" s="147"/>
      <c r="B382" s="149" t="str">
        <f>IF(A382&gt;0,VLOOKUP(A382,Liste!$B$179                         : Liste!$C$189,2),"")</f>
        <v/>
      </c>
      <c r="C382" s="186"/>
      <c r="D382" s="187"/>
      <c r="E382" t="str">
        <f>IF(D382&gt;0,VLOOKUP(D382,Liste!$A$10:$D$163,4),"")</f>
        <v/>
      </c>
      <c r="F382" s="188"/>
      <c r="G382" s="37"/>
      <c r="H382" s="188"/>
      <c r="I382" s="144" t="str">
        <f t="shared" si="5"/>
        <v/>
      </c>
    </row>
    <row r="383" spans="1:9" ht="13" x14ac:dyDescent="0.3">
      <c r="A383" s="147"/>
      <c r="B383" s="149" t="str">
        <f>IF(A383&gt;0,VLOOKUP(A383,Liste!$B$179                         : Liste!$C$189,2),"")</f>
        <v/>
      </c>
      <c r="C383" s="186"/>
      <c r="D383" s="187"/>
      <c r="E383" t="str">
        <f>IF(D383&gt;0,VLOOKUP(D383,Liste!$A$10:$D$163,4),"")</f>
        <v/>
      </c>
      <c r="F383" s="188"/>
      <c r="G383" s="37"/>
      <c r="H383" s="188"/>
      <c r="I383" s="144" t="str">
        <f t="shared" si="5"/>
        <v/>
      </c>
    </row>
    <row r="384" spans="1:9" ht="13" x14ac:dyDescent="0.3">
      <c r="A384" s="147"/>
      <c r="B384" s="149" t="str">
        <f>IF(A384&gt;0,VLOOKUP(A384,Liste!$B$179                         : Liste!$C$189,2),"")</f>
        <v/>
      </c>
      <c r="C384" s="186"/>
      <c r="D384" s="187"/>
      <c r="E384" t="str">
        <f>IF(D384&gt;0,VLOOKUP(D384,Liste!$A$10:$D$163,4),"")</f>
        <v/>
      </c>
      <c r="F384" s="188"/>
      <c r="G384" s="37"/>
      <c r="H384" s="188"/>
      <c r="I384" s="144" t="str">
        <f t="shared" si="5"/>
        <v/>
      </c>
    </row>
    <row r="385" spans="1:9" ht="13" x14ac:dyDescent="0.3">
      <c r="A385" s="147"/>
      <c r="B385" s="149" t="str">
        <f>IF(A385&gt;0,VLOOKUP(A385,Liste!$B$179                         : Liste!$C$189,2),"")</f>
        <v/>
      </c>
      <c r="C385" s="186"/>
      <c r="D385" s="187"/>
      <c r="E385" t="str">
        <f>IF(D385&gt;0,VLOOKUP(D385,Liste!$A$10:$D$163,4),"")</f>
        <v/>
      </c>
      <c r="F385" s="188"/>
      <c r="G385" s="37"/>
      <c r="H385" s="188"/>
      <c r="I385" s="144" t="str">
        <f t="shared" si="5"/>
        <v/>
      </c>
    </row>
    <row r="386" spans="1:9" ht="13" x14ac:dyDescent="0.3">
      <c r="A386" s="147"/>
      <c r="B386" s="149" t="str">
        <f>IF(A386&gt;0,VLOOKUP(A386,Liste!$B$179                         : Liste!$C$189,2),"")</f>
        <v/>
      </c>
      <c r="C386" s="186"/>
      <c r="D386" s="187"/>
      <c r="E386" t="str">
        <f>IF(D386&gt;0,VLOOKUP(D386,Liste!$A$10:$D$163,4),"")</f>
        <v/>
      </c>
      <c r="F386" s="188"/>
      <c r="G386" s="37"/>
      <c r="H386" s="188"/>
      <c r="I386" s="144" t="str">
        <f t="shared" si="5"/>
        <v/>
      </c>
    </row>
    <row r="387" spans="1:9" ht="13" x14ac:dyDescent="0.3">
      <c r="A387" s="147"/>
      <c r="B387" s="149" t="str">
        <f>IF(A387&gt;0,VLOOKUP(A387,Liste!$B$179                         : Liste!$C$189,2),"")</f>
        <v/>
      </c>
      <c r="C387" s="186"/>
      <c r="D387" s="187"/>
      <c r="E387" t="str">
        <f>IF(D387&gt;0,VLOOKUP(D387,Liste!$A$10:$D$163,4),"")</f>
        <v/>
      </c>
      <c r="F387" s="188"/>
      <c r="G387" s="37"/>
      <c r="H387" s="188"/>
      <c r="I387" s="144" t="str">
        <f t="shared" si="5"/>
        <v/>
      </c>
    </row>
    <row r="388" spans="1:9" ht="13" x14ac:dyDescent="0.3">
      <c r="A388" s="147"/>
      <c r="B388" s="149" t="str">
        <f>IF(A388&gt;0,VLOOKUP(A388,Liste!$B$179                         : Liste!$C$189,2),"")</f>
        <v/>
      </c>
      <c r="C388" s="186"/>
      <c r="D388" s="187"/>
      <c r="E388" t="str">
        <f>IF(D388&gt;0,VLOOKUP(D388,Liste!$A$10:$D$163,4),"")</f>
        <v/>
      </c>
      <c r="F388" s="188"/>
      <c r="G388" s="37"/>
      <c r="H388" s="188"/>
      <c r="I388" s="144" t="str">
        <f t="shared" si="5"/>
        <v/>
      </c>
    </row>
    <row r="389" spans="1:9" ht="13" x14ac:dyDescent="0.3">
      <c r="A389" s="147"/>
      <c r="B389" s="149" t="str">
        <f>IF(A389&gt;0,VLOOKUP(A389,Liste!$B$179                         : Liste!$C$189,2),"")</f>
        <v/>
      </c>
      <c r="C389" s="186"/>
      <c r="D389" s="187"/>
      <c r="E389" t="str">
        <f>IF(D389&gt;0,VLOOKUP(D389,Liste!$A$10:$D$163,4),"")</f>
        <v/>
      </c>
      <c r="F389" s="188"/>
      <c r="G389" s="37"/>
      <c r="H389" s="188"/>
      <c r="I389" s="144" t="str">
        <f t="shared" si="5"/>
        <v/>
      </c>
    </row>
    <row r="390" spans="1:9" ht="13" x14ac:dyDescent="0.3">
      <c r="A390" s="147"/>
      <c r="B390" s="149" t="str">
        <f>IF(A390&gt;0,VLOOKUP(A390,Liste!$B$179                         : Liste!$C$189,2),"")</f>
        <v/>
      </c>
      <c r="C390" s="186"/>
      <c r="D390" s="187"/>
      <c r="E390" t="str">
        <f>IF(D390&gt;0,VLOOKUP(D390,Liste!$A$10:$D$163,4),"")</f>
        <v/>
      </c>
      <c r="F390" s="188"/>
      <c r="G390" s="37"/>
      <c r="H390" s="188"/>
      <c r="I390" s="144" t="str">
        <f t="shared" ref="I390:I453" si="6">IF(AND(D390&gt;0,F390+G390+H390=0),"EN ATTENTE",IF(F390+G390+H390&gt;1,"ERREUR",""))</f>
        <v/>
      </c>
    </row>
    <row r="391" spans="1:9" ht="13" x14ac:dyDescent="0.3">
      <c r="A391" s="147"/>
      <c r="B391" s="149" t="str">
        <f>IF(A391&gt;0,VLOOKUP(A391,Liste!$B$179                         : Liste!$C$189,2),"")</f>
        <v/>
      </c>
      <c r="C391" s="186"/>
      <c r="D391" s="187"/>
      <c r="E391" t="str">
        <f>IF(D391&gt;0,VLOOKUP(D391,Liste!$A$10:$D$163,4),"")</f>
        <v/>
      </c>
      <c r="F391" s="188"/>
      <c r="G391" s="37"/>
      <c r="H391" s="188"/>
      <c r="I391" s="144" t="str">
        <f t="shared" si="6"/>
        <v/>
      </c>
    </row>
    <row r="392" spans="1:9" ht="13" x14ac:dyDescent="0.3">
      <c r="A392" s="147"/>
      <c r="B392" s="149" t="str">
        <f>IF(A392&gt;0,VLOOKUP(A392,Liste!$B$179                         : Liste!$C$189,2),"")</f>
        <v/>
      </c>
      <c r="C392" s="186"/>
      <c r="D392" s="187"/>
      <c r="E392" t="str">
        <f>IF(D392&gt;0,VLOOKUP(D392,Liste!$A$10:$D$163,4),"")</f>
        <v/>
      </c>
      <c r="F392" s="188"/>
      <c r="G392" s="37"/>
      <c r="H392" s="188"/>
      <c r="I392" s="144" t="str">
        <f t="shared" si="6"/>
        <v/>
      </c>
    </row>
    <row r="393" spans="1:9" ht="13" x14ac:dyDescent="0.3">
      <c r="A393" s="147"/>
      <c r="B393" s="149" t="str">
        <f>IF(A393&gt;0,VLOOKUP(A393,Liste!$B$179                         : Liste!$C$189,2),"")</f>
        <v/>
      </c>
      <c r="C393" s="186"/>
      <c r="D393" s="187"/>
      <c r="E393" t="str">
        <f>IF(D393&gt;0,VLOOKUP(D393,Liste!$A$10:$D$163,4),"")</f>
        <v/>
      </c>
      <c r="F393" s="188"/>
      <c r="G393" s="37"/>
      <c r="H393" s="188"/>
      <c r="I393" s="144" t="str">
        <f t="shared" si="6"/>
        <v/>
      </c>
    </row>
    <row r="394" spans="1:9" ht="13" x14ac:dyDescent="0.3">
      <c r="A394" s="147"/>
      <c r="B394" s="149" t="str">
        <f>IF(A394&gt;0,VLOOKUP(A394,Liste!$B$179                         : Liste!$C$189,2),"")</f>
        <v/>
      </c>
      <c r="C394" s="186"/>
      <c r="D394" s="187"/>
      <c r="E394" t="str">
        <f>IF(D394&gt;0,VLOOKUP(D394,Liste!$A$10:$D$163,4),"")</f>
        <v/>
      </c>
      <c r="F394" s="188"/>
      <c r="G394" s="37"/>
      <c r="H394" s="188"/>
      <c r="I394" s="144" t="str">
        <f t="shared" si="6"/>
        <v/>
      </c>
    </row>
    <row r="395" spans="1:9" ht="13" x14ac:dyDescent="0.3">
      <c r="A395" s="147"/>
      <c r="B395" s="149" t="str">
        <f>IF(A395&gt;0,VLOOKUP(A395,Liste!$B$179                         : Liste!$C$189,2),"")</f>
        <v/>
      </c>
      <c r="C395" s="186"/>
      <c r="D395" s="187"/>
      <c r="E395" t="str">
        <f>IF(D395&gt;0,VLOOKUP(D395,Liste!$A$10:$D$163,4),"")</f>
        <v/>
      </c>
      <c r="F395" s="188"/>
      <c r="G395" s="37"/>
      <c r="H395" s="188"/>
      <c r="I395" s="144" t="str">
        <f t="shared" si="6"/>
        <v/>
      </c>
    </row>
    <row r="396" spans="1:9" ht="13" x14ac:dyDescent="0.3">
      <c r="A396" s="147"/>
      <c r="B396" s="149" t="str">
        <f>IF(A396&gt;0,VLOOKUP(A396,Liste!$B$179                         : Liste!$C$189,2),"")</f>
        <v/>
      </c>
      <c r="C396" s="186"/>
      <c r="D396" s="187"/>
      <c r="E396" t="str">
        <f>IF(D396&gt;0,VLOOKUP(D396,Liste!$A$10:$D$163,4),"")</f>
        <v/>
      </c>
      <c r="F396" s="188"/>
      <c r="G396" s="37"/>
      <c r="H396" s="188"/>
      <c r="I396" s="144" t="str">
        <f t="shared" si="6"/>
        <v/>
      </c>
    </row>
    <row r="397" spans="1:9" ht="13" x14ac:dyDescent="0.3">
      <c r="A397" s="147"/>
      <c r="B397" s="149" t="str">
        <f>IF(A397&gt;0,VLOOKUP(A397,Liste!$B$179                         : Liste!$C$189,2),"")</f>
        <v/>
      </c>
      <c r="C397" s="186"/>
      <c r="D397" s="187"/>
      <c r="E397" t="str">
        <f>IF(D397&gt;0,VLOOKUP(D397,Liste!$A$10:$D$163,4),"")</f>
        <v/>
      </c>
      <c r="F397" s="188"/>
      <c r="G397" s="37"/>
      <c r="H397" s="188"/>
      <c r="I397" s="144" t="str">
        <f t="shared" si="6"/>
        <v/>
      </c>
    </row>
    <row r="398" spans="1:9" ht="13" x14ac:dyDescent="0.3">
      <c r="A398" s="147"/>
      <c r="B398" s="149" t="str">
        <f>IF(A398&gt;0,VLOOKUP(A398,Liste!$B$179                         : Liste!$C$189,2),"")</f>
        <v/>
      </c>
      <c r="C398" s="186"/>
      <c r="D398" s="187"/>
      <c r="E398" t="str">
        <f>IF(D398&gt;0,VLOOKUP(D398,Liste!$A$10:$D$163,4),"")</f>
        <v/>
      </c>
      <c r="F398" s="188"/>
      <c r="G398" s="37"/>
      <c r="H398" s="188"/>
      <c r="I398" s="144" t="str">
        <f t="shared" si="6"/>
        <v/>
      </c>
    </row>
    <row r="399" spans="1:9" ht="13" x14ac:dyDescent="0.3">
      <c r="A399" s="147"/>
      <c r="B399" s="149" t="str">
        <f>IF(A399&gt;0,VLOOKUP(A399,Liste!$B$179                         : Liste!$C$189,2),"")</f>
        <v/>
      </c>
      <c r="C399" s="186"/>
      <c r="D399" s="187"/>
      <c r="E399" t="str">
        <f>IF(D399&gt;0,VLOOKUP(D399,Liste!$A$10:$D$163,4),"")</f>
        <v/>
      </c>
      <c r="F399" s="188"/>
      <c r="G399" s="37"/>
      <c r="H399" s="188"/>
      <c r="I399" s="144" t="str">
        <f t="shared" si="6"/>
        <v/>
      </c>
    </row>
    <row r="400" spans="1:9" ht="13" x14ac:dyDescent="0.3">
      <c r="A400" s="147"/>
      <c r="B400" s="149" t="str">
        <f>IF(A400&gt;0,VLOOKUP(A400,Liste!$B$179                         : Liste!$C$189,2),"")</f>
        <v/>
      </c>
      <c r="C400" s="186"/>
      <c r="D400" s="187"/>
      <c r="E400" t="str">
        <f>IF(D400&gt;0,VLOOKUP(D400,Liste!$A$10:$D$163,4),"")</f>
        <v/>
      </c>
      <c r="F400" s="188"/>
      <c r="G400" s="37"/>
      <c r="H400" s="188"/>
      <c r="I400" s="144" t="str">
        <f t="shared" si="6"/>
        <v/>
      </c>
    </row>
    <row r="401" spans="1:9" ht="13" x14ac:dyDescent="0.3">
      <c r="A401" s="147"/>
      <c r="B401" s="149" t="str">
        <f>IF(A401&gt;0,VLOOKUP(A401,Liste!$B$179                         : Liste!$C$189,2),"")</f>
        <v/>
      </c>
      <c r="C401" s="186"/>
      <c r="D401" s="187"/>
      <c r="E401" t="str">
        <f>IF(D401&gt;0,VLOOKUP(D401,Liste!$A$10:$D$163,4),"")</f>
        <v/>
      </c>
      <c r="F401" s="188"/>
      <c r="G401" s="37"/>
      <c r="H401" s="188"/>
      <c r="I401" s="144" t="str">
        <f t="shared" si="6"/>
        <v/>
      </c>
    </row>
    <row r="402" spans="1:9" ht="13" x14ac:dyDescent="0.3">
      <c r="A402" s="147"/>
      <c r="B402" s="149" t="str">
        <f>IF(A402&gt;0,VLOOKUP(A402,Liste!$B$179                         : Liste!$C$189,2),"")</f>
        <v/>
      </c>
      <c r="C402" s="186"/>
      <c r="D402" s="187"/>
      <c r="E402" t="str">
        <f>IF(D402&gt;0,VLOOKUP(D402,Liste!$A$10:$D$163,4),"")</f>
        <v/>
      </c>
      <c r="F402" s="188"/>
      <c r="G402" s="37"/>
      <c r="H402" s="188"/>
      <c r="I402" s="144" t="str">
        <f t="shared" si="6"/>
        <v/>
      </c>
    </row>
    <row r="403" spans="1:9" ht="13" x14ac:dyDescent="0.3">
      <c r="A403" s="147"/>
      <c r="B403" s="149" t="str">
        <f>IF(A403&gt;0,VLOOKUP(A403,Liste!$B$179                         : Liste!$C$189,2),"")</f>
        <v/>
      </c>
      <c r="C403" s="186"/>
      <c r="D403" s="187"/>
      <c r="E403" t="str">
        <f>IF(D403&gt;0,VLOOKUP(D403,Liste!$A$10:$D$163,4),"")</f>
        <v/>
      </c>
      <c r="F403" s="188"/>
      <c r="G403" s="37"/>
      <c r="H403" s="188"/>
      <c r="I403" s="144" t="str">
        <f t="shared" si="6"/>
        <v/>
      </c>
    </row>
    <row r="404" spans="1:9" ht="13" x14ac:dyDescent="0.3">
      <c r="A404" s="147"/>
      <c r="B404" s="149" t="str">
        <f>IF(A404&gt;0,VLOOKUP(A404,Liste!$B$179                         : Liste!$C$189,2),"")</f>
        <v/>
      </c>
      <c r="C404" s="186"/>
      <c r="D404" s="187"/>
      <c r="E404" t="str">
        <f>IF(D404&gt;0,VLOOKUP(D404,Liste!$A$10:$D$163,4),"")</f>
        <v/>
      </c>
      <c r="F404" s="188"/>
      <c r="G404" s="37"/>
      <c r="H404" s="188"/>
      <c r="I404" s="144" t="str">
        <f t="shared" si="6"/>
        <v/>
      </c>
    </row>
    <row r="405" spans="1:9" ht="13" x14ac:dyDescent="0.3">
      <c r="A405" s="147"/>
      <c r="B405" s="149" t="str">
        <f>IF(A405&gt;0,VLOOKUP(A405,Liste!$B$179                         : Liste!$C$189,2),"")</f>
        <v/>
      </c>
      <c r="C405" s="186"/>
      <c r="D405" s="187"/>
      <c r="E405" t="str">
        <f>IF(D405&gt;0,VLOOKUP(D405,Liste!$A$10:$D$163,4),"")</f>
        <v/>
      </c>
      <c r="F405" s="188"/>
      <c r="G405" s="37"/>
      <c r="H405" s="188"/>
      <c r="I405" s="144" t="str">
        <f t="shared" si="6"/>
        <v/>
      </c>
    </row>
    <row r="406" spans="1:9" ht="13" x14ac:dyDescent="0.3">
      <c r="A406" s="147"/>
      <c r="B406" s="149" t="str">
        <f>IF(A406&gt;0,VLOOKUP(A406,Liste!$B$179                         : Liste!$C$189,2),"")</f>
        <v/>
      </c>
      <c r="C406" s="186"/>
      <c r="D406" s="187"/>
      <c r="E406" t="str">
        <f>IF(D406&gt;0,VLOOKUP(D406,Liste!$A$10:$D$163,4),"")</f>
        <v/>
      </c>
      <c r="F406" s="188"/>
      <c r="G406" s="37"/>
      <c r="H406" s="188"/>
      <c r="I406" s="144" t="str">
        <f t="shared" si="6"/>
        <v/>
      </c>
    </row>
    <row r="407" spans="1:9" ht="13" x14ac:dyDescent="0.3">
      <c r="A407" s="147"/>
      <c r="B407" s="149" t="str">
        <f>IF(A407&gt;0,VLOOKUP(A407,Liste!$B$179                         : Liste!$C$189,2),"")</f>
        <v/>
      </c>
      <c r="C407" s="186"/>
      <c r="D407" s="187"/>
      <c r="E407" t="str">
        <f>IF(D407&gt;0,VLOOKUP(D407,Liste!$A$10:$D$163,4),"")</f>
        <v/>
      </c>
      <c r="F407" s="188"/>
      <c r="G407" s="37"/>
      <c r="H407" s="188"/>
      <c r="I407" s="144" t="str">
        <f t="shared" si="6"/>
        <v/>
      </c>
    </row>
    <row r="408" spans="1:9" ht="13" x14ac:dyDescent="0.3">
      <c r="A408" s="147"/>
      <c r="B408" s="149" t="str">
        <f>IF(A408&gt;0,VLOOKUP(A408,Liste!$B$179                         : Liste!$C$189,2),"")</f>
        <v/>
      </c>
      <c r="C408" s="186"/>
      <c r="D408" s="187"/>
      <c r="E408" t="str">
        <f>IF(D408&gt;0,VLOOKUP(D408,Liste!$A$10:$D$163,4),"")</f>
        <v/>
      </c>
      <c r="F408" s="188"/>
      <c r="G408" s="37"/>
      <c r="H408" s="188"/>
      <c r="I408" s="144" t="str">
        <f t="shared" si="6"/>
        <v/>
      </c>
    </row>
    <row r="409" spans="1:9" ht="13" x14ac:dyDescent="0.3">
      <c r="A409" s="147"/>
      <c r="B409" s="149" t="str">
        <f>IF(A409&gt;0,VLOOKUP(A409,Liste!$B$179                         : Liste!$C$189,2),"")</f>
        <v/>
      </c>
      <c r="C409" s="186"/>
      <c r="D409" s="187"/>
      <c r="E409" t="str">
        <f>IF(D409&gt;0,VLOOKUP(D409,Liste!$A$10:$D$163,4),"")</f>
        <v/>
      </c>
      <c r="F409" s="188"/>
      <c r="G409" s="37"/>
      <c r="H409" s="188"/>
      <c r="I409" s="144" t="str">
        <f t="shared" si="6"/>
        <v/>
      </c>
    </row>
    <row r="410" spans="1:9" ht="13" x14ac:dyDescent="0.3">
      <c r="A410" s="147"/>
      <c r="B410" s="149" t="str">
        <f>IF(A410&gt;0,VLOOKUP(A410,Liste!$B$179                         : Liste!$C$189,2),"")</f>
        <v/>
      </c>
      <c r="C410" s="186"/>
      <c r="D410" s="187"/>
      <c r="E410" t="str">
        <f>IF(D410&gt;0,VLOOKUP(D410,Liste!$A$10:$D$163,4),"")</f>
        <v/>
      </c>
      <c r="F410" s="188"/>
      <c r="G410" s="37"/>
      <c r="H410" s="188"/>
      <c r="I410" s="144" t="str">
        <f t="shared" si="6"/>
        <v/>
      </c>
    </row>
    <row r="411" spans="1:9" ht="13" x14ac:dyDescent="0.3">
      <c r="A411" s="147"/>
      <c r="B411" s="149" t="str">
        <f>IF(A411&gt;0,VLOOKUP(A411,Liste!$B$179                         : Liste!$C$189,2),"")</f>
        <v/>
      </c>
      <c r="C411" s="186"/>
      <c r="D411" s="187"/>
      <c r="E411" t="str">
        <f>IF(D411&gt;0,VLOOKUP(D411,Liste!$A$10:$D$163,4),"")</f>
        <v/>
      </c>
      <c r="F411" s="188"/>
      <c r="G411" s="37"/>
      <c r="H411" s="188"/>
      <c r="I411" s="144" t="str">
        <f t="shared" si="6"/>
        <v/>
      </c>
    </row>
    <row r="412" spans="1:9" ht="13" x14ac:dyDescent="0.3">
      <c r="A412" s="147"/>
      <c r="B412" s="149" t="str">
        <f>IF(A412&gt;0,VLOOKUP(A412,Liste!$B$179                         : Liste!$C$189,2),"")</f>
        <v/>
      </c>
      <c r="C412" s="186"/>
      <c r="D412" s="187"/>
      <c r="E412" t="str">
        <f>IF(D412&gt;0,VLOOKUP(D412,Liste!$A$10:$D$163,4),"")</f>
        <v/>
      </c>
      <c r="F412" s="188"/>
      <c r="G412" s="37"/>
      <c r="H412" s="188"/>
      <c r="I412" s="144" t="str">
        <f t="shared" si="6"/>
        <v/>
      </c>
    </row>
    <row r="413" spans="1:9" ht="13" x14ac:dyDescent="0.3">
      <c r="A413" s="147"/>
      <c r="B413" s="149" t="str">
        <f>IF(A413&gt;0,VLOOKUP(A413,Liste!$B$179                         : Liste!$C$189,2),"")</f>
        <v/>
      </c>
      <c r="C413" s="186"/>
      <c r="D413" s="187"/>
      <c r="E413" t="str">
        <f>IF(D413&gt;0,VLOOKUP(D413,Liste!$A$10:$D$163,4),"")</f>
        <v/>
      </c>
      <c r="F413" s="188"/>
      <c r="G413" s="37"/>
      <c r="H413" s="188"/>
      <c r="I413" s="144" t="str">
        <f t="shared" si="6"/>
        <v/>
      </c>
    </row>
    <row r="414" spans="1:9" ht="13" x14ac:dyDescent="0.3">
      <c r="A414" s="147"/>
      <c r="B414" s="149" t="str">
        <f>IF(A414&gt;0,VLOOKUP(A414,Liste!$B$179                         : Liste!$C$189,2),"")</f>
        <v/>
      </c>
      <c r="C414" s="186"/>
      <c r="D414" s="187"/>
      <c r="E414" t="str">
        <f>IF(D414&gt;0,VLOOKUP(D414,Liste!$A$10:$D$163,4),"")</f>
        <v/>
      </c>
      <c r="F414" s="188"/>
      <c r="G414" s="37"/>
      <c r="H414" s="188"/>
      <c r="I414" s="144" t="str">
        <f t="shared" si="6"/>
        <v/>
      </c>
    </row>
    <row r="415" spans="1:9" ht="13" x14ac:dyDescent="0.3">
      <c r="A415" s="147"/>
      <c r="B415" s="149" t="str">
        <f>IF(A415&gt;0,VLOOKUP(A415,Liste!$B$179                         : Liste!$C$189,2),"")</f>
        <v/>
      </c>
      <c r="C415" s="186"/>
      <c r="D415" s="187"/>
      <c r="E415" t="str">
        <f>IF(D415&gt;0,VLOOKUP(D415,Liste!$A$10:$D$163,4),"")</f>
        <v/>
      </c>
      <c r="F415" s="188"/>
      <c r="G415" s="37"/>
      <c r="H415" s="188"/>
      <c r="I415" s="144" t="str">
        <f t="shared" si="6"/>
        <v/>
      </c>
    </row>
    <row r="416" spans="1:9" ht="13" x14ac:dyDescent="0.3">
      <c r="A416" s="147"/>
      <c r="B416" s="149" t="str">
        <f>IF(A416&gt;0,VLOOKUP(A416,Liste!$B$179                         : Liste!$C$189,2),"")</f>
        <v/>
      </c>
      <c r="C416" s="186"/>
      <c r="D416" s="187"/>
      <c r="E416" t="str">
        <f>IF(D416&gt;0,VLOOKUP(D416,Liste!$A$10:$D$163,4),"")</f>
        <v/>
      </c>
      <c r="F416" s="188"/>
      <c r="G416" s="37"/>
      <c r="H416" s="188"/>
      <c r="I416" s="144" t="str">
        <f t="shared" si="6"/>
        <v/>
      </c>
    </row>
    <row r="417" spans="1:9" ht="13" x14ac:dyDescent="0.3">
      <c r="A417" s="147"/>
      <c r="B417" s="149" t="str">
        <f>IF(A417&gt;0,VLOOKUP(A417,Liste!$B$179                         : Liste!$C$189,2),"")</f>
        <v/>
      </c>
      <c r="C417" s="186"/>
      <c r="D417" s="187"/>
      <c r="E417" t="str">
        <f>IF(D417&gt;0,VLOOKUP(D417,Liste!$A$10:$D$163,4),"")</f>
        <v/>
      </c>
      <c r="F417" s="188"/>
      <c r="G417" s="37"/>
      <c r="H417" s="188"/>
      <c r="I417" s="144" t="str">
        <f t="shared" si="6"/>
        <v/>
      </c>
    </row>
    <row r="418" spans="1:9" ht="13" x14ac:dyDescent="0.3">
      <c r="A418" s="147"/>
      <c r="B418" s="149" t="str">
        <f>IF(A418&gt;0,VLOOKUP(A418,Liste!$B$179                         : Liste!$C$189,2),"")</f>
        <v/>
      </c>
      <c r="C418" s="186"/>
      <c r="D418" s="187"/>
      <c r="E418" t="str">
        <f>IF(D418&gt;0,VLOOKUP(D418,Liste!$A$10:$D$163,4),"")</f>
        <v/>
      </c>
      <c r="F418" s="188"/>
      <c r="G418" s="37"/>
      <c r="H418" s="188"/>
      <c r="I418" s="144" t="str">
        <f t="shared" si="6"/>
        <v/>
      </c>
    </row>
    <row r="419" spans="1:9" ht="13" x14ac:dyDescent="0.3">
      <c r="A419" s="147"/>
      <c r="B419" s="149" t="str">
        <f>IF(A419&gt;0,VLOOKUP(A419,Liste!$B$179                         : Liste!$C$189,2),"")</f>
        <v/>
      </c>
      <c r="C419" s="186"/>
      <c r="D419" s="187"/>
      <c r="E419" t="str">
        <f>IF(D419&gt;0,VLOOKUP(D419,Liste!$A$10:$D$163,4),"")</f>
        <v/>
      </c>
      <c r="F419" s="188"/>
      <c r="G419" s="37"/>
      <c r="H419" s="188"/>
      <c r="I419" s="144" t="str">
        <f t="shared" si="6"/>
        <v/>
      </c>
    </row>
    <row r="420" spans="1:9" ht="13" x14ac:dyDescent="0.3">
      <c r="A420" s="147"/>
      <c r="B420" s="149" t="str">
        <f>IF(A420&gt;0,VLOOKUP(A420,Liste!$B$179                         : Liste!$C$189,2),"")</f>
        <v/>
      </c>
      <c r="C420" s="186"/>
      <c r="D420" s="187"/>
      <c r="E420" t="str">
        <f>IF(D420&gt;0,VLOOKUP(D420,Liste!$A$10:$D$163,4),"")</f>
        <v/>
      </c>
      <c r="F420" s="188"/>
      <c r="G420" s="37"/>
      <c r="H420" s="188"/>
      <c r="I420" s="144" t="str">
        <f t="shared" si="6"/>
        <v/>
      </c>
    </row>
    <row r="421" spans="1:9" ht="13" x14ac:dyDescent="0.3">
      <c r="A421" s="147"/>
      <c r="B421" s="149" t="str">
        <f>IF(A421&gt;0,VLOOKUP(A421,Liste!$B$179                         : Liste!$C$189,2),"")</f>
        <v/>
      </c>
      <c r="C421" s="186"/>
      <c r="D421" s="187"/>
      <c r="E421" t="str">
        <f>IF(D421&gt;0,VLOOKUP(D421,Liste!$A$10:$D$163,4),"")</f>
        <v/>
      </c>
      <c r="F421" s="188"/>
      <c r="G421" s="37"/>
      <c r="H421" s="188"/>
      <c r="I421" s="144" t="str">
        <f t="shared" si="6"/>
        <v/>
      </c>
    </row>
    <row r="422" spans="1:9" ht="13" x14ac:dyDescent="0.3">
      <c r="A422" s="147"/>
      <c r="B422" s="149" t="str">
        <f>IF(A422&gt;0,VLOOKUP(A422,Liste!$B$179                         : Liste!$C$189,2),"")</f>
        <v/>
      </c>
      <c r="C422" s="186"/>
      <c r="D422" s="187"/>
      <c r="E422" t="str">
        <f>IF(D422&gt;0,VLOOKUP(D422,Liste!$A$10:$D$163,4),"")</f>
        <v/>
      </c>
      <c r="F422" s="188"/>
      <c r="G422" s="37"/>
      <c r="H422" s="188"/>
      <c r="I422" s="144" t="str">
        <f t="shared" si="6"/>
        <v/>
      </c>
    </row>
    <row r="423" spans="1:9" ht="13" x14ac:dyDescent="0.3">
      <c r="A423" s="147"/>
      <c r="B423" s="149" t="str">
        <f>IF(A423&gt;0,VLOOKUP(A423,Liste!$B$179                         : Liste!$C$189,2),"")</f>
        <v/>
      </c>
      <c r="C423" s="186"/>
      <c r="D423" s="187"/>
      <c r="E423" t="str">
        <f>IF(D423&gt;0,VLOOKUP(D423,Liste!$A$10:$D$163,4),"")</f>
        <v/>
      </c>
      <c r="F423" s="188"/>
      <c r="G423" s="37"/>
      <c r="H423" s="188"/>
      <c r="I423" s="144" t="str">
        <f t="shared" si="6"/>
        <v/>
      </c>
    </row>
    <row r="424" spans="1:9" ht="13" x14ac:dyDescent="0.3">
      <c r="A424" s="147"/>
      <c r="B424" s="149" t="str">
        <f>IF(A424&gt;0,VLOOKUP(A424,Liste!$B$179                         : Liste!$C$189,2),"")</f>
        <v/>
      </c>
      <c r="C424" s="186"/>
      <c r="D424" s="187"/>
      <c r="E424" t="str">
        <f>IF(D424&gt;0,VLOOKUP(D424,Liste!$A$10:$D$163,4),"")</f>
        <v/>
      </c>
      <c r="F424" s="188"/>
      <c r="G424" s="37"/>
      <c r="H424" s="188"/>
      <c r="I424" s="144" t="str">
        <f t="shared" si="6"/>
        <v/>
      </c>
    </row>
    <row r="425" spans="1:9" ht="13" x14ac:dyDescent="0.3">
      <c r="A425" s="147"/>
      <c r="B425" s="149" t="str">
        <f>IF(A425&gt;0,VLOOKUP(A425,Liste!$B$179                         : Liste!$C$189,2),"")</f>
        <v/>
      </c>
      <c r="C425" s="186"/>
      <c r="D425" s="187"/>
      <c r="E425" t="str">
        <f>IF(D425&gt;0,VLOOKUP(D425,Liste!$A$10:$D$163,4),"")</f>
        <v/>
      </c>
      <c r="F425" s="188"/>
      <c r="G425" s="37"/>
      <c r="H425" s="188"/>
      <c r="I425" s="144" t="str">
        <f t="shared" si="6"/>
        <v/>
      </c>
    </row>
    <row r="426" spans="1:9" ht="13" x14ac:dyDescent="0.3">
      <c r="A426" s="147"/>
      <c r="B426" s="149" t="str">
        <f>IF(A426&gt;0,VLOOKUP(A426,Liste!$B$179                         : Liste!$C$189,2),"")</f>
        <v/>
      </c>
      <c r="C426" s="186"/>
      <c r="D426" s="187"/>
      <c r="E426" t="str">
        <f>IF(D426&gt;0,VLOOKUP(D426,Liste!$A$10:$D$163,4),"")</f>
        <v/>
      </c>
      <c r="F426" s="188"/>
      <c r="G426" s="37"/>
      <c r="H426" s="188"/>
      <c r="I426" s="144" t="str">
        <f t="shared" si="6"/>
        <v/>
      </c>
    </row>
    <row r="427" spans="1:9" ht="13" x14ac:dyDescent="0.3">
      <c r="A427" s="147"/>
      <c r="B427" s="149" t="str">
        <f>IF(A427&gt;0,VLOOKUP(A427,Liste!$B$179                         : Liste!$C$189,2),"")</f>
        <v/>
      </c>
      <c r="C427" s="186"/>
      <c r="D427" s="187"/>
      <c r="E427" t="str">
        <f>IF(D427&gt;0,VLOOKUP(D427,Liste!$A$10:$D$163,4),"")</f>
        <v/>
      </c>
      <c r="F427" s="188"/>
      <c r="G427" s="37"/>
      <c r="H427" s="188"/>
      <c r="I427" s="144" t="str">
        <f t="shared" si="6"/>
        <v/>
      </c>
    </row>
    <row r="428" spans="1:9" ht="13" x14ac:dyDescent="0.3">
      <c r="A428" s="147"/>
      <c r="B428" s="149" t="str">
        <f>IF(A428&gt;0,VLOOKUP(A428,Liste!$B$179                         : Liste!$C$189,2),"")</f>
        <v/>
      </c>
      <c r="C428" s="186"/>
      <c r="D428" s="187"/>
      <c r="E428" t="str">
        <f>IF(D428&gt;0,VLOOKUP(D428,Liste!$A$10:$D$163,4),"")</f>
        <v/>
      </c>
      <c r="F428" s="188"/>
      <c r="G428" s="37"/>
      <c r="H428" s="188"/>
      <c r="I428" s="144" t="str">
        <f t="shared" si="6"/>
        <v/>
      </c>
    </row>
    <row r="429" spans="1:9" ht="13" x14ac:dyDescent="0.3">
      <c r="A429" s="147"/>
      <c r="B429" s="149" t="str">
        <f>IF(A429&gt;0,VLOOKUP(A429,Liste!$B$179                         : Liste!$C$189,2),"")</f>
        <v/>
      </c>
      <c r="C429" s="186"/>
      <c r="D429" s="187"/>
      <c r="E429" t="str">
        <f>IF(D429&gt;0,VLOOKUP(D429,Liste!$A$10:$D$163,4),"")</f>
        <v/>
      </c>
      <c r="F429" s="188"/>
      <c r="G429" s="37"/>
      <c r="H429" s="188"/>
      <c r="I429" s="144" t="str">
        <f t="shared" si="6"/>
        <v/>
      </c>
    </row>
    <row r="430" spans="1:9" ht="13" x14ac:dyDescent="0.3">
      <c r="A430" s="147"/>
      <c r="B430" s="149" t="str">
        <f>IF(A430&gt;0,VLOOKUP(A430,Liste!$B$179                         : Liste!$C$189,2),"")</f>
        <v/>
      </c>
      <c r="C430" s="186"/>
      <c r="D430" s="187"/>
      <c r="E430" t="str">
        <f>IF(D430&gt;0,VLOOKUP(D430,Liste!$A$10:$D$163,4),"")</f>
        <v/>
      </c>
      <c r="F430" s="188"/>
      <c r="G430" s="37"/>
      <c r="H430" s="188"/>
      <c r="I430" s="144" t="str">
        <f t="shared" si="6"/>
        <v/>
      </c>
    </row>
    <row r="431" spans="1:9" ht="13" x14ac:dyDescent="0.3">
      <c r="A431" s="147"/>
      <c r="B431" s="149" t="str">
        <f>IF(A431&gt;0,VLOOKUP(A431,Liste!$B$179                         : Liste!$C$189,2),"")</f>
        <v/>
      </c>
      <c r="C431" s="186"/>
      <c r="D431" s="187"/>
      <c r="E431" t="str">
        <f>IF(D431&gt;0,VLOOKUP(D431,Liste!$A$10:$D$163,4),"")</f>
        <v/>
      </c>
      <c r="F431" s="188"/>
      <c r="G431" s="37"/>
      <c r="H431" s="188"/>
      <c r="I431" s="144" t="str">
        <f t="shared" si="6"/>
        <v/>
      </c>
    </row>
    <row r="432" spans="1:9" ht="13" x14ac:dyDescent="0.3">
      <c r="A432" s="147"/>
      <c r="B432" s="149" t="str">
        <f>IF(A432&gt;0,VLOOKUP(A432,Liste!$B$179                         : Liste!$C$189,2),"")</f>
        <v/>
      </c>
      <c r="C432" s="186"/>
      <c r="D432" s="187"/>
      <c r="E432" t="str">
        <f>IF(D432&gt;0,VLOOKUP(D432,Liste!$A$10:$D$163,4),"")</f>
        <v/>
      </c>
      <c r="F432" s="188"/>
      <c r="G432" s="37"/>
      <c r="H432" s="188"/>
      <c r="I432" s="144" t="str">
        <f t="shared" si="6"/>
        <v/>
      </c>
    </row>
    <row r="433" spans="1:9" ht="13" x14ac:dyDescent="0.3">
      <c r="A433" s="147"/>
      <c r="B433" s="149" t="str">
        <f>IF(A433&gt;0,VLOOKUP(A433,Liste!$B$179                         : Liste!$C$189,2),"")</f>
        <v/>
      </c>
      <c r="C433" s="186"/>
      <c r="D433" s="187"/>
      <c r="E433" t="str">
        <f>IF(D433&gt;0,VLOOKUP(D433,Liste!$A$10:$D$163,4),"")</f>
        <v/>
      </c>
      <c r="F433" s="188"/>
      <c r="G433" s="37"/>
      <c r="H433" s="188"/>
      <c r="I433" s="144" t="str">
        <f t="shared" si="6"/>
        <v/>
      </c>
    </row>
    <row r="434" spans="1:9" ht="13" x14ac:dyDescent="0.3">
      <c r="A434" s="147"/>
      <c r="B434" s="149" t="str">
        <f>IF(A434&gt;0,VLOOKUP(A434,Liste!$B$179                         : Liste!$C$189,2),"")</f>
        <v/>
      </c>
      <c r="C434" s="186"/>
      <c r="D434" s="187"/>
      <c r="E434" t="str">
        <f>IF(D434&gt;0,VLOOKUP(D434,Liste!$A$10:$D$163,4),"")</f>
        <v/>
      </c>
      <c r="F434" s="188"/>
      <c r="G434" s="37"/>
      <c r="H434" s="188"/>
      <c r="I434" s="144" t="str">
        <f t="shared" si="6"/>
        <v/>
      </c>
    </row>
    <row r="435" spans="1:9" ht="13" x14ac:dyDescent="0.3">
      <c r="A435" s="147"/>
      <c r="B435" s="149" t="str">
        <f>IF(A435&gt;0,VLOOKUP(A435,Liste!$B$179                         : Liste!$C$189,2),"")</f>
        <v/>
      </c>
      <c r="C435" s="186"/>
      <c r="D435" s="187"/>
      <c r="E435" t="str">
        <f>IF(D435&gt;0,VLOOKUP(D435,Liste!$A$10:$D$163,4),"")</f>
        <v/>
      </c>
      <c r="F435" s="188"/>
      <c r="G435" s="37"/>
      <c r="H435" s="188"/>
      <c r="I435" s="144" t="str">
        <f t="shared" si="6"/>
        <v/>
      </c>
    </row>
    <row r="436" spans="1:9" ht="13" x14ac:dyDescent="0.3">
      <c r="A436" s="147"/>
      <c r="B436" s="149" t="str">
        <f>IF(A436&gt;0,VLOOKUP(A436,Liste!$B$179                         : Liste!$C$189,2),"")</f>
        <v/>
      </c>
      <c r="C436" s="186"/>
      <c r="D436" s="187"/>
      <c r="E436" t="str">
        <f>IF(D436&gt;0,VLOOKUP(D436,Liste!$A$10:$D$163,4),"")</f>
        <v/>
      </c>
      <c r="F436" s="188"/>
      <c r="G436" s="37"/>
      <c r="H436" s="188"/>
      <c r="I436" s="144" t="str">
        <f t="shared" si="6"/>
        <v/>
      </c>
    </row>
    <row r="437" spans="1:9" ht="13" x14ac:dyDescent="0.3">
      <c r="A437" s="147"/>
      <c r="B437" s="149" t="str">
        <f>IF(A437&gt;0,VLOOKUP(A437,Liste!$B$179                         : Liste!$C$189,2),"")</f>
        <v/>
      </c>
      <c r="C437" s="186"/>
      <c r="D437" s="187"/>
      <c r="E437" t="str">
        <f>IF(D437&gt;0,VLOOKUP(D437,Liste!$A$10:$D$163,4),"")</f>
        <v/>
      </c>
      <c r="F437" s="188"/>
      <c r="G437" s="37"/>
      <c r="H437" s="188"/>
      <c r="I437" s="144" t="str">
        <f t="shared" si="6"/>
        <v/>
      </c>
    </row>
    <row r="438" spans="1:9" ht="13" x14ac:dyDescent="0.3">
      <c r="A438" s="147"/>
      <c r="B438" s="149" t="str">
        <f>IF(A438&gt;0,VLOOKUP(A438,Liste!$B$179                         : Liste!$C$189,2),"")</f>
        <v/>
      </c>
      <c r="C438" s="186"/>
      <c r="D438" s="187"/>
      <c r="E438" t="str">
        <f>IF(D438&gt;0,VLOOKUP(D438,Liste!$A$10:$D$163,4),"")</f>
        <v/>
      </c>
      <c r="F438" s="188"/>
      <c r="G438" s="37"/>
      <c r="H438" s="188"/>
      <c r="I438" s="144" t="str">
        <f t="shared" si="6"/>
        <v/>
      </c>
    </row>
    <row r="439" spans="1:9" ht="13" x14ac:dyDescent="0.3">
      <c r="A439" s="147"/>
      <c r="B439" s="149" t="str">
        <f>IF(A439&gt;0,VLOOKUP(A439,Liste!$B$179                         : Liste!$C$189,2),"")</f>
        <v/>
      </c>
      <c r="C439" s="186"/>
      <c r="D439" s="187"/>
      <c r="E439" t="str">
        <f>IF(D439&gt;0,VLOOKUP(D439,Liste!$A$10:$D$163,4),"")</f>
        <v/>
      </c>
      <c r="F439" s="188"/>
      <c r="G439" s="37"/>
      <c r="H439" s="188"/>
      <c r="I439" s="144" t="str">
        <f t="shared" si="6"/>
        <v/>
      </c>
    </row>
    <row r="440" spans="1:9" ht="13" x14ac:dyDescent="0.3">
      <c r="A440" s="147"/>
      <c r="B440" s="149" t="str">
        <f>IF(A440&gt;0,VLOOKUP(A440,Liste!$B$179                         : Liste!$C$189,2),"")</f>
        <v/>
      </c>
      <c r="C440" s="186"/>
      <c r="D440" s="187"/>
      <c r="E440" t="str">
        <f>IF(D440&gt;0,VLOOKUP(D440,Liste!$A$10:$D$163,4),"")</f>
        <v/>
      </c>
      <c r="F440" s="188"/>
      <c r="G440" s="37"/>
      <c r="H440" s="188"/>
      <c r="I440" s="144" t="str">
        <f t="shared" si="6"/>
        <v/>
      </c>
    </row>
    <row r="441" spans="1:9" ht="13" x14ac:dyDescent="0.3">
      <c r="A441" s="147"/>
      <c r="B441" s="149" t="str">
        <f>IF(A441&gt;0,VLOOKUP(A441,Liste!$B$179                         : Liste!$C$189,2),"")</f>
        <v/>
      </c>
      <c r="C441" s="186"/>
      <c r="D441" s="187"/>
      <c r="E441" t="str">
        <f>IF(D441&gt;0,VLOOKUP(D441,Liste!$A$10:$D$163,4),"")</f>
        <v/>
      </c>
      <c r="F441" s="188"/>
      <c r="G441" s="37"/>
      <c r="H441" s="188"/>
      <c r="I441" s="144" t="str">
        <f t="shared" si="6"/>
        <v/>
      </c>
    </row>
    <row r="442" spans="1:9" ht="13" x14ac:dyDescent="0.3">
      <c r="A442" s="147"/>
      <c r="B442" s="149" t="str">
        <f>IF(A442&gt;0,VLOOKUP(A442,Liste!$B$179                         : Liste!$C$189,2),"")</f>
        <v/>
      </c>
      <c r="C442" s="186"/>
      <c r="D442" s="187"/>
      <c r="E442" t="str">
        <f>IF(D442&gt;0,VLOOKUP(D442,Liste!$A$10:$D$163,4),"")</f>
        <v/>
      </c>
      <c r="F442" s="188"/>
      <c r="G442" s="37"/>
      <c r="H442" s="188"/>
      <c r="I442" s="144" t="str">
        <f t="shared" si="6"/>
        <v/>
      </c>
    </row>
    <row r="443" spans="1:9" ht="13" x14ac:dyDescent="0.3">
      <c r="A443" s="147"/>
      <c r="B443" s="149" t="str">
        <f>IF(A443&gt;0,VLOOKUP(A443,Liste!$B$179                         : Liste!$C$189,2),"")</f>
        <v/>
      </c>
      <c r="C443" s="186"/>
      <c r="D443" s="187"/>
      <c r="E443" t="str">
        <f>IF(D443&gt;0,VLOOKUP(D443,Liste!$A$10:$D$163,4),"")</f>
        <v/>
      </c>
      <c r="F443" s="188"/>
      <c r="G443" s="37"/>
      <c r="H443" s="188"/>
      <c r="I443" s="144" t="str">
        <f t="shared" si="6"/>
        <v/>
      </c>
    </row>
    <row r="444" spans="1:9" ht="13" x14ac:dyDescent="0.3">
      <c r="A444" s="147"/>
      <c r="B444" s="149" t="str">
        <f>IF(A444&gt;0,VLOOKUP(A444,Liste!$B$179                         : Liste!$C$189,2),"")</f>
        <v/>
      </c>
      <c r="C444" s="186"/>
      <c r="D444" s="187"/>
      <c r="E444" t="str">
        <f>IF(D444&gt;0,VLOOKUP(D444,Liste!$A$10:$D$163,4),"")</f>
        <v/>
      </c>
      <c r="F444" s="188"/>
      <c r="G444" s="37"/>
      <c r="H444" s="188"/>
      <c r="I444" s="144" t="str">
        <f t="shared" si="6"/>
        <v/>
      </c>
    </row>
    <row r="445" spans="1:9" ht="13" x14ac:dyDescent="0.3">
      <c r="A445" s="147"/>
      <c r="B445" s="149" t="str">
        <f>IF(A445&gt;0,VLOOKUP(A445,Liste!$B$179                         : Liste!$C$189,2),"")</f>
        <v/>
      </c>
      <c r="C445" s="186"/>
      <c r="D445" s="187"/>
      <c r="E445" t="str">
        <f>IF(D445&gt;0,VLOOKUP(D445,Liste!$A$10:$D$163,4),"")</f>
        <v/>
      </c>
      <c r="F445" s="188"/>
      <c r="G445" s="37"/>
      <c r="H445" s="188"/>
      <c r="I445" s="144" t="str">
        <f t="shared" si="6"/>
        <v/>
      </c>
    </row>
    <row r="446" spans="1:9" ht="13" x14ac:dyDescent="0.3">
      <c r="A446" s="147"/>
      <c r="B446" s="149" t="str">
        <f>IF(A446&gt;0,VLOOKUP(A446,Liste!$B$179                         : Liste!$C$189,2),"")</f>
        <v/>
      </c>
      <c r="C446" s="186"/>
      <c r="D446" s="187"/>
      <c r="E446" t="str">
        <f>IF(D446&gt;0,VLOOKUP(D446,Liste!$A$10:$D$163,4),"")</f>
        <v/>
      </c>
      <c r="F446" s="188"/>
      <c r="G446" s="37"/>
      <c r="H446" s="188"/>
      <c r="I446" s="144" t="str">
        <f t="shared" si="6"/>
        <v/>
      </c>
    </row>
    <row r="447" spans="1:9" ht="13" x14ac:dyDescent="0.3">
      <c r="A447" s="147"/>
      <c r="B447" s="149" t="str">
        <f>IF(A447&gt;0,VLOOKUP(A447,Liste!$B$179                         : Liste!$C$189,2),"")</f>
        <v/>
      </c>
      <c r="C447" s="186"/>
      <c r="D447" s="187"/>
      <c r="E447" t="str">
        <f>IF(D447&gt;0,VLOOKUP(D447,Liste!$A$10:$D$163,4),"")</f>
        <v/>
      </c>
      <c r="F447" s="188"/>
      <c r="G447" s="37"/>
      <c r="H447" s="188"/>
      <c r="I447" s="144" t="str">
        <f t="shared" si="6"/>
        <v/>
      </c>
    </row>
    <row r="448" spans="1:9" ht="13" x14ac:dyDescent="0.3">
      <c r="A448" s="147"/>
      <c r="B448" s="149" t="str">
        <f>IF(A448&gt;0,VLOOKUP(A448,Liste!$B$179                         : Liste!$C$189,2),"")</f>
        <v/>
      </c>
      <c r="C448" s="186"/>
      <c r="D448" s="187"/>
      <c r="E448" t="str">
        <f>IF(D448&gt;0,VLOOKUP(D448,Liste!$A$10:$D$163,4),"")</f>
        <v/>
      </c>
      <c r="F448" s="188"/>
      <c r="G448" s="37"/>
      <c r="H448" s="188"/>
      <c r="I448" s="144" t="str">
        <f t="shared" si="6"/>
        <v/>
      </c>
    </row>
    <row r="449" spans="1:9" ht="13" x14ac:dyDescent="0.3">
      <c r="A449" s="147"/>
      <c r="B449" s="149" t="str">
        <f>IF(A449&gt;0,VLOOKUP(A449,Liste!$B$179                         : Liste!$C$189,2),"")</f>
        <v/>
      </c>
      <c r="C449" s="186"/>
      <c r="D449" s="187"/>
      <c r="E449" t="str">
        <f>IF(D449&gt;0,VLOOKUP(D449,Liste!$A$10:$D$163,4),"")</f>
        <v/>
      </c>
      <c r="F449" s="188"/>
      <c r="G449" s="37"/>
      <c r="H449" s="188"/>
      <c r="I449" s="144" t="str">
        <f t="shared" si="6"/>
        <v/>
      </c>
    </row>
    <row r="450" spans="1:9" ht="13" x14ac:dyDescent="0.3">
      <c r="A450" s="147"/>
      <c r="B450" s="149" t="str">
        <f>IF(A450&gt;0,VLOOKUP(A450,Liste!$B$179                         : Liste!$C$189,2),"")</f>
        <v/>
      </c>
      <c r="C450" s="186"/>
      <c r="D450" s="187"/>
      <c r="E450" t="str">
        <f>IF(D450&gt;0,VLOOKUP(D450,Liste!$A$10:$D$163,4),"")</f>
        <v/>
      </c>
      <c r="F450" s="188"/>
      <c r="G450" s="37"/>
      <c r="H450" s="188"/>
      <c r="I450" s="144" t="str">
        <f t="shared" si="6"/>
        <v/>
      </c>
    </row>
    <row r="451" spans="1:9" ht="13" x14ac:dyDescent="0.3">
      <c r="A451" s="147"/>
      <c r="B451" s="149" t="str">
        <f>IF(A451&gt;0,VLOOKUP(A451,Liste!$B$179                         : Liste!$C$189,2),"")</f>
        <v/>
      </c>
      <c r="C451" s="186"/>
      <c r="D451" s="187"/>
      <c r="E451" t="str">
        <f>IF(D451&gt;0,VLOOKUP(D451,Liste!$A$10:$D$163,4),"")</f>
        <v/>
      </c>
      <c r="F451" s="188"/>
      <c r="G451" s="37"/>
      <c r="H451" s="188"/>
      <c r="I451" s="144" t="str">
        <f t="shared" si="6"/>
        <v/>
      </c>
    </row>
    <row r="452" spans="1:9" ht="13" x14ac:dyDescent="0.3">
      <c r="A452" s="147"/>
      <c r="B452" s="149" t="str">
        <f>IF(A452&gt;0,VLOOKUP(A452,Liste!$B$179                         : Liste!$C$189,2),"")</f>
        <v/>
      </c>
      <c r="C452" s="186"/>
      <c r="D452" s="187"/>
      <c r="E452" t="str">
        <f>IF(D452&gt;0,VLOOKUP(D452,Liste!$A$10:$D$163,4),"")</f>
        <v/>
      </c>
      <c r="F452" s="188"/>
      <c r="G452" s="37"/>
      <c r="H452" s="188"/>
      <c r="I452" s="144" t="str">
        <f t="shared" si="6"/>
        <v/>
      </c>
    </row>
    <row r="453" spans="1:9" ht="13" x14ac:dyDescent="0.3">
      <c r="A453" s="147"/>
      <c r="B453" s="149" t="str">
        <f>IF(A453&gt;0,VLOOKUP(A453,Liste!$B$179                         : Liste!$C$189,2),"")</f>
        <v/>
      </c>
      <c r="C453" s="186"/>
      <c r="D453" s="187"/>
      <c r="E453" t="str">
        <f>IF(D453&gt;0,VLOOKUP(D453,Liste!$A$10:$D$163,4),"")</f>
        <v/>
      </c>
      <c r="F453" s="188"/>
      <c r="G453" s="37"/>
      <c r="H453" s="188"/>
      <c r="I453" s="144" t="str">
        <f t="shared" si="6"/>
        <v/>
      </c>
    </row>
    <row r="454" spans="1:9" ht="13" x14ac:dyDescent="0.3">
      <c r="A454" s="147"/>
      <c r="B454" s="149" t="str">
        <f>IF(A454&gt;0,VLOOKUP(A454,Liste!$B$179                         : Liste!$C$189,2),"")</f>
        <v/>
      </c>
      <c r="C454" s="186"/>
      <c r="D454" s="187"/>
      <c r="E454" t="str">
        <f>IF(D454&gt;0,VLOOKUP(D454,Liste!$A$10:$D$163,4),"")</f>
        <v/>
      </c>
      <c r="F454" s="188"/>
      <c r="G454" s="37"/>
      <c r="H454" s="188"/>
      <c r="I454" s="144" t="str">
        <f t="shared" ref="I454:I517" si="7">IF(AND(D454&gt;0,F454+G454+H454=0),"EN ATTENTE",IF(F454+G454+H454&gt;1,"ERREUR",""))</f>
        <v/>
      </c>
    </row>
    <row r="455" spans="1:9" ht="13" x14ac:dyDescent="0.3">
      <c r="A455" s="147"/>
      <c r="B455" s="149" t="str">
        <f>IF(A455&gt;0,VLOOKUP(A455,Liste!$B$179                         : Liste!$C$189,2),"")</f>
        <v/>
      </c>
      <c r="C455" s="186"/>
      <c r="D455" s="187"/>
      <c r="E455" t="str">
        <f>IF(D455&gt;0,VLOOKUP(D455,Liste!$A$10:$D$163,4),"")</f>
        <v/>
      </c>
      <c r="F455" s="188"/>
      <c r="G455" s="37"/>
      <c r="H455" s="188"/>
      <c r="I455" s="144" t="str">
        <f t="shared" si="7"/>
        <v/>
      </c>
    </row>
    <row r="456" spans="1:9" ht="13" x14ac:dyDescent="0.3">
      <c r="A456" s="147"/>
      <c r="B456" s="149" t="str">
        <f>IF(A456&gt;0,VLOOKUP(A456,Liste!$B$179                         : Liste!$C$189,2),"")</f>
        <v/>
      </c>
      <c r="C456" s="186"/>
      <c r="D456" s="187"/>
      <c r="E456" t="str">
        <f>IF(D456&gt;0,VLOOKUP(D456,Liste!$A$10:$D$163,4),"")</f>
        <v/>
      </c>
      <c r="F456" s="188"/>
      <c r="G456" s="37"/>
      <c r="H456" s="188"/>
      <c r="I456" s="144" t="str">
        <f t="shared" si="7"/>
        <v/>
      </c>
    </row>
    <row r="457" spans="1:9" ht="13" x14ac:dyDescent="0.3">
      <c r="A457" s="147"/>
      <c r="B457" s="149" t="str">
        <f>IF(A457&gt;0,VLOOKUP(A457,Liste!$B$179                         : Liste!$C$189,2),"")</f>
        <v/>
      </c>
      <c r="C457" s="186"/>
      <c r="D457" s="187"/>
      <c r="E457" t="str">
        <f>IF(D457&gt;0,VLOOKUP(D457,Liste!$A$10:$D$163,4),"")</f>
        <v/>
      </c>
      <c r="F457" s="188"/>
      <c r="G457" s="37"/>
      <c r="H457" s="188"/>
      <c r="I457" s="144" t="str">
        <f t="shared" si="7"/>
        <v/>
      </c>
    </row>
    <row r="458" spans="1:9" ht="13" x14ac:dyDescent="0.3">
      <c r="A458" s="147"/>
      <c r="B458" s="149" t="str">
        <f>IF(A458&gt;0,VLOOKUP(A458,Liste!$B$179                         : Liste!$C$189,2),"")</f>
        <v/>
      </c>
      <c r="C458" s="186"/>
      <c r="D458" s="187"/>
      <c r="E458" t="str">
        <f>IF(D458&gt;0,VLOOKUP(D458,Liste!$A$10:$D$163,4),"")</f>
        <v/>
      </c>
      <c r="F458" s="188"/>
      <c r="G458" s="37"/>
      <c r="H458" s="188"/>
      <c r="I458" s="144" t="str">
        <f t="shared" si="7"/>
        <v/>
      </c>
    </row>
    <row r="459" spans="1:9" ht="13" x14ac:dyDescent="0.3">
      <c r="A459" s="147"/>
      <c r="B459" s="149" t="str">
        <f>IF(A459&gt;0,VLOOKUP(A459,Liste!$B$179                         : Liste!$C$189,2),"")</f>
        <v/>
      </c>
      <c r="C459" s="186"/>
      <c r="D459" s="187"/>
      <c r="E459" t="str">
        <f>IF(D459&gt;0,VLOOKUP(D459,Liste!$A$10:$D$163,4),"")</f>
        <v/>
      </c>
      <c r="F459" s="188"/>
      <c r="G459" s="37"/>
      <c r="H459" s="188"/>
      <c r="I459" s="144" t="str">
        <f t="shared" si="7"/>
        <v/>
      </c>
    </row>
    <row r="460" spans="1:9" ht="13" x14ac:dyDescent="0.3">
      <c r="A460" s="147"/>
      <c r="B460" s="149" t="str">
        <f>IF(A460&gt;0,VLOOKUP(A460,Liste!$B$179                         : Liste!$C$189,2),"")</f>
        <v/>
      </c>
      <c r="C460" s="186"/>
      <c r="D460" s="187"/>
      <c r="E460" t="str">
        <f>IF(D460&gt;0,VLOOKUP(D460,Liste!$A$10:$D$163,4),"")</f>
        <v/>
      </c>
      <c r="F460" s="188"/>
      <c r="G460" s="37"/>
      <c r="H460" s="188"/>
      <c r="I460" s="144" t="str">
        <f t="shared" si="7"/>
        <v/>
      </c>
    </row>
    <row r="461" spans="1:9" ht="13" x14ac:dyDescent="0.3">
      <c r="A461" s="147"/>
      <c r="B461" s="149" t="str">
        <f>IF(A461&gt;0,VLOOKUP(A461,Liste!$B$179                         : Liste!$C$189,2),"")</f>
        <v/>
      </c>
      <c r="C461" s="186"/>
      <c r="D461" s="187"/>
      <c r="E461" t="str">
        <f>IF(D461&gt;0,VLOOKUP(D461,Liste!$A$10:$D$163,4),"")</f>
        <v/>
      </c>
      <c r="F461" s="188"/>
      <c r="G461" s="37"/>
      <c r="H461" s="188"/>
      <c r="I461" s="144" t="str">
        <f t="shared" si="7"/>
        <v/>
      </c>
    </row>
    <row r="462" spans="1:9" ht="13" x14ac:dyDescent="0.3">
      <c r="A462" s="147"/>
      <c r="B462" s="149" t="str">
        <f>IF(A462&gt;0,VLOOKUP(A462,Liste!$B$179                         : Liste!$C$189,2),"")</f>
        <v/>
      </c>
      <c r="C462" s="186"/>
      <c r="D462" s="187"/>
      <c r="E462" t="str">
        <f>IF(D462&gt;0,VLOOKUP(D462,Liste!$A$10:$D$163,4),"")</f>
        <v/>
      </c>
      <c r="F462" s="188"/>
      <c r="G462" s="37"/>
      <c r="H462" s="188"/>
      <c r="I462" s="144" t="str">
        <f t="shared" si="7"/>
        <v/>
      </c>
    </row>
    <row r="463" spans="1:9" ht="13" x14ac:dyDescent="0.3">
      <c r="A463" s="147"/>
      <c r="B463" s="149" t="str">
        <f>IF(A463&gt;0,VLOOKUP(A463,Liste!$B$179                         : Liste!$C$189,2),"")</f>
        <v/>
      </c>
      <c r="C463" s="186"/>
      <c r="D463" s="187"/>
      <c r="E463" t="str">
        <f>IF(D463&gt;0,VLOOKUP(D463,Liste!$A$10:$D$163,4),"")</f>
        <v/>
      </c>
      <c r="F463" s="188"/>
      <c r="G463" s="37"/>
      <c r="H463" s="188"/>
      <c r="I463" s="144" t="str">
        <f t="shared" si="7"/>
        <v/>
      </c>
    </row>
    <row r="464" spans="1:9" ht="13" x14ac:dyDescent="0.3">
      <c r="A464" s="147"/>
      <c r="B464" s="149" t="str">
        <f>IF(A464&gt;0,VLOOKUP(A464,Liste!$B$179                         : Liste!$C$189,2),"")</f>
        <v/>
      </c>
      <c r="C464" s="186"/>
      <c r="D464" s="187"/>
      <c r="E464" t="str">
        <f>IF(D464&gt;0,VLOOKUP(D464,Liste!$A$10:$D$163,4),"")</f>
        <v/>
      </c>
      <c r="F464" s="188"/>
      <c r="G464" s="37"/>
      <c r="H464" s="188"/>
      <c r="I464" s="144" t="str">
        <f t="shared" si="7"/>
        <v/>
      </c>
    </row>
    <row r="465" spans="1:9" ht="13" x14ac:dyDescent="0.3">
      <c r="A465" s="147"/>
      <c r="B465" s="149" t="str">
        <f>IF(A465&gt;0,VLOOKUP(A465,Liste!$B$179                         : Liste!$C$189,2),"")</f>
        <v/>
      </c>
      <c r="C465" s="186"/>
      <c r="D465" s="187"/>
      <c r="E465" t="str">
        <f>IF(D465&gt;0,VLOOKUP(D465,Liste!$A$10:$D$163,4),"")</f>
        <v/>
      </c>
      <c r="F465" s="188"/>
      <c r="G465" s="37"/>
      <c r="H465" s="188"/>
      <c r="I465" s="144" t="str">
        <f t="shared" si="7"/>
        <v/>
      </c>
    </row>
    <row r="466" spans="1:9" ht="13" x14ac:dyDescent="0.3">
      <c r="A466" s="147"/>
      <c r="B466" s="149" t="str">
        <f>IF(A466&gt;0,VLOOKUP(A466,Liste!$B$179                         : Liste!$C$189,2),"")</f>
        <v/>
      </c>
      <c r="C466" s="186"/>
      <c r="D466" s="187"/>
      <c r="E466" t="str">
        <f>IF(D466&gt;0,VLOOKUP(D466,Liste!$A$10:$D$163,4),"")</f>
        <v/>
      </c>
      <c r="F466" s="188"/>
      <c r="G466" s="37"/>
      <c r="H466" s="188"/>
      <c r="I466" s="144" t="str">
        <f t="shared" si="7"/>
        <v/>
      </c>
    </row>
    <row r="467" spans="1:9" ht="13" x14ac:dyDescent="0.3">
      <c r="A467" s="147"/>
      <c r="B467" s="149" t="str">
        <f>IF(A467&gt;0,VLOOKUP(A467,Liste!$B$179                         : Liste!$C$189,2),"")</f>
        <v/>
      </c>
      <c r="C467" s="186"/>
      <c r="D467" s="187"/>
      <c r="E467" t="str">
        <f>IF(D467&gt;0,VLOOKUP(D467,Liste!$A$10:$D$163,4),"")</f>
        <v/>
      </c>
      <c r="F467" s="188"/>
      <c r="G467" s="37"/>
      <c r="H467" s="188"/>
      <c r="I467" s="144" t="str">
        <f t="shared" si="7"/>
        <v/>
      </c>
    </row>
    <row r="468" spans="1:9" ht="13" x14ac:dyDescent="0.3">
      <c r="A468" s="147"/>
      <c r="B468" s="149" t="str">
        <f>IF(A468&gt;0,VLOOKUP(A468,Liste!$B$179                         : Liste!$C$189,2),"")</f>
        <v/>
      </c>
      <c r="C468" s="186"/>
      <c r="D468" s="187"/>
      <c r="E468" t="str">
        <f>IF(D468&gt;0,VLOOKUP(D468,Liste!$A$10:$D$163,4),"")</f>
        <v/>
      </c>
      <c r="F468" s="188"/>
      <c r="G468" s="37"/>
      <c r="H468" s="188"/>
      <c r="I468" s="144" t="str">
        <f t="shared" si="7"/>
        <v/>
      </c>
    </row>
    <row r="469" spans="1:9" ht="13" x14ac:dyDescent="0.3">
      <c r="A469" s="147"/>
      <c r="B469" s="149" t="str">
        <f>IF(A469&gt;0,VLOOKUP(A469,Liste!$B$179                         : Liste!$C$189,2),"")</f>
        <v/>
      </c>
      <c r="C469" s="186"/>
      <c r="D469" s="187"/>
      <c r="E469" t="str">
        <f>IF(D469&gt;0,VLOOKUP(D469,Liste!$A$10:$D$163,4),"")</f>
        <v/>
      </c>
      <c r="F469" s="188"/>
      <c r="G469" s="37"/>
      <c r="H469" s="188"/>
      <c r="I469" s="144" t="str">
        <f t="shared" si="7"/>
        <v/>
      </c>
    </row>
    <row r="470" spans="1:9" ht="13" x14ac:dyDescent="0.3">
      <c r="A470" s="147"/>
      <c r="B470" s="149" t="str">
        <f>IF(A470&gt;0,VLOOKUP(A470,Liste!$B$179                         : Liste!$C$189,2),"")</f>
        <v/>
      </c>
      <c r="C470" s="186"/>
      <c r="D470" s="187"/>
      <c r="E470" t="str">
        <f>IF(D470&gt;0,VLOOKUP(D470,Liste!$A$10:$D$163,4),"")</f>
        <v/>
      </c>
      <c r="F470" s="188"/>
      <c r="G470" s="37"/>
      <c r="H470" s="188"/>
      <c r="I470" s="144" t="str">
        <f t="shared" si="7"/>
        <v/>
      </c>
    </row>
    <row r="471" spans="1:9" ht="13" x14ac:dyDescent="0.3">
      <c r="A471" s="147"/>
      <c r="B471" s="149" t="str">
        <f>IF(A471&gt;0,VLOOKUP(A471,Liste!$B$179                         : Liste!$C$189,2),"")</f>
        <v/>
      </c>
      <c r="C471" s="186"/>
      <c r="D471" s="187"/>
      <c r="E471" t="str">
        <f>IF(D471&gt;0,VLOOKUP(D471,Liste!$A$10:$D$163,4),"")</f>
        <v/>
      </c>
      <c r="F471" s="188"/>
      <c r="G471" s="37"/>
      <c r="H471" s="188"/>
      <c r="I471" s="144" t="str">
        <f t="shared" si="7"/>
        <v/>
      </c>
    </row>
    <row r="472" spans="1:9" ht="13" x14ac:dyDescent="0.3">
      <c r="A472" s="147"/>
      <c r="B472" s="149" t="str">
        <f>IF(A472&gt;0,VLOOKUP(A472,Liste!$B$179                         : Liste!$C$189,2),"")</f>
        <v/>
      </c>
      <c r="C472" s="186"/>
      <c r="D472" s="187"/>
      <c r="E472" t="str">
        <f>IF(D472&gt;0,VLOOKUP(D472,Liste!$A$10:$D$163,4),"")</f>
        <v/>
      </c>
      <c r="F472" s="188"/>
      <c r="G472" s="37"/>
      <c r="H472" s="188"/>
      <c r="I472" s="144" t="str">
        <f t="shared" si="7"/>
        <v/>
      </c>
    </row>
    <row r="473" spans="1:9" ht="13" x14ac:dyDescent="0.3">
      <c r="A473" s="147"/>
      <c r="B473" s="149" t="str">
        <f>IF(A473&gt;0,VLOOKUP(A473,Liste!$B$179                         : Liste!$C$189,2),"")</f>
        <v/>
      </c>
      <c r="C473" s="186"/>
      <c r="D473" s="187"/>
      <c r="E473" t="str">
        <f>IF(D473&gt;0,VLOOKUP(D473,Liste!$A$10:$D$163,4),"")</f>
        <v/>
      </c>
      <c r="F473" s="188"/>
      <c r="G473" s="37"/>
      <c r="H473" s="188"/>
      <c r="I473" s="144" t="str">
        <f t="shared" si="7"/>
        <v/>
      </c>
    </row>
    <row r="474" spans="1:9" ht="13" x14ac:dyDescent="0.3">
      <c r="A474" s="147"/>
      <c r="B474" s="149" t="str">
        <f>IF(A474&gt;0,VLOOKUP(A474,Liste!$B$179                         : Liste!$C$189,2),"")</f>
        <v/>
      </c>
      <c r="C474" s="186"/>
      <c r="D474" s="187"/>
      <c r="E474" t="str">
        <f>IF(D474&gt;0,VLOOKUP(D474,Liste!$A$10:$D$163,4),"")</f>
        <v/>
      </c>
      <c r="F474" s="188"/>
      <c r="G474" s="37"/>
      <c r="H474" s="188"/>
      <c r="I474" s="144" t="str">
        <f t="shared" si="7"/>
        <v/>
      </c>
    </row>
    <row r="475" spans="1:9" ht="13" x14ac:dyDescent="0.3">
      <c r="A475" s="147"/>
      <c r="B475" s="149" t="str">
        <f>IF(A475&gt;0,VLOOKUP(A475,Liste!$B$179                         : Liste!$C$189,2),"")</f>
        <v/>
      </c>
      <c r="C475" s="186"/>
      <c r="D475" s="187"/>
      <c r="E475" t="str">
        <f>IF(D475&gt;0,VLOOKUP(D475,Liste!$A$10:$D$163,4),"")</f>
        <v/>
      </c>
      <c r="F475" s="188"/>
      <c r="G475" s="37"/>
      <c r="H475" s="188"/>
      <c r="I475" s="144" t="str">
        <f t="shared" si="7"/>
        <v/>
      </c>
    </row>
    <row r="476" spans="1:9" ht="13" x14ac:dyDescent="0.3">
      <c r="A476" s="147"/>
      <c r="B476" s="149" t="str">
        <f>IF(A476&gt;0,VLOOKUP(A476,Liste!$B$179                         : Liste!$C$189,2),"")</f>
        <v/>
      </c>
      <c r="C476" s="186"/>
      <c r="D476" s="187"/>
      <c r="E476" t="str">
        <f>IF(D476&gt;0,VLOOKUP(D476,Liste!$A$10:$D$163,4),"")</f>
        <v/>
      </c>
      <c r="F476" s="188"/>
      <c r="G476" s="37"/>
      <c r="H476" s="188"/>
      <c r="I476" s="144" t="str">
        <f t="shared" si="7"/>
        <v/>
      </c>
    </row>
    <row r="477" spans="1:9" ht="13" x14ac:dyDescent="0.3">
      <c r="A477" s="147"/>
      <c r="B477" s="149" t="str">
        <f>IF(A477&gt;0,VLOOKUP(A477,Liste!$B$179                         : Liste!$C$189,2),"")</f>
        <v/>
      </c>
      <c r="C477" s="186"/>
      <c r="D477" s="187"/>
      <c r="E477" t="str">
        <f>IF(D477&gt;0,VLOOKUP(D477,Liste!$A$10:$D$163,4),"")</f>
        <v/>
      </c>
      <c r="F477" s="188"/>
      <c r="G477" s="37"/>
      <c r="H477" s="188"/>
      <c r="I477" s="144" t="str">
        <f t="shared" si="7"/>
        <v/>
      </c>
    </row>
    <row r="478" spans="1:9" ht="13" x14ac:dyDescent="0.3">
      <c r="A478" s="147"/>
      <c r="B478" s="149" t="str">
        <f>IF(A478&gt;0,VLOOKUP(A478,Liste!$B$179                         : Liste!$C$189,2),"")</f>
        <v/>
      </c>
      <c r="C478" s="186"/>
      <c r="D478" s="187"/>
      <c r="E478" t="str">
        <f>IF(D478&gt;0,VLOOKUP(D478,Liste!$A$10:$D$163,4),"")</f>
        <v/>
      </c>
      <c r="F478" s="188"/>
      <c r="G478" s="37"/>
      <c r="H478" s="188"/>
      <c r="I478" s="144" t="str">
        <f t="shared" si="7"/>
        <v/>
      </c>
    </row>
    <row r="479" spans="1:9" ht="13" x14ac:dyDescent="0.3">
      <c r="A479" s="147"/>
      <c r="B479" s="149" t="str">
        <f>IF(A479&gt;0,VLOOKUP(A479,Liste!$B$179                         : Liste!$C$189,2),"")</f>
        <v/>
      </c>
      <c r="C479" s="186"/>
      <c r="D479" s="187"/>
      <c r="E479" t="str">
        <f>IF(D479&gt;0,VLOOKUP(D479,Liste!$A$10:$D$163,4),"")</f>
        <v/>
      </c>
      <c r="F479" s="188"/>
      <c r="G479" s="37"/>
      <c r="H479" s="188"/>
      <c r="I479" s="144" t="str">
        <f t="shared" si="7"/>
        <v/>
      </c>
    </row>
    <row r="480" spans="1:9" ht="13" x14ac:dyDescent="0.3">
      <c r="A480" s="147"/>
      <c r="B480" s="149" t="str">
        <f>IF(A480&gt;0,VLOOKUP(A480,Liste!$B$179                         : Liste!$C$189,2),"")</f>
        <v/>
      </c>
      <c r="C480" s="186"/>
      <c r="D480" s="187"/>
      <c r="E480" t="str">
        <f>IF(D480&gt;0,VLOOKUP(D480,Liste!$A$10:$D$163,4),"")</f>
        <v/>
      </c>
      <c r="F480" s="188"/>
      <c r="G480" s="37"/>
      <c r="H480" s="188"/>
      <c r="I480" s="144" t="str">
        <f t="shared" si="7"/>
        <v/>
      </c>
    </row>
    <row r="481" spans="1:9" ht="13" x14ac:dyDescent="0.3">
      <c r="A481" s="147"/>
      <c r="B481" s="149" t="str">
        <f>IF(A481&gt;0,VLOOKUP(A481,Liste!$B$179                         : Liste!$C$189,2),"")</f>
        <v/>
      </c>
      <c r="C481" s="186"/>
      <c r="D481" s="187"/>
      <c r="E481" t="str">
        <f>IF(D481&gt;0,VLOOKUP(D481,Liste!$A$10:$D$163,4),"")</f>
        <v/>
      </c>
      <c r="F481" s="188"/>
      <c r="G481" s="37"/>
      <c r="H481" s="188"/>
      <c r="I481" s="144" t="str">
        <f t="shared" si="7"/>
        <v/>
      </c>
    </row>
    <row r="482" spans="1:9" ht="13" x14ac:dyDescent="0.3">
      <c r="A482" s="147"/>
      <c r="B482" s="149" t="str">
        <f>IF(A482&gt;0,VLOOKUP(A482,Liste!$B$179                         : Liste!$C$189,2),"")</f>
        <v/>
      </c>
      <c r="C482" s="186"/>
      <c r="D482" s="187"/>
      <c r="E482" t="str">
        <f>IF(D482&gt;0,VLOOKUP(D482,Liste!$A$10:$D$163,4),"")</f>
        <v/>
      </c>
      <c r="F482" s="188"/>
      <c r="G482" s="37"/>
      <c r="H482" s="188"/>
      <c r="I482" s="144" t="str">
        <f t="shared" si="7"/>
        <v/>
      </c>
    </row>
    <row r="483" spans="1:9" ht="13" x14ac:dyDescent="0.3">
      <c r="A483" s="147"/>
      <c r="B483" s="149" t="str">
        <f>IF(A483&gt;0,VLOOKUP(A483,Liste!$B$179                         : Liste!$C$189,2),"")</f>
        <v/>
      </c>
      <c r="C483" s="186"/>
      <c r="D483" s="187"/>
      <c r="E483" t="str">
        <f>IF(D483&gt;0,VLOOKUP(D483,Liste!$A$10:$D$163,4),"")</f>
        <v/>
      </c>
      <c r="F483" s="188"/>
      <c r="G483" s="37"/>
      <c r="H483" s="188"/>
      <c r="I483" s="144" t="str">
        <f t="shared" si="7"/>
        <v/>
      </c>
    </row>
    <row r="484" spans="1:9" ht="13" x14ac:dyDescent="0.3">
      <c r="A484" s="147"/>
      <c r="B484" s="149" t="str">
        <f>IF(A484&gt;0,VLOOKUP(A484,Liste!$B$179                         : Liste!$C$189,2),"")</f>
        <v/>
      </c>
      <c r="C484" s="186"/>
      <c r="D484" s="187"/>
      <c r="E484" t="str">
        <f>IF(D484&gt;0,VLOOKUP(D484,Liste!$A$10:$D$163,4),"")</f>
        <v/>
      </c>
      <c r="F484" s="188"/>
      <c r="G484" s="37"/>
      <c r="H484" s="188"/>
      <c r="I484" s="144" t="str">
        <f t="shared" si="7"/>
        <v/>
      </c>
    </row>
    <row r="485" spans="1:9" ht="13" x14ac:dyDescent="0.3">
      <c r="A485" s="147"/>
      <c r="B485" s="149" t="str">
        <f>IF(A485&gt;0,VLOOKUP(A485,Liste!$B$179                         : Liste!$C$189,2),"")</f>
        <v/>
      </c>
      <c r="C485" s="186"/>
      <c r="D485" s="187"/>
      <c r="E485" t="str">
        <f>IF(D485&gt;0,VLOOKUP(D485,Liste!$A$10:$D$163,4),"")</f>
        <v/>
      </c>
      <c r="F485" s="188"/>
      <c r="G485" s="37"/>
      <c r="H485" s="188"/>
      <c r="I485" s="144" t="str">
        <f t="shared" si="7"/>
        <v/>
      </c>
    </row>
    <row r="486" spans="1:9" ht="13" x14ac:dyDescent="0.3">
      <c r="A486" s="147"/>
      <c r="B486" s="149" t="str">
        <f>IF(A486&gt;0,VLOOKUP(A486,Liste!$B$179                         : Liste!$C$189,2),"")</f>
        <v/>
      </c>
      <c r="C486" s="186"/>
      <c r="D486" s="187"/>
      <c r="E486" t="str">
        <f>IF(D486&gt;0,VLOOKUP(D486,Liste!$A$10:$D$163,4),"")</f>
        <v/>
      </c>
      <c r="F486" s="188"/>
      <c r="G486" s="37"/>
      <c r="H486" s="188"/>
      <c r="I486" s="144" t="str">
        <f t="shared" si="7"/>
        <v/>
      </c>
    </row>
    <row r="487" spans="1:9" ht="13" x14ac:dyDescent="0.3">
      <c r="A487" s="147"/>
      <c r="B487" s="149" t="str">
        <f>IF(A487&gt;0,VLOOKUP(A487,Liste!$B$179                         : Liste!$C$189,2),"")</f>
        <v/>
      </c>
      <c r="C487" s="186"/>
      <c r="D487" s="187"/>
      <c r="E487" t="str">
        <f>IF(D487&gt;0,VLOOKUP(D487,Liste!$A$10:$D$163,4),"")</f>
        <v/>
      </c>
      <c r="F487" s="188"/>
      <c r="G487" s="37"/>
      <c r="H487" s="188"/>
      <c r="I487" s="144" t="str">
        <f t="shared" si="7"/>
        <v/>
      </c>
    </row>
    <row r="488" spans="1:9" ht="13" x14ac:dyDescent="0.3">
      <c r="A488" s="147"/>
      <c r="B488" s="149" t="str">
        <f>IF(A488&gt;0,VLOOKUP(A488,Liste!$B$179                         : Liste!$C$189,2),"")</f>
        <v/>
      </c>
      <c r="C488" s="186"/>
      <c r="D488" s="187"/>
      <c r="E488" t="str">
        <f>IF(D488&gt;0,VLOOKUP(D488,Liste!$A$10:$D$163,4),"")</f>
        <v/>
      </c>
      <c r="F488" s="188"/>
      <c r="G488" s="37"/>
      <c r="H488" s="188"/>
      <c r="I488" s="144" t="str">
        <f t="shared" si="7"/>
        <v/>
      </c>
    </row>
    <row r="489" spans="1:9" ht="13" x14ac:dyDescent="0.3">
      <c r="A489" s="147"/>
      <c r="B489" s="149" t="str">
        <f>IF(A489&gt;0,VLOOKUP(A489,Liste!$B$179                         : Liste!$C$189,2),"")</f>
        <v/>
      </c>
      <c r="C489" s="186"/>
      <c r="D489" s="187"/>
      <c r="E489" t="str">
        <f>IF(D489&gt;0,VLOOKUP(D489,Liste!$A$10:$D$163,4),"")</f>
        <v/>
      </c>
      <c r="F489" s="188"/>
      <c r="G489" s="37"/>
      <c r="H489" s="188"/>
      <c r="I489" s="144" t="str">
        <f t="shared" si="7"/>
        <v/>
      </c>
    </row>
    <row r="490" spans="1:9" ht="13" x14ac:dyDescent="0.3">
      <c r="A490" s="147"/>
      <c r="B490" s="149" t="str">
        <f>IF(A490&gt;0,VLOOKUP(A490,Liste!$B$179                         : Liste!$C$189,2),"")</f>
        <v/>
      </c>
      <c r="C490" s="186"/>
      <c r="D490" s="187"/>
      <c r="E490" t="str">
        <f>IF(D490&gt;0,VLOOKUP(D490,Liste!$A$10:$D$163,4),"")</f>
        <v/>
      </c>
      <c r="F490" s="188"/>
      <c r="G490" s="37"/>
      <c r="H490" s="188"/>
      <c r="I490" s="144" t="str">
        <f t="shared" si="7"/>
        <v/>
      </c>
    </row>
    <row r="491" spans="1:9" ht="13" x14ac:dyDescent="0.3">
      <c r="A491" s="147"/>
      <c r="B491" s="149" t="str">
        <f>IF(A491&gt;0,VLOOKUP(A491,Liste!$B$179                         : Liste!$C$189,2),"")</f>
        <v/>
      </c>
      <c r="C491" s="186"/>
      <c r="D491" s="187"/>
      <c r="E491" t="str">
        <f>IF(D491&gt;0,VLOOKUP(D491,Liste!$A$10:$D$163,4),"")</f>
        <v/>
      </c>
      <c r="F491" s="188"/>
      <c r="G491" s="37"/>
      <c r="H491" s="188"/>
      <c r="I491" s="144" t="str">
        <f t="shared" si="7"/>
        <v/>
      </c>
    </row>
    <row r="492" spans="1:9" ht="13" x14ac:dyDescent="0.3">
      <c r="A492" s="147"/>
      <c r="B492" s="149" t="str">
        <f>IF(A492&gt;0,VLOOKUP(A492,Liste!$B$179                         : Liste!$C$189,2),"")</f>
        <v/>
      </c>
      <c r="C492" s="186"/>
      <c r="D492" s="187"/>
      <c r="E492" t="str">
        <f>IF(D492&gt;0,VLOOKUP(D492,Liste!$A$10:$D$163,4),"")</f>
        <v/>
      </c>
      <c r="F492" s="188"/>
      <c r="G492" s="37"/>
      <c r="H492" s="188"/>
      <c r="I492" s="144" t="str">
        <f t="shared" si="7"/>
        <v/>
      </c>
    </row>
    <row r="493" spans="1:9" ht="13" x14ac:dyDescent="0.3">
      <c r="A493" s="147"/>
      <c r="B493" s="149" t="str">
        <f>IF(A493&gt;0,VLOOKUP(A493,Liste!$B$179                         : Liste!$C$189,2),"")</f>
        <v/>
      </c>
      <c r="C493" s="186"/>
      <c r="D493" s="187"/>
      <c r="E493" t="str">
        <f>IF(D493&gt;0,VLOOKUP(D493,Liste!$A$10:$D$163,4),"")</f>
        <v/>
      </c>
      <c r="F493" s="188"/>
      <c r="G493" s="37"/>
      <c r="H493" s="188"/>
      <c r="I493" s="144" t="str">
        <f t="shared" si="7"/>
        <v/>
      </c>
    </row>
    <row r="494" spans="1:9" ht="13" x14ac:dyDescent="0.3">
      <c r="A494" s="147"/>
      <c r="B494" s="149" t="str">
        <f>IF(A494&gt;0,VLOOKUP(A494,Liste!$B$179                         : Liste!$C$189,2),"")</f>
        <v/>
      </c>
      <c r="C494" s="186"/>
      <c r="D494" s="187"/>
      <c r="E494" t="str">
        <f>IF(D494&gt;0,VLOOKUP(D494,Liste!$A$10:$D$163,4),"")</f>
        <v/>
      </c>
      <c r="F494" s="188"/>
      <c r="G494" s="37"/>
      <c r="H494" s="188"/>
      <c r="I494" s="144" t="str">
        <f t="shared" si="7"/>
        <v/>
      </c>
    </row>
    <row r="495" spans="1:9" ht="13" x14ac:dyDescent="0.3">
      <c r="A495" s="147"/>
      <c r="B495" s="149" t="str">
        <f>IF(A495&gt;0,VLOOKUP(A495,Liste!$B$179                         : Liste!$C$189,2),"")</f>
        <v/>
      </c>
      <c r="C495" s="186"/>
      <c r="D495" s="187"/>
      <c r="E495" t="str">
        <f>IF(D495&gt;0,VLOOKUP(D495,Liste!$A$10:$D$163,4),"")</f>
        <v/>
      </c>
      <c r="F495" s="188"/>
      <c r="G495" s="37"/>
      <c r="H495" s="188"/>
      <c r="I495" s="144" t="str">
        <f t="shared" si="7"/>
        <v/>
      </c>
    </row>
    <row r="496" spans="1:9" ht="13" x14ac:dyDescent="0.3">
      <c r="A496" s="147"/>
      <c r="B496" s="149" t="str">
        <f>IF(A496&gt;0,VLOOKUP(A496,Liste!$B$179                         : Liste!$C$189,2),"")</f>
        <v/>
      </c>
      <c r="C496" s="186"/>
      <c r="D496" s="187"/>
      <c r="E496" t="str">
        <f>IF(D496&gt;0,VLOOKUP(D496,Liste!$A$10:$D$163,4),"")</f>
        <v/>
      </c>
      <c r="F496" s="188"/>
      <c r="G496" s="37"/>
      <c r="H496" s="188"/>
      <c r="I496" s="144" t="str">
        <f t="shared" si="7"/>
        <v/>
      </c>
    </row>
    <row r="497" spans="1:9" ht="13" x14ac:dyDescent="0.3">
      <c r="A497" s="147"/>
      <c r="B497" s="149" t="str">
        <f>IF(A497&gt;0,VLOOKUP(A497,Liste!$B$179                         : Liste!$C$189,2),"")</f>
        <v/>
      </c>
      <c r="C497" s="186"/>
      <c r="D497" s="187"/>
      <c r="E497" t="str">
        <f>IF(D497&gt;0,VLOOKUP(D497,Liste!$A$10:$D$163,4),"")</f>
        <v/>
      </c>
      <c r="F497" s="188"/>
      <c r="G497" s="37"/>
      <c r="H497" s="188"/>
      <c r="I497" s="144" t="str">
        <f t="shared" si="7"/>
        <v/>
      </c>
    </row>
    <row r="498" spans="1:9" ht="13" x14ac:dyDescent="0.3">
      <c r="A498" s="147"/>
      <c r="B498" s="149" t="str">
        <f>IF(A498&gt;0,VLOOKUP(A498,Liste!$B$179                         : Liste!$C$189,2),"")</f>
        <v/>
      </c>
      <c r="C498" s="186"/>
      <c r="D498" s="187"/>
      <c r="E498" t="str">
        <f>IF(D498&gt;0,VLOOKUP(D498,Liste!$A$10:$D$163,4),"")</f>
        <v/>
      </c>
      <c r="F498" s="188"/>
      <c r="G498" s="37"/>
      <c r="H498" s="188"/>
      <c r="I498" s="144" t="str">
        <f t="shared" si="7"/>
        <v/>
      </c>
    </row>
    <row r="499" spans="1:9" ht="13" x14ac:dyDescent="0.3">
      <c r="A499" s="147"/>
      <c r="B499" s="149" t="str">
        <f>IF(A499&gt;0,VLOOKUP(A499,Liste!$B$179                         : Liste!$C$189,2),"")</f>
        <v/>
      </c>
      <c r="C499" s="186"/>
      <c r="D499" s="187"/>
      <c r="E499" t="str">
        <f>IF(D499&gt;0,VLOOKUP(D499,Liste!$A$10:$D$163,4),"")</f>
        <v/>
      </c>
      <c r="F499" s="188"/>
      <c r="G499" s="37"/>
      <c r="H499" s="188"/>
      <c r="I499" s="144" t="str">
        <f t="shared" si="7"/>
        <v/>
      </c>
    </row>
    <row r="500" spans="1:9" ht="13" x14ac:dyDescent="0.3">
      <c r="A500" s="147"/>
      <c r="B500" s="149" t="str">
        <f>IF(A500&gt;0,VLOOKUP(A500,Liste!$B$179                         : Liste!$C$189,2),"")</f>
        <v/>
      </c>
      <c r="C500" s="186"/>
      <c r="D500" s="187"/>
      <c r="E500" t="str">
        <f>IF(D500&gt;0,VLOOKUP(D500,Liste!$A$10:$D$163,4),"")</f>
        <v/>
      </c>
      <c r="F500" s="188"/>
      <c r="G500" s="37"/>
      <c r="H500" s="188"/>
      <c r="I500" s="144" t="str">
        <f t="shared" si="7"/>
        <v/>
      </c>
    </row>
    <row r="501" spans="1:9" ht="13" x14ac:dyDescent="0.3">
      <c r="A501" s="147"/>
      <c r="B501" s="149" t="str">
        <f>IF(A501&gt;0,VLOOKUP(A501,Liste!$B$179                         : Liste!$C$189,2),"")</f>
        <v/>
      </c>
      <c r="C501" s="186"/>
      <c r="D501" s="187"/>
      <c r="E501" t="str">
        <f>IF(D501&gt;0,VLOOKUP(D501,Liste!$A$10:$D$163,4),"")</f>
        <v/>
      </c>
      <c r="F501" s="188"/>
      <c r="G501" s="37"/>
      <c r="H501" s="188"/>
      <c r="I501" s="144" t="str">
        <f t="shared" si="7"/>
        <v/>
      </c>
    </row>
    <row r="502" spans="1:9" ht="13" x14ac:dyDescent="0.3">
      <c r="A502" s="147"/>
      <c r="B502" s="149" t="str">
        <f>IF(A502&gt;0,VLOOKUP(A502,Liste!$B$179                         : Liste!$C$189,2),"")</f>
        <v/>
      </c>
      <c r="C502" s="186"/>
      <c r="D502" s="187"/>
      <c r="E502" t="str">
        <f>IF(D502&gt;0,VLOOKUP(D502,Liste!$A$10:$D$163,4),"")</f>
        <v/>
      </c>
      <c r="F502" s="188"/>
      <c r="G502" s="37"/>
      <c r="H502" s="188"/>
      <c r="I502" s="144" t="str">
        <f t="shared" si="7"/>
        <v/>
      </c>
    </row>
    <row r="503" spans="1:9" ht="13" x14ac:dyDescent="0.3">
      <c r="A503" s="147"/>
      <c r="B503" s="149" t="str">
        <f>IF(A503&gt;0,VLOOKUP(A503,Liste!$B$179                         : Liste!$C$189,2),"")</f>
        <v/>
      </c>
      <c r="C503" s="186"/>
      <c r="D503" s="187"/>
      <c r="E503" t="str">
        <f>IF(D503&gt;0,VLOOKUP(D503,Liste!$A$10:$D$163,4),"")</f>
        <v/>
      </c>
      <c r="F503" s="188"/>
      <c r="G503" s="37"/>
      <c r="H503" s="188"/>
      <c r="I503" s="144" t="str">
        <f t="shared" si="7"/>
        <v/>
      </c>
    </row>
    <row r="504" spans="1:9" ht="13" x14ac:dyDescent="0.3">
      <c r="A504" s="147"/>
      <c r="B504" s="149" t="str">
        <f>IF(A504&gt;0,VLOOKUP(A504,Liste!$B$179                         : Liste!$C$189,2),"")</f>
        <v/>
      </c>
      <c r="C504" s="186"/>
      <c r="D504" s="187"/>
      <c r="E504" t="str">
        <f>IF(D504&gt;0,VLOOKUP(D504,Liste!$A$10:$D$163,4),"")</f>
        <v/>
      </c>
      <c r="F504" s="188"/>
      <c r="G504" s="37"/>
      <c r="H504" s="188"/>
      <c r="I504" s="144" t="str">
        <f t="shared" si="7"/>
        <v/>
      </c>
    </row>
    <row r="505" spans="1:9" ht="13" x14ac:dyDescent="0.3">
      <c r="A505" s="147"/>
      <c r="B505" s="149" t="str">
        <f>IF(A505&gt;0,VLOOKUP(A505,Liste!$B$179                         : Liste!$C$189,2),"")</f>
        <v/>
      </c>
      <c r="C505" s="186"/>
      <c r="D505" s="187"/>
      <c r="E505" t="str">
        <f>IF(D505&gt;0,VLOOKUP(D505,Liste!$A$10:$D$163,4),"")</f>
        <v/>
      </c>
      <c r="F505" s="188"/>
      <c r="G505" s="37"/>
      <c r="H505" s="188"/>
      <c r="I505" s="144" t="str">
        <f t="shared" si="7"/>
        <v/>
      </c>
    </row>
    <row r="506" spans="1:9" ht="13" x14ac:dyDescent="0.3">
      <c r="A506" s="147"/>
      <c r="B506" s="149" t="str">
        <f>IF(A506&gt;0,VLOOKUP(A506,Liste!$B$179                         : Liste!$C$189,2),"")</f>
        <v/>
      </c>
      <c r="C506" s="186"/>
      <c r="D506" s="187"/>
      <c r="E506" t="str">
        <f>IF(D506&gt;0,VLOOKUP(D506,Liste!$A$10:$D$163,4),"")</f>
        <v/>
      </c>
      <c r="F506" s="188"/>
      <c r="G506" s="37"/>
      <c r="H506" s="188"/>
      <c r="I506" s="144" t="str">
        <f t="shared" si="7"/>
        <v/>
      </c>
    </row>
    <row r="507" spans="1:9" ht="13" x14ac:dyDescent="0.3">
      <c r="A507" s="147"/>
      <c r="B507" s="149" t="str">
        <f>IF(A507&gt;0,VLOOKUP(A507,Liste!$B$179                         : Liste!$C$189,2),"")</f>
        <v/>
      </c>
      <c r="C507" s="186"/>
      <c r="D507" s="187"/>
      <c r="E507" t="str">
        <f>IF(D507&gt;0,VLOOKUP(D507,Liste!$A$10:$D$163,4),"")</f>
        <v/>
      </c>
      <c r="F507" s="188"/>
      <c r="G507" s="37"/>
      <c r="H507" s="188"/>
      <c r="I507" s="144" t="str">
        <f t="shared" si="7"/>
        <v/>
      </c>
    </row>
    <row r="508" spans="1:9" ht="13" x14ac:dyDescent="0.3">
      <c r="A508" s="147"/>
      <c r="B508" s="149" t="str">
        <f>IF(A508&gt;0,VLOOKUP(A508,Liste!$B$179                         : Liste!$C$189,2),"")</f>
        <v/>
      </c>
      <c r="C508" s="186"/>
      <c r="D508" s="187"/>
      <c r="E508" t="str">
        <f>IF(D508&gt;0,VLOOKUP(D508,Liste!$A$10:$D$163,4),"")</f>
        <v/>
      </c>
      <c r="F508" s="188"/>
      <c r="G508" s="37"/>
      <c r="H508" s="188"/>
      <c r="I508" s="144" t="str">
        <f t="shared" si="7"/>
        <v/>
      </c>
    </row>
    <row r="509" spans="1:9" ht="13" x14ac:dyDescent="0.3">
      <c r="A509" s="147"/>
      <c r="B509" s="149" t="str">
        <f>IF(A509&gt;0,VLOOKUP(A509,Liste!$B$179                         : Liste!$C$189,2),"")</f>
        <v/>
      </c>
      <c r="C509" s="186"/>
      <c r="D509" s="187"/>
      <c r="E509" t="str">
        <f>IF(D509&gt;0,VLOOKUP(D509,Liste!$A$10:$D$163,4),"")</f>
        <v/>
      </c>
      <c r="F509" s="188"/>
      <c r="G509" s="37"/>
      <c r="H509" s="188"/>
      <c r="I509" s="144" t="str">
        <f t="shared" si="7"/>
        <v/>
      </c>
    </row>
    <row r="510" spans="1:9" ht="13" x14ac:dyDescent="0.3">
      <c r="A510" s="147"/>
      <c r="B510" s="149" t="str">
        <f>IF(A510&gt;0,VLOOKUP(A510,Liste!$B$179                         : Liste!$C$189,2),"")</f>
        <v/>
      </c>
      <c r="C510" s="186"/>
      <c r="D510" s="187"/>
      <c r="E510" t="str">
        <f>IF(D510&gt;0,VLOOKUP(D510,Liste!$A$10:$D$163,4),"")</f>
        <v/>
      </c>
      <c r="F510" s="188"/>
      <c r="G510" s="37"/>
      <c r="H510" s="188"/>
      <c r="I510" s="144" t="str">
        <f t="shared" si="7"/>
        <v/>
      </c>
    </row>
    <row r="511" spans="1:9" ht="13" x14ac:dyDescent="0.3">
      <c r="A511" s="147"/>
      <c r="B511" s="149" t="str">
        <f>IF(A511&gt;0,VLOOKUP(A511,Liste!$B$179                         : Liste!$C$189,2),"")</f>
        <v/>
      </c>
      <c r="C511" s="186"/>
      <c r="D511" s="187"/>
      <c r="E511" t="str">
        <f>IF(D511&gt;0,VLOOKUP(D511,Liste!$A$10:$D$163,4),"")</f>
        <v/>
      </c>
      <c r="F511" s="188"/>
      <c r="G511" s="37"/>
      <c r="H511" s="188"/>
      <c r="I511" s="144" t="str">
        <f t="shared" si="7"/>
        <v/>
      </c>
    </row>
    <row r="512" spans="1:9" ht="13" x14ac:dyDescent="0.3">
      <c r="A512" s="147"/>
      <c r="B512" s="149" t="str">
        <f>IF(A512&gt;0,VLOOKUP(A512,Liste!$B$179                         : Liste!$C$189,2),"")</f>
        <v/>
      </c>
      <c r="C512" s="186"/>
      <c r="D512" s="187"/>
      <c r="E512" t="str">
        <f>IF(D512&gt;0,VLOOKUP(D512,Liste!$A$10:$D$163,4),"")</f>
        <v/>
      </c>
      <c r="F512" s="188"/>
      <c r="G512" s="37"/>
      <c r="H512" s="188"/>
      <c r="I512" s="144" t="str">
        <f t="shared" si="7"/>
        <v/>
      </c>
    </row>
    <row r="513" spans="1:9" ht="13" x14ac:dyDescent="0.3">
      <c r="A513" s="147"/>
      <c r="B513" s="149" t="str">
        <f>IF(A513&gt;0,VLOOKUP(A513,Liste!$B$179                         : Liste!$C$189,2),"")</f>
        <v/>
      </c>
      <c r="C513" s="186"/>
      <c r="D513" s="187"/>
      <c r="E513" t="str">
        <f>IF(D513&gt;0,VLOOKUP(D513,Liste!$A$10:$D$163,4),"")</f>
        <v/>
      </c>
      <c r="F513" s="188"/>
      <c r="G513" s="37"/>
      <c r="H513" s="188"/>
      <c r="I513" s="144" t="str">
        <f t="shared" si="7"/>
        <v/>
      </c>
    </row>
    <row r="514" spans="1:9" ht="13" x14ac:dyDescent="0.3">
      <c r="A514" s="147"/>
      <c r="B514" s="149" t="str">
        <f>IF(A514&gt;0,VLOOKUP(A514,Liste!$B$179                         : Liste!$C$189,2),"")</f>
        <v/>
      </c>
      <c r="C514" s="186"/>
      <c r="D514" s="187"/>
      <c r="E514" t="str">
        <f>IF(D514&gt;0,VLOOKUP(D514,Liste!$A$10:$D$163,4),"")</f>
        <v/>
      </c>
      <c r="F514" s="188"/>
      <c r="G514" s="37"/>
      <c r="H514" s="188"/>
      <c r="I514" s="144" t="str">
        <f t="shared" si="7"/>
        <v/>
      </c>
    </row>
    <row r="515" spans="1:9" ht="13" x14ac:dyDescent="0.3">
      <c r="A515" s="147"/>
      <c r="B515" s="149" t="str">
        <f>IF(A515&gt;0,VLOOKUP(A515,Liste!$B$179                         : Liste!$C$189,2),"")</f>
        <v/>
      </c>
      <c r="C515" s="186"/>
      <c r="D515" s="187"/>
      <c r="E515" t="str">
        <f>IF(D515&gt;0,VLOOKUP(D515,Liste!$A$10:$D$163,4),"")</f>
        <v/>
      </c>
      <c r="F515" s="188"/>
      <c r="G515" s="37"/>
      <c r="H515" s="188"/>
      <c r="I515" s="144" t="str">
        <f t="shared" si="7"/>
        <v/>
      </c>
    </row>
    <row r="516" spans="1:9" ht="13" x14ac:dyDescent="0.3">
      <c r="A516" s="147"/>
      <c r="B516" s="149" t="str">
        <f>IF(A516&gt;0,VLOOKUP(A516,Liste!$B$179                         : Liste!$C$189,2),"")</f>
        <v/>
      </c>
      <c r="C516" s="186"/>
      <c r="D516" s="187"/>
      <c r="E516" t="str">
        <f>IF(D516&gt;0,VLOOKUP(D516,Liste!$A$10:$D$163,4),"")</f>
        <v/>
      </c>
      <c r="F516" s="188"/>
      <c r="G516" s="37"/>
      <c r="H516" s="188"/>
      <c r="I516" s="144" t="str">
        <f t="shared" si="7"/>
        <v/>
      </c>
    </row>
    <row r="517" spans="1:9" ht="13" x14ac:dyDescent="0.3">
      <c r="A517" s="147"/>
      <c r="B517" s="149" t="str">
        <f>IF(A517&gt;0,VLOOKUP(A517,Liste!$B$179                         : Liste!$C$189,2),"")</f>
        <v/>
      </c>
      <c r="C517" s="186"/>
      <c r="D517" s="187"/>
      <c r="E517" t="str">
        <f>IF(D517&gt;0,VLOOKUP(D517,Liste!$A$10:$D$163,4),"")</f>
        <v/>
      </c>
      <c r="F517" s="188"/>
      <c r="G517" s="37"/>
      <c r="H517" s="188"/>
      <c r="I517" s="144" t="str">
        <f t="shared" si="7"/>
        <v/>
      </c>
    </row>
    <row r="518" spans="1:9" ht="13" x14ac:dyDescent="0.3">
      <c r="A518" s="147"/>
      <c r="B518" s="149" t="str">
        <f>IF(A518&gt;0,VLOOKUP(A518,Liste!$B$179                         : Liste!$C$189,2),"")</f>
        <v/>
      </c>
      <c r="C518" s="186"/>
      <c r="D518" s="187"/>
      <c r="E518" t="str">
        <f>IF(D518&gt;0,VLOOKUP(D518,Liste!$A$10:$D$163,4),"")</f>
        <v/>
      </c>
      <c r="F518" s="188"/>
      <c r="G518" s="37"/>
      <c r="H518" s="188"/>
      <c r="I518" s="144" t="str">
        <f t="shared" ref="I518:I581" si="8">IF(AND(D518&gt;0,F518+G518+H518=0),"EN ATTENTE",IF(F518+G518+H518&gt;1,"ERREUR",""))</f>
        <v/>
      </c>
    </row>
    <row r="519" spans="1:9" ht="13" x14ac:dyDescent="0.3">
      <c r="A519" s="147"/>
      <c r="B519" s="149" t="str">
        <f>IF(A519&gt;0,VLOOKUP(A519,Liste!$B$179                         : Liste!$C$189,2),"")</f>
        <v/>
      </c>
      <c r="C519" s="186"/>
      <c r="D519" s="187"/>
      <c r="E519" t="str">
        <f>IF(D519&gt;0,VLOOKUP(D519,Liste!$A$10:$D$163,4),"")</f>
        <v/>
      </c>
      <c r="F519" s="188"/>
      <c r="G519" s="37"/>
      <c r="H519" s="188"/>
      <c r="I519" s="144" t="str">
        <f t="shared" si="8"/>
        <v/>
      </c>
    </row>
    <row r="520" spans="1:9" ht="13" x14ac:dyDescent="0.3">
      <c r="A520" s="147"/>
      <c r="B520" s="149" t="str">
        <f>IF(A520&gt;0,VLOOKUP(A520,Liste!$B$179                         : Liste!$C$189,2),"")</f>
        <v/>
      </c>
      <c r="C520" s="186"/>
      <c r="D520" s="187"/>
      <c r="E520" t="str">
        <f>IF(D520&gt;0,VLOOKUP(D520,Liste!$A$10:$D$163,4),"")</f>
        <v/>
      </c>
      <c r="F520" s="188"/>
      <c r="G520" s="37"/>
      <c r="H520" s="188"/>
      <c r="I520" s="144" t="str">
        <f t="shared" si="8"/>
        <v/>
      </c>
    </row>
    <row r="521" spans="1:9" ht="13" x14ac:dyDescent="0.3">
      <c r="A521" s="147"/>
      <c r="B521" s="149" t="str">
        <f>IF(A521&gt;0,VLOOKUP(A521,Liste!$B$179                         : Liste!$C$189,2),"")</f>
        <v/>
      </c>
      <c r="C521" s="186"/>
      <c r="D521" s="187"/>
      <c r="E521" t="str">
        <f>IF(D521&gt;0,VLOOKUP(D521,Liste!$A$10:$D$163,4),"")</f>
        <v/>
      </c>
      <c r="F521" s="188"/>
      <c r="G521" s="37"/>
      <c r="H521" s="188"/>
      <c r="I521" s="144" t="str">
        <f t="shared" si="8"/>
        <v/>
      </c>
    </row>
    <row r="522" spans="1:9" ht="13" x14ac:dyDescent="0.3">
      <c r="A522" s="147"/>
      <c r="B522" s="149" t="str">
        <f>IF(A522&gt;0,VLOOKUP(A522,Liste!$B$179                         : Liste!$C$189,2),"")</f>
        <v/>
      </c>
      <c r="C522" s="186"/>
      <c r="D522" s="187"/>
      <c r="E522" t="str">
        <f>IF(D522&gt;0,VLOOKUP(D522,Liste!$A$10:$D$163,4),"")</f>
        <v/>
      </c>
      <c r="F522" s="188"/>
      <c r="G522" s="37"/>
      <c r="H522" s="188"/>
      <c r="I522" s="144" t="str">
        <f t="shared" si="8"/>
        <v/>
      </c>
    </row>
    <row r="523" spans="1:9" ht="13" x14ac:dyDescent="0.3">
      <c r="A523" s="147"/>
      <c r="B523" s="149" t="str">
        <f>IF(A523&gt;0,VLOOKUP(A523,Liste!$B$179                         : Liste!$C$189,2),"")</f>
        <v/>
      </c>
      <c r="C523" s="186"/>
      <c r="D523" s="187"/>
      <c r="E523" t="str">
        <f>IF(D523&gt;0,VLOOKUP(D523,Liste!$A$10:$D$163,4),"")</f>
        <v/>
      </c>
      <c r="F523" s="188"/>
      <c r="G523" s="37"/>
      <c r="H523" s="188"/>
      <c r="I523" s="144" t="str">
        <f t="shared" si="8"/>
        <v/>
      </c>
    </row>
    <row r="524" spans="1:9" ht="13" x14ac:dyDescent="0.3">
      <c r="A524" s="147"/>
      <c r="B524" s="149" t="str">
        <f>IF(A524&gt;0,VLOOKUP(A524,Liste!$B$179                         : Liste!$C$189,2),"")</f>
        <v/>
      </c>
      <c r="C524" s="186"/>
      <c r="D524" s="187"/>
      <c r="E524" t="str">
        <f>IF(D524&gt;0,VLOOKUP(D524,Liste!$A$10:$D$163,4),"")</f>
        <v/>
      </c>
      <c r="F524" s="188"/>
      <c r="G524" s="37"/>
      <c r="H524" s="188"/>
      <c r="I524" s="144" t="str">
        <f t="shared" si="8"/>
        <v/>
      </c>
    </row>
    <row r="525" spans="1:9" ht="13" x14ac:dyDescent="0.3">
      <c r="A525" s="147"/>
      <c r="B525" s="149" t="str">
        <f>IF(A525&gt;0,VLOOKUP(A525,Liste!$B$179                         : Liste!$C$189,2),"")</f>
        <v/>
      </c>
      <c r="C525" s="186"/>
      <c r="D525" s="187"/>
      <c r="E525" t="str">
        <f>IF(D525&gt;0,VLOOKUP(D525,Liste!$A$10:$D$163,4),"")</f>
        <v/>
      </c>
      <c r="F525" s="188"/>
      <c r="G525" s="37"/>
      <c r="H525" s="188"/>
      <c r="I525" s="144" t="str">
        <f t="shared" si="8"/>
        <v/>
      </c>
    </row>
    <row r="526" spans="1:9" ht="13" x14ac:dyDescent="0.3">
      <c r="A526" s="147"/>
      <c r="B526" s="149" t="str">
        <f>IF(A526&gt;0,VLOOKUP(A526,Liste!$B$179                         : Liste!$C$189,2),"")</f>
        <v/>
      </c>
      <c r="C526" s="186"/>
      <c r="D526" s="187"/>
      <c r="E526" t="str">
        <f>IF(D526&gt;0,VLOOKUP(D526,Liste!$A$10:$D$163,4),"")</f>
        <v/>
      </c>
      <c r="F526" s="188"/>
      <c r="G526" s="37"/>
      <c r="H526" s="188"/>
      <c r="I526" s="144" t="str">
        <f t="shared" si="8"/>
        <v/>
      </c>
    </row>
    <row r="527" spans="1:9" ht="13" x14ac:dyDescent="0.3">
      <c r="A527" s="147"/>
      <c r="B527" s="149" t="str">
        <f>IF(A527&gt;0,VLOOKUP(A527,Liste!$B$179                         : Liste!$C$189,2),"")</f>
        <v/>
      </c>
      <c r="C527" s="186"/>
      <c r="D527" s="187"/>
      <c r="E527" t="str">
        <f>IF(D527&gt;0,VLOOKUP(D527,Liste!$A$10:$D$163,4),"")</f>
        <v/>
      </c>
      <c r="F527" s="188"/>
      <c r="G527" s="37"/>
      <c r="H527" s="188"/>
      <c r="I527" s="144" t="str">
        <f t="shared" si="8"/>
        <v/>
      </c>
    </row>
    <row r="528" spans="1:9" ht="13" x14ac:dyDescent="0.3">
      <c r="A528" s="147"/>
      <c r="B528" s="149" t="str">
        <f>IF(A528&gt;0,VLOOKUP(A528,Liste!$B$179                         : Liste!$C$189,2),"")</f>
        <v/>
      </c>
      <c r="C528" s="186"/>
      <c r="D528" s="187"/>
      <c r="E528" t="str">
        <f>IF(D528&gt;0,VLOOKUP(D528,Liste!$A$10:$D$163,4),"")</f>
        <v/>
      </c>
      <c r="F528" s="188"/>
      <c r="G528" s="37"/>
      <c r="H528" s="188"/>
      <c r="I528" s="144" t="str">
        <f t="shared" si="8"/>
        <v/>
      </c>
    </row>
    <row r="529" spans="1:9" ht="13" x14ac:dyDescent="0.3">
      <c r="A529" s="147"/>
      <c r="B529" s="149" t="str">
        <f>IF(A529&gt;0,VLOOKUP(A529,Liste!$B$179                         : Liste!$C$189,2),"")</f>
        <v/>
      </c>
      <c r="C529" s="186"/>
      <c r="D529" s="187"/>
      <c r="E529" t="str">
        <f>IF(D529&gt;0,VLOOKUP(D529,Liste!$A$10:$D$163,4),"")</f>
        <v/>
      </c>
      <c r="F529" s="188"/>
      <c r="G529" s="37"/>
      <c r="H529" s="188"/>
      <c r="I529" s="144" t="str">
        <f t="shared" si="8"/>
        <v/>
      </c>
    </row>
    <row r="530" spans="1:9" ht="13" x14ac:dyDescent="0.3">
      <c r="A530" s="147"/>
      <c r="B530" s="149" t="str">
        <f>IF(A530&gt;0,VLOOKUP(A530,Liste!$B$179                         : Liste!$C$189,2),"")</f>
        <v/>
      </c>
      <c r="C530" s="186"/>
      <c r="D530" s="187"/>
      <c r="E530" t="str">
        <f>IF(D530&gt;0,VLOOKUP(D530,Liste!$A$10:$D$163,4),"")</f>
        <v/>
      </c>
      <c r="F530" s="188"/>
      <c r="G530" s="37"/>
      <c r="H530" s="188"/>
      <c r="I530" s="144" t="str">
        <f t="shared" si="8"/>
        <v/>
      </c>
    </row>
    <row r="531" spans="1:9" ht="13" x14ac:dyDescent="0.3">
      <c r="A531" s="147"/>
      <c r="B531" s="149" t="str">
        <f>IF(A531&gt;0,VLOOKUP(A531,Liste!$B$179                         : Liste!$C$189,2),"")</f>
        <v/>
      </c>
      <c r="C531" s="186"/>
      <c r="D531" s="187"/>
      <c r="E531" t="str">
        <f>IF(D531&gt;0,VLOOKUP(D531,Liste!$A$10:$D$163,4),"")</f>
        <v/>
      </c>
      <c r="F531" s="188"/>
      <c r="G531" s="37"/>
      <c r="H531" s="188"/>
      <c r="I531" s="144" t="str">
        <f t="shared" si="8"/>
        <v/>
      </c>
    </row>
    <row r="532" spans="1:9" ht="13" x14ac:dyDescent="0.3">
      <c r="A532" s="147"/>
      <c r="B532" s="149" t="str">
        <f>IF(A532&gt;0,VLOOKUP(A532,Liste!$B$179                         : Liste!$C$189,2),"")</f>
        <v/>
      </c>
      <c r="C532" s="186"/>
      <c r="D532" s="187"/>
      <c r="E532" t="str">
        <f>IF(D532&gt;0,VLOOKUP(D532,Liste!$A$10:$D$163,4),"")</f>
        <v/>
      </c>
      <c r="F532" s="188"/>
      <c r="G532" s="37"/>
      <c r="H532" s="188"/>
      <c r="I532" s="144" t="str">
        <f t="shared" si="8"/>
        <v/>
      </c>
    </row>
    <row r="533" spans="1:9" ht="13" x14ac:dyDescent="0.3">
      <c r="A533" s="147"/>
      <c r="B533" s="149" t="str">
        <f>IF(A533&gt;0,VLOOKUP(A533,Liste!$B$179                         : Liste!$C$189,2),"")</f>
        <v/>
      </c>
      <c r="C533" s="186"/>
      <c r="D533" s="187"/>
      <c r="E533" t="str">
        <f>IF(D533&gt;0,VLOOKUP(D533,Liste!$A$10:$D$163,4),"")</f>
        <v/>
      </c>
      <c r="F533" s="188"/>
      <c r="G533" s="37"/>
      <c r="H533" s="188"/>
      <c r="I533" s="144" t="str">
        <f t="shared" si="8"/>
        <v/>
      </c>
    </row>
    <row r="534" spans="1:9" ht="13" x14ac:dyDescent="0.3">
      <c r="A534" s="147"/>
      <c r="B534" s="149" t="str">
        <f>IF(A534&gt;0,VLOOKUP(A534,Liste!$B$179                         : Liste!$C$189,2),"")</f>
        <v/>
      </c>
      <c r="C534" s="186"/>
      <c r="D534" s="187"/>
      <c r="E534" t="str">
        <f>IF(D534&gt;0,VLOOKUP(D534,Liste!$A$10:$D$163,4),"")</f>
        <v/>
      </c>
      <c r="F534" s="188"/>
      <c r="G534" s="37"/>
      <c r="H534" s="188"/>
      <c r="I534" s="144" t="str">
        <f t="shared" si="8"/>
        <v/>
      </c>
    </row>
    <row r="535" spans="1:9" ht="13" x14ac:dyDescent="0.3">
      <c r="A535" s="147"/>
      <c r="B535" s="149" t="str">
        <f>IF(A535&gt;0,VLOOKUP(A535,Liste!$B$179                         : Liste!$C$189,2),"")</f>
        <v/>
      </c>
      <c r="C535" s="186"/>
      <c r="D535" s="187"/>
      <c r="E535" t="str">
        <f>IF(D535&gt;0,VLOOKUP(D535,Liste!$A$10:$D$163,4),"")</f>
        <v/>
      </c>
      <c r="F535" s="188"/>
      <c r="G535" s="37"/>
      <c r="H535" s="188"/>
      <c r="I535" s="144" t="str">
        <f t="shared" si="8"/>
        <v/>
      </c>
    </row>
    <row r="536" spans="1:9" ht="13" x14ac:dyDescent="0.3">
      <c r="A536" s="147"/>
      <c r="B536" s="149" t="str">
        <f>IF(A536&gt;0,VLOOKUP(A536,Liste!$B$179                         : Liste!$C$189,2),"")</f>
        <v/>
      </c>
      <c r="C536" s="186"/>
      <c r="D536" s="187"/>
      <c r="E536" t="str">
        <f>IF(D536&gt;0,VLOOKUP(D536,Liste!$A$10:$D$163,4),"")</f>
        <v/>
      </c>
      <c r="F536" s="188"/>
      <c r="G536" s="37"/>
      <c r="H536" s="188"/>
      <c r="I536" s="144" t="str">
        <f t="shared" si="8"/>
        <v/>
      </c>
    </row>
    <row r="537" spans="1:9" ht="13" x14ac:dyDescent="0.3">
      <c r="A537" s="147"/>
      <c r="B537" s="149" t="str">
        <f>IF(A537&gt;0,VLOOKUP(A537,Liste!$B$179                         : Liste!$C$189,2),"")</f>
        <v/>
      </c>
      <c r="C537" s="186"/>
      <c r="D537" s="187"/>
      <c r="E537" t="str">
        <f>IF(D537&gt;0,VLOOKUP(D537,Liste!$A$10:$D$163,4),"")</f>
        <v/>
      </c>
      <c r="F537" s="188"/>
      <c r="G537" s="37"/>
      <c r="H537" s="188"/>
      <c r="I537" s="144" t="str">
        <f t="shared" si="8"/>
        <v/>
      </c>
    </row>
    <row r="538" spans="1:9" ht="13" x14ac:dyDescent="0.3">
      <c r="A538" s="147"/>
      <c r="B538" s="149" t="str">
        <f>IF(A538&gt;0,VLOOKUP(A538,Liste!$B$179                         : Liste!$C$189,2),"")</f>
        <v/>
      </c>
      <c r="C538" s="186"/>
      <c r="D538" s="187"/>
      <c r="E538" t="str">
        <f>IF(D538&gt;0,VLOOKUP(D538,Liste!$A$10:$D$163,4),"")</f>
        <v/>
      </c>
      <c r="F538" s="188"/>
      <c r="G538" s="37"/>
      <c r="H538" s="188"/>
      <c r="I538" s="144" t="str">
        <f t="shared" si="8"/>
        <v/>
      </c>
    </row>
    <row r="539" spans="1:9" ht="13" x14ac:dyDescent="0.3">
      <c r="A539" s="147"/>
      <c r="B539" s="149" t="str">
        <f>IF(A539&gt;0,VLOOKUP(A539,Liste!$B$179                         : Liste!$C$189,2),"")</f>
        <v/>
      </c>
      <c r="C539" s="186"/>
      <c r="D539" s="187"/>
      <c r="E539" t="str">
        <f>IF(D539&gt;0,VLOOKUP(D539,Liste!$A$10:$D$163,4),"")</f>
        <v/>
      </c>
      <c r="F539" s="188"/>
      <c r="G539" s="37"/>
      <c r="H539" s="188"/>
      <c r="I539" s="144" t="str">
        <f t="shared" si="8"/>
        <v/>
      </c>
    </row>
    <row r="540" spans="1:9" ht="13" x14ac:dyDescent="0.3">
      <c r="A540" s="147"/>
      <c r="B540" s="149" t="str">
        <f>IF(A540&gt;0,VLOOKUP(A540,Liste!$B$179                         : Liste!$C$189,2),"")</f>
        <v/>
      </c>
      <c r="C540" s="186"/>
      <c r="D540" s="187"/>
      <c r="E540" t="str">
        <f>IF(D540&gt;0,VLOOKUP(D540,Liste!$A$10:$D$163,4),"")</f>
        <v/>
      </c>
      <c r="F540" s="188"/>
      <c r="G540" s="37"/>
      <c r="H540" s="188"/>
      <c r="I540" s="144" t="str">
        <f t="shared" si="8"/>
        <v/>
      </c>
    </row>
    <row r="541" spans="1:9" ht="13" x14ac:dyDescent="0.3">
      <c r="A541" s="147"/>
      <c r="B541" s="149" t="str">
        <f>IF(A541&gt;0,VLOOKUP(A541,Liste!$B$179                         : Liste!$C$189,2),"")</f>
        <v/>
      </c>
      <c r="C541" s="186"/>
      <c r="D541" s="187"/>
      <c r="E541" t="str">
        <f>IF(D541&gt;0,VLOOKUP(D541,Liste!$A$10:$D$163,4),"")</f>
        <v/>
      </c>
      <c r="F541" s="188"/>
      <c r="G541" s="37"/>
      <c r="H541" s="188"/>
      <c r="I541" s="144" t="str">
        <f t="shared" si="8"/>
        <v/>
      </c>
    </row>
    <row r="542" spans="1:9" ht="13" x14ac:dyDescent="0.3">
      <c r="A542" s="147"/>
      <c r="B542" s="149" t="str">
        <f>IF(A542&gt;0,VLOOKUP(A542,Liste!$B$179                         : Liste!$C$189,2),"")</f>
        <v/>
      </c>
      <c r="C542" s="186"/>
      <c r="D542" s="187"/>
      <c r="E542" t="str">
        <f>IF(D542&gt;0,VLOOKUP(D542,Liste!$A$10:$D$163,4),"")</f>
        <v/>
      </c>
      <c r="F542" s="188"/>
      <c r="G542" s="37"/>
      <c r="H542" s="188"/>
      <c r="I542" s="144" t="str">
        <f t="shared" si="8"/>
        <v/>
      </c>
    </row>
    <row r="543" spans="1:9" ht="13" x14ac:dyDescent="0.3">
      <c r="A543" s="147"/>
      <c r="B543" s="149" t="str">
        <f>IF(A543&gt;0,VLOOKUP(A543,Liste!$B$179                         : Liste!$C$189,2),"")</f>
        <v/>
      </c>
      <c r="C543" s="186"/>
      <c r="D543" s="187"/>
      <c r="E543" t="str">
        <f>IF(D543&gt;0,VLOOKUP(D543,Liste!$A$10:$D$163,4),"")</f>
        <v/>
      </c>
      <c r="F543" s="188"/>
      <c r="G543" s="37"/>
      <c r="H543" s="188"/>
      <c r="I543" s="144" t="str">
        <f t="shared" si="8"/>
        <v/>
      </c>
    </row>
    <row r="544" spans="1:9" ht="13" x14ac:dyDescent="0.3">
      <c r="A544" s="147"/>
      <c r="B544" s="149" t="str">
        <f>IF(A544&gt;0,VLOOKUP(A544,Liste!$B$179                         : Liste!$C$189,2),"")</f>
        <v/>
      </c>
      <c r="C544" s="186"/>
      <c r="D544" s="187"/>
      <c r="E544" t="str">
        <f>IF(D544&gt;0,VLOOKUP(D544,Liste!$A$10:$D$163,4),"")</f>
        <v/>
      </c>
      <c r="F544" s="188"/>
      <c r="G544" s="37"/>
      <c r="H544" s="188"/>
      <c r="I544" s="144" t="str">
        <f t="shared" si="8"/>
        <v/>
      </c>
    </row>
    <row r="545" spans="1:9" ht="13" x14ac:dyDescent="0.3">
      <c r="A545" s="147"/>
      <c r="B545" s="149" t="str">
        <f>IF(A545&gt;0,VLOOKUP(A545,Liste!$B$179                         : Liste!$C$189,2),"")</f>
        <v/>
      </c>
      <c r="C545" s="186"/>
      <c r="D545" s="187"/>
      <c r="E545" t="str">
        <f>IF(D545&gt;0,VLOOKUP(D545,Liste!$A$10:$D$163,4),"")</f>
        <v/>
      </c>
      <c r="F545" s="188"/>
      <c r="G545" s="37"/>
      <c r="H545" s="188"/>
      <c r="I545" s="144" t="str">
        <f t="shared" si="8"/>
        <v/>
      </c>
    </row>
    <row r="546" spans="1:9" ht="13" x14ac:dyDescent="0.3">
      <c r="A546" s="147"/>
      <c r="B546" s="149" t="str">
        <f>IF(A546&gt;0,VLOOKUP(A546,Liste!$B$179                         : Liste!$C$189,2),"")</f>
        <v/>
      </c>
      <c r="C546" s="186"/>
      <c r="D546" s="187"/>
      <c r="E546" t="str">
        <f>IF(D546&gt;0,VLOOKUP(D546,Liste!$A$10:$D$163,4),"")</f>
        <v/>
      </c>
      <c r="F546" s="188"/>
      <c r="G546" s="37"/>
      <c r="H546" s="188"/>
      <c r="I546" s="144" t="str">
        <f t="shared" si="8"/>
        <v/>
      </c>
    </row>
    <row r="547" spans="1:9" ht="13" x14ac:dyDescent="0.3">
      <c r="A547" s="147"/>
      <c r="B547" s="149" t="str">
        <f>IF(A547&gt;0,VLOOKUP(A547,Liste!$B$179                         : Liste!$C$189,2),"")</f>
        <v/>
      </c>
      <c r="C547" s="186"/>
      <c r="D547" s="187"/>
      <c r="E547" t="str">
        <f>IF(D547&gt;0,VLOOKUP(D547,Liste!$A$10:$D$163,4),"")</f>
        <v/>
      </c>
      <c r="F547" s="188"/>
      <c r="G547" s="37"/>
      <c r="H547" s="188"/>
      <c r="I547" s="144" t="str">
        <f t="shared" si="8"/>
        <v/>
      </c>
    </row>
    <row r="548" spans="1:9" ht="13" x14ac:dyDescent="0.3">
      <c r="A548" s="147"/>
      <c r="B548" s="149" t="str">
        <f>IF(A548&gt;0,VLOOKUP(A548,Liste!$B$179                         : Liste!$C$189,2),"")</f>
        <v/>
      </c>
      <c r="C548" s="186"/>
      <c r="D548" s="187"/>
      <c r="E548" t="str">
        <f>IF(D548&gt;0,VLOOKUP(D548,Liste!$A$10:$D$163,4),"")</f>
        <v/>
      </c>
      <c r="F548" s="188"/>
      <c r="G548" s="37"/>
      <c r="H548" s="188"/>
      <c r="I548" s="144" t="str">
        <f t="shared" si="8"/>
        <v/>
      </c>
    </row>
    <row r="549" spans="1:9" ht="13" x14ac:dyDescent="0.3">
      <c r="A549" s="147"/>
      <c r="B549" s="149" t="str">
        <f>IF(A549&gt;0,VLOOKUP(A549,Liste!$B$179                         : Liste!$C$189,2),"")</f>
        <v/>
      </c>
      <c r="C549" s="186"/>
      <c r="D549" s="187"/>
      <c r="E549" t="str">
        <f>IF(D549&gt;0,VLOOKUP(D549,Liste!$A$10:$D$163,4),"")</f>
        <v/>
      </c>
      <c r="F549" s="188"/>
      <c r="G549" s="37"/>
      <c r="H549" s="188"/>
      <c r="I549" s="144" t="str">
        <f t="shared" si="8"/>
        <v/>
      </c>
    </row>
    <row r="550" spans="1:9" ht="13" x14ac:dyDescent="0.3">
      <c r="A550" s="147"/>
      <c r="B550" s="149" t="str">
        <f>IF(A550&gt;0,VLOOKUP(A550,Liste!$B$179                         : Liste!$C$189,2),"")</f>
        <v/>
      </c>
      <c r="C550" s="186"/>
      <c r="D550" s="187"/>
      <c r="E550" t="str">
        <f>IF(D550&gt;0,VLOOKUP(D550,Liste!$A$10:$D$163,4),"")</f>
        <v/>
      </c>
      <c r="F550" s="188"/>
      <c r="G550" s="37"/>
      <c r="H550" s="188"/>
      <c r="I550" s="144" t="str">
        <f t="shared" si="8"/>
        <v/>
      </c>
    </row>
    <row r="551" spans="1:9" ht="13" x14ac:dyDescent="0.3">
      <c r="A551" s="147"/>
      <c r="B551" s="149" t="str">
        <f>IF(A551&gt;0,VLOOKUP(A551,Liste!$B$179                         : Liste!$C$189,2),"")</f>
        <v/>
      </c>
      <c r="C551" s="186"/>
      <c r="D551" s="187"/>
      <c r="E551" t="str">
        <f>IF(D551&gt;0,VLOOKUP(D551,Liste!$A$10:$D$163,4),"")</f>
        <v/>
      </c>
      <c r="F551" s="188"/>
      <c r="G551" s="37"/>
      <c r="H551" s="188"/>
      <c r="I551" s="144" t="str">
        <f t="shared" si="8"/>
        <v/>
      </c>
    </row>
    <row r="552" spans="1:9" ht="13" x14ac:dyDescent="0.3">
      <c r="A552" s="147"/>
      <c r="B552" s="149" t="str">
        <f>IF(A552&gt;0,VLOOKUP(A552,Liste!$B$179                         : Liste!$C$189,2),"")</f>
        <v/>
      </c>
      <c r="C552" s="186"/>
      <c r="D552" s="187"/>
      <c r="E552" t="str">
        <f>IF(D552&gt;0,VLOOKUP(D552,Liste!$A$10:$D$163,4),"")</f>
        <v/>
      </c>
      <c r="F552" s="188"/>
      <c r="G552" s="37"/>
      <c r="H552" s="188"/>
      <c r="I552" s="144" t="str">
        <f t="shared" si="8"/>
        <v/>
      </c>
    </row>
    <row r="553" spans="1:9" ht="13" x14ac:dyDescent="0.3">
      <c r="A553" s="147"/>
      <c r="B553" s="149" t="str">
        <f>IF(A553&gt;0,VLOOKUP(A553,Liste!$B$179                         : Liste!$C$189,2),"")</f>
        <v/>
      </c>
      <c r="C553" s="186"/>
      <c r="D553" s="187"/>
      <c r="E553" t="str">
        <f>IF(D553&gt;0,VLOOKUP(D553,Liste!$A$10:$D$163,4),"")</f>
        <v/>
      </c>
      <c r="F553" s="188"/>
      <c r="G553" s="37"/>
      <c r="H553" s="188"/>
      <c r="I553" s="144" t="str">
        <f t="shared" si="8"/>
        <v/>
      </c>
    </row>
    <row r="554" spans="1:9" ht="13" x14ac:dyDescent="0.3">
      <c r="A554" s="147"/>
      <c r="B554" s="149" t="str">
        <f>IF(A554&gt;0,VLOOKUP(A554,Liste!$B$179                         : Liste!$C$189,2),"")</f>
        <v/>
      </c>
      <c r="C554" s="186"/>
      <c r="D554" s="187"/>
      <c r="E554" t="str">
        <f>IF(D554&gt;0,VLOOKUP(D554,Liste!$A$10:$D$163,4),"")</f>
        <v/>
      </c>
      <c r="F554" s="188"/>
      <c r="G554" s="37"/>
      <c r="H554" s="188"/>
      <c r="I554" s="144" t="str">
        <f t="shared" si="8"/>
        <v/>
      </c>
    </row>
    <row r="555" spans="1:9" ht="13" x14ac:dyDescent="0.3">
      <c r="A555" s="147"/>
      <c r="B555" s="149" t="str">
        <f>IF(A555&gt;0,VLOOKUP(A555,Liste!$B$179                         : Liste!$C$189,2),"")</f>
        <v/>
      </c>
      <c r="C555" s="186"/>
      <c r="D555" s="187"/>
      <c r="E555" t="str">
        <f>IF(D555&gt;0,VLOOKUP(D555,Liste!$A$10:$D$163,4),"")</f>
        <v/>
      </c>
      <c r="F555" s="188"/>
      <c r="G555" s="37"/>
      <c r="H555" s="188"/>
      <c r="I555" s="144" t="str">
        <f t="shared" si="8"/>
        <v/>
      </c>
    </row>
    <row r="556" spans="1:9" ht="13" x14ac:dyDescent="0.3">
      <c r="A556" s="147"/>
      <c r="B556" s="149" t="str">
        <f>IF(A556&gt;0,VLOOKUP(A556,Liste!$B$179                         : Liste!$C$189,2),"")</f>
        <v/>
      </c>
      <c r="C556" s="186"/>
      <c r="D556" s="187"/>
      <c r="E556" t="str">
        <f>IF(D556&gt;0,VLOOKUP(D556,Liste!$A$10:$D$163,4),"")</f>
        <v/>
      </c>
      <c r="F556" s="188"/>
      <c r="G556" s="37"/>
      <c r="H556" s="188"/>
      <c r="I556" s="144" t="str">
        <f t="shared" si="8"/>
        <v/>
      </c>
    </row>
    <row r="557" spans="1:9" ht="13" x14ac:dyDescent="0.3">
      <c r="A557" s="147"/>
      <c r="B557" s="149" t="str">
        <f>IF(A557&gt;0,VLOOKUP(A557,Liste!$B$179                         : Liste!$C$189,2),"")</f>
        <v/>
      </c>
      <c r="C557" s="186"/>
      <c r="D557" s="187"/>
      <c r="E557" t="str">
        <f>IF(D557&gt;0,VLOOKUP(D557,Liste!$A$10:$D$163,4),"")</f>
        <v/>
      </c>
      <c r="F557" s="188"/>
      <c r="G557" s="37"/>
      <c r="H557" s="188"/>
      <c r="I557" s="144" t="str">
        <f t="shared" si="8"/>
        <v/>
      </c>
    </row>
    <row r="558" spans="1:9" ht="13" x14ac:dyDescent="0.3">
      <c r="A558" s="147"/>
      <c r="B558" s="149" t="str">
        <f>IF(A558&gt;0,VLOOKUP(A558,Liste!$B$179                         : Liste!$C$189,2),"")</f>
        <v/>
      </c>
      <c r="C558" s="186"/>
      <c r="D558" s="187"/>
      <c r="E558" t="str">
        <f>IF(D558&gt;0,VLOOKUP(D558,Liste!$A$10:$D$163,4),"")</f>
        <v/>
      </c>
      <c r="F558" s="188"/>
      <c r="G558" s="37"/>
      <c r="H558" s="188"/>
      <c r="I558" s="144" t="str">
        <f t="shared" si="8"/>
        <v/>
      </c>
    </row>
    <row r="559" spans="1:9" ht="13" x14ac:dyDescent="0.3">
      <c r="A559" s="147"/>
      <c r="B559" s="149" t="str">
        <f>IF(A559&gt;0,VLOOKUP(A559,Liste!$B$179                         : Liste!$C$189,2),"")</f>
        <v/>
      </c>
      <c r="C559" s="186"/>
      <c r="D559" s="187"/>
      <c r="E559" t="str">
        <f>IF(D559&gt;0,VLOOKUP(D559,Liste!$A$10:$D$163,4),"")</f>
        <v/>
      </c>
      <c r="F559" s="188"/>
      <c r="G559" s="37"/>
      <c r="H559" s="188"/>
      <c r="I559" s="144" t="str">
        <f t="shared" si="8"/>
        <v/>
      </c>
    </row>
    <row r="560" spans="1:9" ht="13" x14ac:dyDescent="0.3">
      <c r="A560" s="147"/>
      <c r="B560" s="149" t="str">
        <f>IF(A560&gt;0,VLOOKUP(A560,Liste!$B$179                         : Liste!$C$189,2),"")</f>
        <v/>
      </c>
      <c r="C560" s="186"/>
      <c r="D560" s="187"/>
      <c r="E560" t="str">
        <f>IF(D560&gt;0,VLOOKUP(D560,Liste!$A$10:$D$163,4),"")</f>
        <v/>
      </c>
      <c r="F560" s="188"/>
      <c r="G560" s="37"/>
      <c r="H560" s="188"/>
      <c r="I560" s="144" t="str">
        <f t="shared" si="8"/>
        <v/>
      </c>
    </row>
    <row r="561" spans="1:9" ht="13" x14ac:dyDescent="0.3">
      <c r="A561" s="147"/>
      <c r="B561" s="149" t="str">
        <f>IF(A561&gt;0,VLOOKUP(A561,Liste!$B$179                         : Liste!$C$189,2),"")</f>
        <v/>
      </c>
      <c r="C561" s="186"/>
      <c r="D561" s="187"/>
      <c r="E561" t="str">
        <f>IF(D561&gt;0,VLOOKUP(D561,Liste!$A$10:$D$163,4),"")</f>
        <v/>
      </c>
      <c r="F561" s="188"/>
      <c r="G561" s="37"/>
      <c r="H561" s="188"/>
      <c r="I561" s="144" t="str">
        <f t="shared" si="8"/>
        <v/>
      </c>
    </row>
    <row r="562" spans="1:9" ht="13" x14ac:dyDescent="0.3">
      <c r="A562" s="147"/>
      <c r="B562" s="149" t="str">
        <f>IF(A562&gt;0,VLOOKUP(A562,Liste!$B$179                         : Liste!$C$189,2),"")</f>
        <v/>
      </c>
      <c r="C562" s="186"/>
      <c r="D562" s="187"/>
      <c r="E562" t="str">
        <f>IF(D562&gt;0,VLOOKUP(D562,Liste!$A$10:$D$163,4),"")</f>
        <v/>
      </c>
      <c r="F562" s="188"/>
      <c r="G562" s="37"/>
      <c r="H562" s="188"/>
      <c r="I562" s="144" t="str">
        <f t="shared" si="8"/>
        <v/>
      </c>
    </row>
    <row r="563" spans="1:9" ht="13" x14ac:dyDescent="0.3">
      <c r="A563" s="147"/>
      <c r="B563" s="149" t="str">
        <f>IF(A563&gt;0,VLOOKUP(A563,Liste!$B$179                         : Liste!$C$189,2),"")</f>
        <v/>
      </c>
      <c r="C563" s="186"/>
      <c r="D563" s="187"/>
      <c r="E563" t="str">
        <f>IF(D563&gt;0,VLOOKUP(D563,Liste!$A$10:$D$163,4),"")</f>
        <v/>
      </c>
      <c r="F563" s="188"/>
      <c r="G563" s="37"/>
      <c r="H563" s="188"/>
      <c r="I563" s="144" t="str">
        <f t="shared" si="8"/>
        <v/>
      </c>
    </row>
    <row r="564" spans="1:9" ht="13" x14ac:dyDescent="0.3">
      <c r="A564" s="147"/>
      <c r="B564" s="149" t="str">
        <f>IF(A564&gt;0,VLOOKUP(A564,Liste!$B$179                         : Liste!$C$189,2),"")</f>
        <v/>
      </c>
      <c r="C564" s="186"/>
      <c r="D564" s="187"/>
      <c r="E564" t="str">
        <f>IF(D564&gt;0,VLOOKUP(D564,Liste!$A$10:$D$163,4),"")</f>
        <v/>
      </c>
      <c r="F564" s="188"/>
      <c r="G564" s="37"/>
      <c r="H564" s="188"/>
      <c r="I564" s="144" t="str">
        <f t="shared" si="8"/>
        <v/>
      </c>
    </row>
    <row r="565" spans="1:9" ht="13" x14ac:dyDescent="0.3">
      <c r="A565" s="147"/>
      <c r="B565" s="149" t="str">
        <f>IF(A565&gt;0,VLOOKUP(A565,Liste!$B$179                         : Liste!$C$189,2),"")</f>
        <v/>
      </c>
      <c r="C565" s="186"/>
      <c r="D565" s="187"/>
      <c r="E565" t="str">
        <f>IF(D565&gt;0,VLOOKUP(D565,Liste!$A$10:$D$163,4),"")</f>
        <v/>
      </c>
      <c r="F565" s="188"/>
      <c r="G565" s="37"/>
      <c r="H565" s="188"/>
      <c r="I565" s="144" t="str">
        <f t="shared" si="8"/>
        <v/>
      </c>
    </row>
    <row r="566" spans="1:9" ht="13" x14ac:dyDescent="0.3">
      <c r="A566" s="147"/>
      <c r="B566" s="149" t="str">
        <f>IF(A566&gt;0,VLOOKUP(A566,Liste!$B$179                         : Liste!$C$189,2),"")</f>
        <v/>
      </c>
      <c r="C566" s="186"/>
      <c r="D566" s="187"/>
      <c r="E566" t="str">
        <f>IF(D566&gt;0,VLOOKUP(D566,Liste!$A$10:$D$163,4),"")</f>
        <v/>
      </c>
      <c r="F566" s="188"/>
      <c r="G566" s="37"/>
      <c r="H566" s="188"/>
      <c r="I566" s="144" t="str">
        <f t="shared" si="8"/>
        <v/>
      </c>
    </row>
    <row r="567" spans="1:9" ht="13" x14ac:dyDescent="0.3">
      <c r="A567" s="147"/>
      <c r="B567" s="149" t="str">
        <f>IF(A567&gt;0,VLOOKUP(A567,Liste!$B$179                         : Liste!$C$189,2),"")</f>
        <v/>
      </c>
      <c r="C567" s="186"/>
      <c r="D567" s="187"/>
      <c r="E567" t="str">
        <f>IF(D567&gt;0,VLOOKUP(D567,Liste!$A$10:$D$163,4),"")</f>
        <v/>
      </c>
      <c r="F567" s="188"/>
      <c r="G567" s="37"/>
      <c r="H567" s="188"/>
      <c r="I567" s="144" t="str">
        <f t="shared" si="8"/>
        <v/>
      </c>
    </row>
    <row r="568" spans="1:9" ht="13" x14ac:dyDescent="0.3">
      <c r="A568" s="147"/>
      <c r="B568" s="149" t="str">
        <f>IF(A568&gt;0,VLOOKUP(A568,Liste!$B$179                         : Liste!$C$189,2),"")</f>
        <v/>
      </c>
      <c r="C568" s="186"/>
      <c r="D568" s="187"/>
      <c r="E568" t="str">
        <f>IF(D568&gt;0,VLOOKUP(D568,Liste!$A$10:$D$163,4),"")</f>
        <v/>
      </c>
      <c r="F568" s="188"/>
      <c r="G568" s="37"/>
      <c r="H568" s="188"/>
      <c r="I568" s="144" t="str">
        <f t="shared" si="8"/>
        <v/>
      </c>
    </row>
    <row r="569" spans="1:9" ht="13" x14ac:dyDescent="0.3">
      <c r="A569" s="147"/>
      <c r="B569" s="149" t="str">
        <f>IF(A569&gt;0,VLOOKUP(A569,Liste!$B$179                         : Liste!$C$189,2),"")</f>
        <v/>
      </c>
      <c r="C569" s="186"/>
      <c r="D569" s="187"/>
      <c r="E569" t="str">
        <f>IF(D569&gt;0,VLOOKUP(D569,Liste!$A$10:$D$163,4),"")</f>
        <v/>
      </c>
      <c r="F569" s="188"/>
      <c r="G569" s="37"/>
      <c r="H569" s="188"/>
      <c r="I569" s="144" t="str">
        <f t="shared" si="8"/>
        <v/>
      </c>
    </row>
    <row r="570" spans="1:9" ht="13" x14ac:dyDescent="0.3">
      <c r="A570" s="147"/>
      <c r="B570" s="149" t="str">
        <f>IF(A570&gt;0,VLOOKUP(A570,Liste!$B$179                         : Liste!$C$189,2),"")</f>
        <v/>
      </c>
      <c r="C570" s="186"/>
      <c r="D570" s="187"/>
      <c r="E570" t="str">
        <f>IF(D570&gt;0,VLOOKUP(D570,Liste!$A$10:$D$163,4),"")</f>
        <v/>
      </c>
      <c r="F570" s="188"/>
      <c r="G570" s="37"/>
      <c r="H570" s="188"/>
      <c r="I570" s="144" t="str">
        <f t="shared" si="8"/>
        <v/>
      </c>
    </row>
    <row r="571" spans="1:9" ht="13" x14ac:dyDescent="0.3">
      <c r="A571" s="147"/>
      <c r="B571" s="149" t="str">
        <f>IF(A571&gt;0,VLOOKUP(A571,Liste!$B$179                         : Liste!$C$189,2),"")</f>
        <v/>
      </c>
      <c r="C571" s="186"/>
      <c r="D571" s="187"/>
      <c r="E571" t="str">
        <f>IF(D571&gt;0,VLOOKUP(D571,Liste!$A$10:$D$163,4),"")</f>
        <v/>
      </c>
      <c r="F571" s="188"/>
      <c r="G571" s="37"/>
      <c r="H571" s="188"/>
      <c r="I571" s="144" t="str">
        <f t="shared" si="8"/>
        <v/>
      </c>
    </row>
    <row r="572" spans="1:9" ht="13" x14ac:dyDescent="0.3">
      <c r="A572" s="147"/>
      <c r="B572" s="149" t="str">
        <f>IF(A572&gt;0,VLOOKUP(A572,Liste!$B$179                         : Liste!$C$189,2),"")</f>
        <v/>
      </c>
      <c r="C572" s="186"/>
      <c r="D572" s="187"/>
      <c r="E572" t="str">
        <f>IF(D572&gt;0,VLOOKUP(D572,Liste!$A$10:$D$163,4),"")</f>
        <v/>
      </c>
      <c r="F572" s="188"/>
      <c r="G572" s="37"/>
      <c r="H572" s="188"/>
      <c r="I572" s="144" t="str">
        <f t="shared" si="8"/>
        <v/>
      </c>
    </row>
    <row r="573" spans="1:9" ht="13" x14ac:dyDescent="0.3">
      <c r="A573" s="147"/>
      <c r="B573" s="149" t="str">
        <f>IF(A573&gt;0,VLOOKUP(A573,Liste!$B$179                         : Liste!$C$189,2),"")</f>
        <v/>
      </c>
      <c r="C573" s="186"/>
      <c r="D573" s="187"/>
      <c r="E573" t="str">
        <f>IF(D573&gt;0,VLOOKUP(D573,Liste!$A$10:$D$163,4),"")</f>
        <v/>
      </c>
      <c r="F573" s="188"/>
      <c r="G573" s="37"/>
      <c r="H573" s="188"/>
      <c r="I573" s="144" t="str">
        <f t="shared" si="8"/>
        <v/>
      </c>
    </row>
    <row r="574" spans="1:9" ht="13" x14ac:dyDescent="0.3">
      <c r="A574" s="147"/>
      <c r="B574" s="149" t="str">
        <f>IF(A574&gt;0,VLOOKUP(A574,Liste!$B$179                         : Liste!$C$189,2),"")</f>
        <v/>
      </c>
      <c r="C574" s="186"/>
      <c r="D574" s="187"/>
      <c r="E574" t="str">
        <f>IF(D574&gt;0,VLOOKUP(D574,Liste!$A$10:$D$163,4),"")</f>
        <v/>
      </c>
      <c r="F574" s="188"/>
      <c r="G574" s="37"/>
      <c r="H574" s="188"/>
      <c r="I574" s="144" t="str">
        <f t="shared" si="8"/>
        <v/>
      </c>
    </row>
    <row r="575" spans="1:9" ht="13" x14ac:dyDescent="0.3">
      <c r="A575" s="147"/>
      <c r="B575" s="149" t="str">
        <f>IF(A575&gt;0,VLOOKUP(A575,Liste!$B$179                         : Liste!$C$189,2),"")</f>
        <v/>
      </c>
      <c r="C575" s="186"/>
      <c r="D575" s="187"/>
      <c r="E575" t="str">
        <f>IF(D575&gt;0,VLOOKUP(D575,Liste!$A$10:$D$163,4),"")</f>
        <v/>
      </c>
      <c r="F575" s="188"/>
      <c r="G575" s="37"/>
      <c r="H575" s="188"/>
      <c r="I575" s="144" t="str">
        <f t="shared" si="8"/>
        <v/>
      </c>
    </row>
    <row r="576" spans="1:9" ht="13" x14ac:dyDescent="0.3">
      <c r="A576" s="147"/>
      <c r="B576" s="149" t="str">
        <f>IF(A576&gt;0,VLOOKUP(A576,Liste!$B$179                         : Liste!$C$189,2),"")</f>
        <v/>
      </c>
      <c r="C576" s="186"/>
      <c r="D576" s="187"/>
      <c r="E576" t="str">
        <f>IF(D576&gt;0,VLOOKUP(D576,Liste!$A$10:$D$163,4),"")</f>
        <v/>
      </c>
      <c r="F576" s="188"/>
      <c r="G576" s="37"/>
      <c r="H576" s="188"/>
      <c r="I576" s="144" t="str">
        <f t="shared" si="8"/>
        <v/>
      </c>
    </row>
    <row r="577" spans="1:9" ht="13" x14ac:dyDescent="0.3">
      <c r="A577" s="147"/>
      <c r="B577" s="149" t="str">
        <f>IF(A577&gt;0,VLOOKUP(A577,Liste!$B$179                         : Liste!$C$189,2),"")</f>
        <v/>
      </c>
      <c r="C577" s="186"/>
      <c r="D577" s="187"/>
      <c r="E577" t="str">
        <f>IF(D577&gt;0,VLOOKUP(D577,Liste!$A$10:$D$163,4),"")</f>
        <v/>
      </c>
      <c r="F577" s="188"/>
      <c r="G577" s="37"/>
      <c r="H577" s="188"/>
      <c r="I577" s="144" t="str">
        <f t="shared" si="8"/>
        <v/>
      </c>
    </row>
    <row r="578" spans="1:9" ht="13" x14ac:dyDescent="0.3">
      <c r="A578" s="147"/>
      <c r="B578" s="149" t="str">
        <f>IF(A578&gt;0,VLOOKUP(A578,Liste!$B$179                         : Liste!$C$189,2),"")</f>
        <v/>
      </c>
      <c r="C578" s="186"/>
      <c r="D578" s="187"/>
      <c r="E578" t="str">
        <f>IF(D578&gt;0,VLOOKUP(D578,Liste!$A$10:$D$163,4),"")</f>
        <v/>
      </c>
      <c r="F578" s="188"/>
      <c r="G578" s="37"/>
      <c r="H578" s="188"/>
      <c r="I578" s="144" t="str">
        <f t="shared" si="8"/>
        <v/>
      </c>
    </row>
    <row r="579" spans="1:9" ht="13" x14ac:dyDescent="0.3">
      <c r="A579" s="147"/>
      <c r="B579" s="149" t="str">
        <f>IF(A579&gt;0,VLOOKUP(A579,Liste!$B$179                         : Liste!$C$189,2),"")</f>
        <v/>
      </c>
      <c r="C579" s="186"/>
      <c r="D579" s="187"/>
      <c r="E579" t="str">
        <f>IF(D579&gt;0,VLOOKUP(D579,Liste!$A$10:$D$163,4),"")</f>
        <v/>
      </c>
      <c r="F579" s="188"/>
      <c r="G579" s="37"/>
      <c r="H579" s="188"/>
      <c r="I579" s="144" t="str">
        <f t="shared" si="8"/>
        <v/>
      </c>
    </row>
    <row r="580" spans="1:9" ht="13" x14ac:dyDescent="0.3">
      <c r="A580" s="147"/>
      <c r="B580" s="149" t="str">
        <f>IF(A580&gt;0,VLOOKUP(A580,Liste!$B$179                         : Liste!$C$189,2),"")</f>
        <v/>
      </c>
      <c r="C580" s="186"/>
      <c r="D580" s="187"/>
      <c r="E580" t="str">
        <f>IF(D580&gt;0,VLOOKUP(D580,Liste!$A$10:$D$163,4),"")</f>
        <v/>
      </c>
      <c r="F580" s="188"/>
      <c r="G580" s="37"/>
      <c r="H580" s="188"/>
      <c r="I580" s="144" t="str">
        <f t="shared" si="8"/>
        <v/>
      </c>
    </row>
    <row r="581" spans="1:9" ht="13" x14ac:dyDescent="0.3">
      <c r="A581" s="147"/>
      <c r="B581" s="149" t="str">
        <f>IF(A581&gt;0,VLOOKUP(A581,Liste!$B$179                         : Liste!$C$189,2),"")</f>
        <v/>
      </c>
      <c r="C581" s="186"/>
      <c r="D581" s="187"/>
      <c r="E581" t="str">
        <f>IF(D581&gt;0,VLOOKUP(D581,Liste!$A$10:$D$163,4),"")</f>
        <v/>
      </c>
      <c r="F581" s="188"/>
      <c r="G581" s="37"/>
      <c r="H581" s="188"/>
      <c r="I581" s="144" t="str">
        <f t="shared" si="8"/>
        <v/>
      </c>
    </row>
    <row r="582" spans="1:9" ht="13" x14ac:dyDescent="0.3">
      <c r="A582" s="147"/>
      <c r="B582" s="149" t="str">
        <f>IF(A582&gt;0,VLOOKUP(A582,Liste!$B$179                         : Liste!$C$189,2),"")</f>
        <v/>
      </c>
      <c r="C582" s="186"/>
      <c r="D582" s="187"/>
      <c r="E582" t="str">
        <f>IF(D582&gt;0,VLOOKUP(D582,Liste!$A$10:$D$163,4),"")</f>
        <v/>
      </c>
      <c r="F582" s="188"/>
      <c r="G582" s="37"/>
      <c r="H582" s="188"/>
      <c r="I582" s="144" t="str">
        <f t="shared" ref="I582:I645" si="9">IF(AND(D582&gt;0,F582+G582+H582=0),"EN ATTENTE",IF(F582+G582+H582&gt;1,"ERREUR",""))</f>
        <v/>
      </c>
    </row>
    <row r="583" spans="1:9" ht="13" x14ac:dyDescent="0.3">
      <c r="A583" s="147"/>
      <c r="B583" s="149" t="str">
        <f>IF(A583&gt;0,VLOOKUP(A583,Liste!$B$179                         : Liste!$C$189,2),"")</f>
        <v/>
      </c>
      <c r="C583" s="186"/>
      <c r="D583" s="187"/>
      <c r="E583" t="str">
        <f>IF(D583&gt;0,VLOOKUP(D583,Liste!$A$10:$D$163,4),"")</f>
        <v/>
      </c>
      <c r="F583" s="188"/>
      <c r="G583" s="37"/>
      <c r="H583" s="188"/>
      <c r="I583" s="144" t="str">
        <f t="shared" si="9"/>
        <v/>
      </c>
    </row>
    <row r="584" spans="1:9" ht="13" x14ac:dyDescent="0.3">
      <c r="A584" s="147"/>
      <c r="B584" s="149" t="str">
        <f>IF(A584&gt;0,VLOOKUP(A584,Liste!$B$179                         : Liste!$C$189,2),"")</f>
        <v/>
      </c>
      <c r="C584" s="186"/>
      <c r="D584" s="187"/>
      <c r="E584" t="str">
        <f>IF(D584&gt;0,VLOOKUP(D584,Liste!$A$10:$D$163,4),"")</f>
        <v/>
      </c>
      <c r="F584" s="188"/>
      <c r="G584" s="37"/>
      <c r="H584" s="188"/>
      <c r="I584" s="144" t="str">
        <f t="shared" si="9"/>
        <v/>
      </c>
    </row>
    <row r="585" spans="1:9" ht="13" x14ac:dyDescent="0.3">
      <c r="A585" s="147"/>
      <c r="B585" s="149" t="str">
        <f>IF(A585&gt;0,VLOOKUP(A585,Liste!$B$179                         : Liste!$C$189,2),"")</f>
        <v/>
      </c>
      <c r="C585" s="186"/>
      <c r="D585" s="187"/>
      <c r="E585" t="str">
        <f>IF(D585&gt;0,VLOOKUP(D585,Liste!$A$10:$D$163,4),"")</f>
        <v/>
      </c>
      <c r="F585" s="188"/>
      <c r="G585" s="37"/>
      <c r="H585" s="188"/>
      <c r="I585" s="144" t="str">
        <f t="shared" si="9"/>
        <v/>
      </c>
    </row>
    <row r="586" spans="1:9" ht="13" x14ac:dyDescent="0.3">
      <c r="A586" s="147"/>
      <c r="B586" s="149" t="str">
        <f>IF(A586&gt;0,VLOOKUP(A586,Liste!$B$179                         : Liste!$C$189,2),"")</f>
        <v/>
      </c>
      <c r="C586" s="186"/>
      <c r="D586" s="187"/>
      <c r="E586" t="str">
        <f>IF(D586&gt;0,VLOOKUP(D586,Liste!$A$10:$D$163,4),"")</f>
        <v/>
      </c>
      <c r="F586" s="188"/>
      <c r="G586" s="37"/>
      <c r="H586" s="188"/>
      <c r="I586" s="144" t="str">
        <f t="shared" si="9"/>
        <v/>
      </c>
    </row>
    <row r="587" spans="1:9" ht="13" x14ac:dyDescent="0.3">
      <c r="A587" s="147"/>
      <c r="B587" s="149" t="str">
        <f>IF(A587&gt;0,VLOOKUP(A587,Liste!$B$179                         : Liste!$C$189,2),"")</f>
        <v/>
      </c>
      <c r="C587" s="186"/>
      <c r="D587" s="187"/>
      <c r="E587" t="str">
        <f>IF(D587&gt;0,VLOOKUP(D587,Liste!$A$10:$D$163,4),"")</f>
        <v/>
      </c>
      <c r="F587" s="188"/>
      <c r="G587" s="37"/>
      <c r="H587" s="188"/>
      <c r="I587" s="144" t="str">
        <f t="shared" si="9"/>
        <v/>
      </c>
    </row>
    <row r="588" spans="1:9" ht="13" x14ac:dyDescent="0.3">
      <c r="A588" s="147"/>
      <c r="B588" s="149" t="str">
        <f>IF(A588&gt;0,VLOOKUP(A588,Liste!$B$179                         : Liste!$C$189,2),"")</f>
        <v/>
      </c>
      <c r="C588" s="186"/>
      <c r="D588" s="187"/>
      <c r="E588" t="str">
        <f>IF(D588&gt;0,VLOOKUP(D588,Liste!$A$10:$D$163,4),"")</f>
        <v/>
      </c>
      <c r="F588" s="188"/>
      <c r="G588" s="37"/>
      <c r="H588" s="188"/>
      <c r="I588" s="144" t="str">
        <f t="shared" si="9"/>
        <v/>
      </c>
    </row>
    <row r="589" spans="1:9" ht="13" x14ac:dyDescent="0.3">
      <c r="A589" s="147"/>
      <c r="B589" s="149" t="str">
        <f>IF(A589&gt;0,VLOOKUP(A589,Liste!$B$179                         : Liste!$C$189,2),"")</f>
        <v/>
      </c>
      <c r="C589" s="186"/>
      <c r="D589" s="187"/>
      <c r="E589" t="str">
        <f>IF(D589&gt;0,VLOOKUP(D589,Liste!$A$10:$D$163,4),"")</f>
        <v/>
      </c>
      <c r="F589" s="188"/>
      <c r="G589" s="37"/>
      <c r="H589" s="188"/>
      <c r="I589" s="144" t="str">
        <f t="shared" si="9"/>
        <v/>
      </c>
    </row>
    <row r="590" spans="1:9" ht="13" x14ac:dyDescent="0.3">
      <c r="A590" s="147"/>
      <c r="B590" s="149" t="str">
        <f>IF(A590&gt;0,VLOOKUP(A590,Liste!$B$179                         : Liste!$C$189,2),"")</f>
        <v/>
      </c>
      <c r="C590" s="186"/>
      <c r="D590" s="187"/>
      <c r="E590" t="str">
        <f>IF(D590&gt;0,VLOOKUP(D590,Liste!$A$10:$D$163,4),"")</f>
        <v/>
      </c>
      <c r="F590" s="188"/>
      <c r="G590" s="37"/>
      <c r="H590" s="188"/>
      <c r="I590" s="144" t="str">
        <f t="shared" si="9"/>
        <v/>
      </c>
    </row>
    <row r="591" spans="1:9" ht="13" x14ac:dyDescent="0.3">
      <c r="A591" s="147"/>
      <c r="B591" s="149" t="str">
        <f>IF(A591&gt;0,VLOOKUP(A591,Liste!$B$179                         : Liste!$C$189,2),"")</f>
        <v/>
      </c>
      <c r="C591" s="186"/>
      <c r="D591" s="187"/>
      <c r="E591" t="str">
        <f>IF(D591&gt;0,VLOOKUP(D591,Liste!$A$10:$D$163,4),"")</f>
        <v/>
      </c>
      <c r="F591" s="188"/>
      <c r="G591" s="37"/>
      <c r="H591" s="188"/>
      <c r="I591" s="144" t="str">
        <f t="shared" si="9"/>
        <v/>
      </c>
    </row>
    <row r="592" spans="1:9" ht="13" x14ac:dyDescent="0.3">
      <c r="A592" s="147"/>
      <c r="B592" s="149" t="str">
        <f>IF(A592&gt;0,VLOOKUP(A592,Liste!$B$179                         : Liste!$C$189,2),"")</f>
        <v/>
      </c>
      <c r="C592" s="186"/>
      <c r="D592" s="187"/>
      <c r="E592" t="str">
        <f>IF(D592&gt;0,VLOOKUP(D592,Liste!$A$10:$D$163,4),"")</f>
        <v/>
      </c>
      <c r="F592" s="188"/>
      <c r="G592" s="37"/>
      <c r="H592" s="188"/>
      <c r="I592" s="144" t="str">
        <f t="shared" si="9"/>
        <v/>
      </c>
    </row>
    <row r="593" spans="1:9" ht="13" x14ac:dyDescent="0.3">
      <c r="A593" s="147"/>
      <c r="B593" s="149" t="str">
        <f>IF(A593&gt;0,VLOOKUP(A593,Liste!$B$179                         : Liste!$C$189,2),"")</f>
        <v/>
      </c>
      <c r="C593" s="186"/>
      <c r="D593" s="187"/>
      <c r="E593" t="str">
        <f>IF(D593&gt;0,VLOOKUP(D593,Liste!$A$10:$D$163,4),"")</f>
        <v/>
      </c>
      <c r="F593" s="188"/>
      <c r="G593" s="37"/>
      <c r="H593" s="188"/>
      <c r="I593" s="144" t="str">
        <f t="shared" si="9"/>
        <v/>
      </c>
    </row>
    <row r="594" spans="1:9" ht="13" x14ac:dyDescent="0.3">
      <c r="A594" s="147"/>
      <c r="B594" s="149" t="str">
        <f>IF(A594&gt;0,VLOOKUP(A594,Liste!$B$179                         : Liste!$C$189,2),"")</f>
        <v/>
      </c>
      <c r="C594" s="186"/>
      <c r="D594" s="187"/>
      <c r="E594" t="str">
        <f>IF(D594&gt;0,VLOOKUP(D594,Liste!$A$10:$D$163,4),"")</f>
        <v/>
      </c>
      <c r="F594" s="188"/>
      <c r="G594" s="37"/>
      <c r="H594" s="188"/>
      <c r="I594" s="144" t="str">
        <f t="shared" si="9"/>
        <v/>
      </c>
    </row>
    <row r="595" spans="1:9" ht="13" x14ac:dyDescent="0.3">
      <c r="A595" s="147"/>
      <c r="B595" s="149" t="str">
        <f>IF(A595&gt;0,VLOOKUP(A595,Liste!$B$179                         : Liste!$C$189,2),"")</f>
        <v/>
      </c>
      <c r="C595" s="186"/>
      <c r="D595" s="187"/>
      <c r="E595" t="str">
        <f>IF(D595&gt;0,VLOOKUP(D595,Liste!$A$10:$D$163,4),"")</f>
        <v/>
      </c>
      <c r="F595" s="188"/>
      <c r="G595" s="37"/>
      <c r="H595" s="188"/>
      <c r="I595" s="144" t="str">
        <f t="shared" si="9"/>
        <v/>
      </c>
    </row>
    <row r="596" spans="1:9" ht="13" x14ac:dyDescent="0.3">
      <c r="A596" s="147"/>
      <c r="B596" s="149" t="str">
        <f>IF(A596&gt;0,VLOOKUP(A596,Liste!$B$179                         : Liste!$C$189,2),"")</f>
        <v/>
      </c>
      <c r="C596" s="186"/>
      <c r="D596" s="187"/>
      <c r="E596" t="str">
        <f>IF(D596&gt;0,VLOOKUP(D596,Liste!$A$10:$D$163,4),"")</f>
        <v/>
      </c>
      <c r="F596" s="188"/>
      <c r="G596" s="37"/>
      <c r="H596" s="188"/>
      <c r="I596" s="144" t="str">
        <f t="shared" si="9"/>
        <v/>
      </c>
    </row>
    <row r="597" spans="1:9" ht="13" x14ac:dyDescent="0.3">
      <c r="A597" s="147"/>
      <c r="B597" s="149" t="str">
        <f>IF(A597&gt;0,VLOOKUP(A597,Liste!$B$179                         : Liste!$C$189,2),"")</f>
        <v/>
      </c>
      <c r="C597" s="186"/>
      <c r="D597" s="187"/>
      <c r="E597" t="str">
        <f>IF(D597&gt;0,VLOOKUP(D597,Liste!$A$10:$D$163,4),"")</f>
        <v/>
      </c>
      <c r="F597" s="188"/>
      <c r="G597" s="37"/>
      <c r="H597" s="188"/>
      <c r="I597" s="144" t="str">
        <f t="shared" si="9"/>
        <v/>
      </c>
    </row>
    <row r="598" spans="1:9" ht="13" x14ac:dyDescent="0.3">
      <c r="A598" s="147"/>
      <c r="B598" s="149" t="str">
        <f>IF(A598&gt;0,VLOOKUP(A598,Liste!$B$179                         : Liste!$C$189,2),"")</f>
        <v/>
      </c>
      <c r="C598" s="186"/>
      <c r="D598" s="187"/>
      <c r="E598" t="str">
        <f>IF(D598&gt;0,VLOOKUP(D598,Liste!$A$10:$D$163,4),"")</f>
        <v/>
      </c>
      <c r="F598" s="188"/>
      <c r="G598" s="37"/>
      <c r="H598" s="188"/>
      <c r="I598" s="144" t="str">
        <f t="shared" si="9"/>
        <v/>
      </c>
    </row>
    <row r="599" spans="1:9" ht="13" x14ac:dyDescent="0.3">
      <c r="A599" s="147"/>
      <c r="B599" s="149" t="str">
        <f>IF(A599&gt;0,VLOOKUP(A599,Liste!$B$179                         : Liste!$C$189,2),"")</f>
        <v/>
      </c>
      <c r="C599" s="186"/>
      <c r="D599" s="187"/>
      <c r="E599" t="str">
        <f>IF(D599&gt;0,VLOOKUP(D599,Liste!$A$10:$D$163,4),"")</f>
        <v/>
      </c>
      <c r="F599" s="188"/>
      <c r="G599" s="37"/>
      <c r="H599" s="188"/>
      <c r="I599" s="144" t="str">
        <f t="shared" si="9"/>
        <v/>
      </c>
    </row>
    <row r="600" spans="1:9" ht="13" x14ac:dyDescent="0.3">
      <c r="A600" s="147"/>
      <c r="B600" s="149" t="str">
        <f>IF(A600&gt;0,VLOOKUP(A600,Liste!$B$179                         : Liste!$C$189,2),"")</f>
        <v/>
      </c>
      <c r="C600" s="186"/>
      <c r="D600" s="187"/>
      <c r="E600" t="str">
        <f>IF(D600&gt;0,VLOOKUP(D600,Liste!$A$10:$D$163,4),"")</f>
        <v/>
      </c>
      <c r="F600" s="188"/>
      <c r="G600" s="37"/>
      <c r="H600" s="188"/>
      <c r="I600" s="144" t="str">
        <f t="shared" si="9"/>
        <v/>
      </c>
    </row>
    <row r="601" spans="1:9" ht="13" x14ac:dyDescent="0.3">
      <c r="A601" s="147"/>
      <c r="B601" s="149" t="str">
        <f>IF(A601&gt;0,VLOOKUP(A601,Liste!$B$179                         : Liste!$C$189,2),"")</f>
        <v/>
      </c>
      <c r="C601" s="186"/>
      <c r="D601" s="187"/>
      <c r="E601" t="str">
        <f>IF(D601&gt;0,VLOOKUP(D601,Liste!$A$10:$D$163,4),"")</f>
        <v/>
      </c>
      <c r="F601" s="188"/>
      <c r="G601" s="37"/>
      <c r="H601" s="188"/>
      <c r="I601" s="144" t="str">
        <f t="shared" si="9"/>
        <v/>
      </c>
    </row>
    <row r="602" spans="1:9" ht="13" x14ac:dyDescent="0.3">
      <c r="A602" s="147"/>
      <c r="B602" s="149" t="str">
        <f>IF(A602&gt;0,VLOOKUP(A602,Liste!$B$179                         : Liste!$C$189,2),"")</f>
        <v/>
      </c>
      <c r="C602" s="186"/>
      <c r="D602" s="187"/>
      <c r="E602" t="str">
        <f>IF(D602&gt;0,VLOOKUP(D602,Liste!$A$10:$D$163,4),"")</f>
        <v/>
      </c>
      <c r="F602" s="188"/>
      <c r="G602" s="37"/>
      <c r="H602" s="188"/>
      <c r="I602" s="144" t="str">
        <f t="shared" si="9"/>
        <v/>
      </c>
    </row>
    <row r="603" spans="1:9" ht="13" x14ac:dyDescent="0.3">
      <c r="A603" s="147"/>
      <c r="B603" s="149" t="str">
        <f>IF(A603&gt;0,VLOOKUP(A603,Liste!$B$179                         : Liste!$C$189,2),"")</f>
        <v/>
      </c>
      <c r="C603" s="186"/>
      <c r="D603" s="187"/>
      <c r="E603" t="str">
        <f>IF(D603&gt;0,VLOOKUP(D603,Liste!$A$10:$D$163,4),"")</f>
        <v/>
      </c>
      <c r="F603" s="188"/>
      <c r="G603" s="37"/>
      <c r="H603" s="188"/>
      <c r="I603" s="144" t="str">
        <f t="shared" si="9"/>
        <v/>
      </c>
    </row>
    <row r="604" spans="1:9" ht="13" x14ac:dyDescent="0.3">
      <c r="A604" s="147"/>
      <c r="B604" s="149" t="str">
        <f>IF(A604&gt;0,VLOOKUP(A604,Liste!$B$179                         : Liste!$C$189,2),"")</f>
        <v/>
      </c>
      <c r="C604" s="186"/>
      <c r="D604" s="187"/>
      <c r="E604" t="str">
        <f>IF(D604&gt;0,VLOOKUP(D604,Liste!$A$10:$D$163,4),"")</f>
        <v/>
      </c>
      <c r="F604" s="188"/>
      <c r="G604" s="37"/>
      <c r="H604" s="188"/>
      <c r="I604" s="144" t="str">
        <f t="shared" si="9"/>
        <v/>
      </c>
    </row>
    <row r="605" spans="1:9" ht="13" x14ac:dyDescent="0.3">
      <c r="A605" s="147"/>
      <c r="B605" s="149" t="str">
        <f>IF(A605&gt;0,VLOOKUP(A605,Liste!$B$179                         : Liste!$C$189,2),"")</f>
        <v/>
      </c>
      <c r="C605" s="186"/>
      <c r="D605" s="187"/>
      <c r="E605" t="str">
        <f>IF(D605&gt;0,VLOOKUP(D605,Liste!$A$10:$D$163,4),"")</f>
        <v/>
      </c>
      <c r="F605" s="188"/>
      <c r="G605" s="37"/>
      <c r="H605" s="188"/>
      <c r="I605" s="144" t="str">
        <f t="shared" si="9"/>
        <v/>
      </c>
    </row>
    <row r="606" spans="1:9" ht="13" x14ac:dyDescent="0.3">
      <c r="A606" s="147"/>
      <c r="B606" s="149" t="str">
        <f>IF(A606&gt;0,VLOOKUP(A606,Liste!$B$179                         : Liste!$C$189,2),"")</f>
        <v/>
      </c>
      <c r="C606" s="186"/>
      <c r="D606" s="187"/>
      <c r="E606" t="str">
        <f>IF(D606&gt;0,VLOOKUP(D606,Liste!$A$10:$D$163,4),"")</f>
        <v/>
      </c>
      <c r="F606" s="188"/>
      <c r="G606" s="37"/>
      <c r="H606" s="188"/>
      <c r="I606" s="144" t="str">
        <f t="shared" si="9"/>
        <v/>
      </c>
    </row>
    <row r="607" spans="1:9" ht="13" x14ac:dyDescent="0.3">
      <c r="A607" s="147"/>
      <c r="B607" s="149" t="str">
        <f>IF(A607&gt;0,VLOOKUP(A607,Liste!$B$179                         : Liste!$C$189,2),"")</f>
        <v/>
      </c>
      <c r="C607" s="186"/>
      <c r="D607" s="187"/>
      <c r="E607" t="str">
        <f>IF(D607&gt;0,VLOOKUP(D607,Liste!$A$10:$D$163,4),"")</f>
        <v/>
      </c>
      <c r="F607" s="188"/>
      <c r="G607" s="37"/>
      <c r="H607" s="188"/>
      <c r="I607" s="144" t="str">
        <f t="shared" si="9"/>
        <v/>
      </c>
    </row>
    <row r="608" spans="1:9" ht="13" x14ac:dyDescent="0.3">
      <c r="A608" s="147"/>
      <c r="B608" s="149" t="str">
        <f>IF(A608&gt;0,VLOOKUP(A608,Liste!$B$179                         : Liste!$C$189,2),"")</f>
        <v/>
      </c>
      <c r="C608" s="186"/>
      <c r="D608" s="187"/>
      <c r="E608" t="str">
        <f>IF(D608&gt;0,VLOOKUP(D608,Liste!$A$10:$D$163,4),"")</f>
        <v/>
      </c>
      <c r="F608" s="188"/>
      <c r="G608" s="37"/>
      <c r="H608" s="188"/>
      <c r="I608" s="144" t="str">
        <f t="shared" si="9"/>
        <v/>
      </c>
    </row>
    <row r="609" spans="1:9" ht="13" x14ac:dyDescent="0.3">
      <c r="A609" s="147"/>
      <c r="B609" s="149" t="str">
        <f>IF(A609&gt;0,VLOOKUP(A609,Liste!$B$179                         : Liste!$C$189,2),"")</f>
        <v/>
      </c>
      <c r="C609" s="186"/>
      <c r="D609" s="187"/>
      <c r="E609" t="str">
        <f>IF(D609&gt;0,VLOOKUP(D609,Liste!$A$10:$D$163,4),"")</f>
        <v/>
      </c>
      <c r="F609" s="188"/>
      <c r="G609" s="37"/>
      <c r="H609" s="188"/>
      <c r="I609" s="144" t="str">
        <f t="shared" si="9"/>
        <v/>
      </c>
    </row>
    <row r="610" spans="1:9" ht="13" x14ac:dyDescent="0.3">
      <c r="A610" s="147"/>
      <c r="B610" s="149" t="str">
        <f>IF(A610&gt;0,VLOOKUP(A610,Liste!$B$179                         : Liste!$C$189,2),"")</f>
        <v/>
      </c>
      <c r="C610" s="186"/>
      <c r="D610" s="187"/>
      <c r="E610" t="str">
        <f>IF(D610&gt;0,VLOOKUP(D610,Liste!$A$10:$D$163,4),"")</f>
        <v/>
      </c>
      <c r="F610" s="188"/>
      <c r="G610" s="37"/>
      <c r="H610" s="188"/>
      <c r="I610" s="144" t="str">
        <f t="shared" si="9"/>
        <v/>
      </c>
    </row>
    <row r="611" spans="1:9" ht="13" x14ac:dyDescent="0.3">
      <c r="A611" s="147"/>
      <c r="B611" s="149" t="str">
        <f>IF(A611&gt;0,VLOOKUP(A611,Liste!$B$179                         : Liste!$C$189,2),"")</f>
        <v/>
      </c>
      <c r="C611" s="186"/>
      <c r="D611" s="187"/>
      <c r="E611" t="str">
        <f>IF(D611&gt;0,VLOOKUP(D611,Liste!$A$10:$D$163,4),"")</f>
        <v/>
      </c>
      <c r="F611" s="188"/>
      <c r="G611" s="37"/>
      <c r="H611" s="188"/>
      <c r="I611" s="144" t="str">
        <f t="shared" si="9"/>
        <v/>
      </c>
    </row>
    <row r="612" spans="1:9" ht="13" x14ac:dyDescent="0.3">
      <c r="A612" s="147"/>
      <c r="B612" s="149" t="str">
        <f>IF(A612&gt;0,VLOOKUP(A612,Liste!$B$179                         : Liste!$C$189,2),"")</f>
        <v/>
      </c>
      <c r="C612" s="186"/>
      <c r="D612" s="187"/>
      <c r="E612" t="str">
        <f>IF(D612&gt;0,VLOOKUP(D612,Liste!$A$10:$D$163,4),"")</f>
        <v/>
      </c>
      <c r="F612" s="188"/>
      <c r="G612" s="37"/>
      <c r="H612" s="188"/>
      <c r="I612" s="144" t="str">
        <f t="shared" si="9"/>
        <v/>
      </c>
    </row>
    <row r="613" spans="1:9" ht="13" x14ac:dyDescent="0.3">
      <c r="A613" s="147"/>
      <c r="B613" s="149" t="str">
        <f>IF(A613&gt;0,VLOOKUP(A613,Liste!$B$179                         : Liste!$C$189,2),"")</f>
        <v/>
      </c>
      <c r="C613" s="186"/>
      <c r="D613" s="187"/>
      <c r="E613" t="str">
        <f>IF(D613&gt;0,VLOOKUP(D613,Liste!$A$10:$D$163,4),"")</f>
        <v/>
      </c>
      <c r="F613" s="188"/>
      <c r="G613" s="37"/>
      <c r="H613" s="188"/>
      <c r="I613" s="144" t="str">
        <f t="shared" si="9"/>
        <v/>
      </c>
    </row>
    <row r="614" spans="1:9" ht="13" x14ac:dyDescent="0.3">
      <c r="A614" s="147"/>
      <c r="B614" s="149" t="str">
        <f>IF(A614&gt;0,VLOOKUP(A614,Liste!$B$179                         : Liste!$C$189,2),"")</f>
        <v/>
      </c>
      <c r="C614" s="186"/>
      <c r="D614" s="187"/>
      <c r="E614" t="str">
        <f>IF(D614&gt;0,VLOOKUP(D614,Liste!$A$10:$D$163,4),"")</f>
        <v/>
      </c>
      <c r="F614" s="188"/>
      <c r="G614" s="37"/>
      <c r="H614" s="188"/>
      <c r="I614" s="144" t="str">
        <f t="shared" si="9"/>
        <v/>
      </c>
    </row>
    <row r="615" spans="1:9" ht="13" x14ac:dyDescent="0.3">
      <c r="A615" s="147"/>
      <c r="B615" s="149" t="str">
        <f>IF(A615&gt;0,VLOOKUP(A615,Liste!$B$179                         : Liste!$C$189,2),"")</f>
        <v/>
      </c>
      <c r="C615" s="186"/>
      <c r="D615" s="187"/>
      <c r="E615" t="str">
        <f>IF(D615&gt;0,VLOOKUP(D615,Liste!$A$10:$D$163,4),"")</f>
        <v/>
      </c>
      <c r="F615" s="188"/>
      <c r="G615" s="37"/>
      <c r="H615" s="188"/>
      <c r="I615" s="144" t="str">
        <f t="shared" si="9"/>
        <v/>
      </c>
    </row>
    <row r="616" spans="1:9" ht="13" x14ac:dyDescent="0.3">
      <c r="A616" s="147"/>
      <c r="B616" s="149" t="str">
        <f>IF(A616&gt;0,VLOOKUP(A616,Liste!$B$179                         : Liste!$C$189,2),"")</f>
        <v/>
      </c>
      <c r="C616" s="186"/>
      <c r="D616" s="187"/>
      <c r="E616" t="str">
        <f>IF(D616&gt;0,VLOOKUP(D616,Liste!$A$10:$D$163,4),"")</f>
        <v/>
      </c>
      <c r="F616" s="188"/>
      <c r="G616" s="37"/>
      <c r="H616" s="188"/>
      <c r="I616" s="144" t="str">
        <f t="shared" si="9"/>
        <v/>
      </c>
    </row>
    <row r="617" spans="1:9" ht="13" x14ac:dyDescent="0.3">
      <c r="A617" s="147"/>
      <c r="B617" s="149" t="str">
        <f>IF(A617&gt;0,VLOOKUP(A617,Liste!$B$179                         : Liste!$C$189,2),"")</f>
        <v/>
      </c>
      <c r="C617" s="186"/>
      <c r="D617" s="187"/>
      <c r="E617" t="str">
        <f>IF(D617&gt;0,VLOOKUP(D617,Liste!$A$10:$D$163,4),"")</f>
        <v/>
      </c>
      <c r="F617" s="188"/>
      <c r="G617" s="37"/>
      <c r="H617" s="188"/>
      <c r="I617" s="144" t="str">
        <f t="shared" si="9"/>
        <v/>
      </c>
    </row>
    <row r="618" spans="1:9" ht="13" x14ac:dyDescent="0.3">
      <c r="A618" s="147"/>
      <c r="B618" s="149" t="str">
        <f>IF(A618&gt;0,VLOOKUP(A618,Liste!$B$179                         : Liste!$C$189,2),"")</f>
        <v/>
      </c>
      <c r="C618" s="186"/>
      <c r="D618" s="187"/>
      <c r="E618" t="str">
        <f>IF(D618&gt;0,VLOOKUP(D618,Liste!$A$10:$D$163,4),"")</f>
        <v/>
      </c>
      <c r="F618" s="188"/>
      <c r="G618" s="37"/>
      <c r="H618" s="188"/>
      <c r="I618" s="144" t="str">
        <f t="shared" si="9"/>
        <v/>
      </c>
    </row>
    <row r="619" spans="1:9" ht="13" x14ac:dyDescent="0.3">
      <c r="A619" s="147"/>
      <c r="B619" s="149" t="str">
        <f>IF(A619&gt;0,VLOOKUP(A619,Liste!$B$179                         : Liste!$C$189,2),"")</f>
        <v/>
      </c>
      <c r="C619" s="186"/>
      <c r="D619" s="187"/>
      <c r="E619" t="str">
        <f>IF(D619&gt;0,VLOOKUP(D619,Liste!$A$10:$D$163,4),"")</f>
        <v/>
      </c>
      <c r="F619" s="188"/>
      <c r="G619" s="37"/>
      <c r="H619" s="188"/>
      <c r="I619" s="144" t="str">
        <f t="shared" si="9"/>
        <v/>
      </c>
    </row>
    <row r="620" spans="1:9" ht="13" x14ac:dyDescent="0.3">
      <c r="A620" s="147"/>
      <c r="B620" s="149" t="str">
        <f>IF(A620&gt;0,VLOOKUP(A620,Liste!$B$179                         : Liste!$C$189,2),"")</f>
        <v/>
      </c>
      <c r="C620" s="186"/>
      <c r="D620" s="187"/>
      <c r="E620" t="str">
        <f>IF(D620&gt;0,VLOOKUP(D620,Liste!$A$10:$D$163,4),"")</f>
        <v/>
      </c>
      <c r="F620" s="188"/>
      <c r="G620" s="37"/>
      <c r="H620" s="188"/>
      <c r="I620" s="144" t="str">
        <f t="shared" si="9"/>
        <v/>
      </c>
    </row>
    <row r="621" spans="1:9" ht="13" x14ac:dyDescent="0.3">
      <c r="A621" s="147"/>
      <c r="B621" s="149" t="str">
        <f>IF(A621&gt;0,VLOOKUP(A621,Liste!$B$179                         : Liste!$C$189,2),"")</f>
        <v/>
      </c>
      <c r="C621" s="186"/>
      <c r="D621" s="187"/>
      <c r="E621" t="str">
        <f>IF(D621&gt;0,VLOOKUP(D621,Liste!$A$10:$D$163,4),"")</f>
        <v/>
      </c>
      <c r="F621" s="188"/>
      <c r="G621" s="37"/>
      <c r="H621" s="188"/>
      <c r="I621" s="144" t="str">
        <f t="shared" si="9"/>
        <v/>
      </c>
    </row>
    <row r="622" spans="1:9" ht="13" x14ac:dyDescent="0.3">
      <c r="A622" s="147"/>
      <c r="B622" s="149" t="str">
        <f>IF(A622&gt;0,VLOOKUP(A622,Liste!$B$179                         : Liste!$C$189,2),"")</f>
        <v/>
      </c>
      <c r="C622" s="186"/>
      <c r="D622" s="187"/>
      <c r="E622" t="str">
        <f>IF(D622&gt;0,VLOOKUP(D622,Liste!$A$10:$D$163,4),"")</f>
        <v/>
      </c>
      <c r="F622" s="188"/>
      <c r="G622" s="37"/>
      <c r="H622" s="188"/>
      <c r="I622" s="144" t="str">
        <f t="shared" si="9"/>
        <v/>
      </c>
    </row>
    <row r="623" spans="1:9" ht="13" x14ac:dyDescent="0.3">
      <c r="A623" s="147"/>
      <c r="B623" s="149" t="str">
        <f>IF(A623&gt;0,VLOOKUP(A623,Liste!$B$179                         : Liste!$C$189,2),"")</f>
        <v/>
      </c>
      <c r="C623" s="186"/>
      <c r="D623" s="187"/>
      <c r="E623" t="str">
        <f>IF(D623&gt;0,VLOOKUP(D623,Liste!$A$10:$D$163,4),"")</f>
        <v/>
      </c>
      <c r="F623" s="188"/>
      <c r="G623" s="37"/>
      <c r="H623" s="188"/>
      <c r="I623" s="144" t="str">
        <f t="shared" si="9"/>
        <v/>
      </c>
    </row>
    <row r="624" spans="1:9" ht="13" x14ac:dyDescent="0.3">
      <c r="A624" s="147"/>
      <c r="B624" s="149" t="str">
        <f>IF(A624&gt;0,VLOOKUP(A624,Liste!$B$179                         : Liste!$C$189,2),"")</f>
        <v/>
      </c>
      <c r="C624" s="186"/>
      <c r="D624" s="187"/>
      <c r="E624" t="str">
        <f>IF(D624&gt;0,VLOOKUP(D624,Liste!$A$10:$D$163,4),"")</f>
        <v/>
      </c>
      <c r="F624" s="188"/>
      <c r="G624" s="37"/>
      <c r="H624" s="188"/>
      <c r="I624" s="144" t="str">
        <f t="shared" si="9"/>
        <v/>
      </c>
    </row>
    <row r="625" spans="1:9" ht="13" x14ac:dyDescent="0.3">
      <c r="A625" s="147"/>
      <c r="B625" s="149" t="str">
        <f>IF(A625&gt;0,VLOOKUP(A625,Liste!$B$179                         : Liste!$C$189,2),"")</f>
        <v/>
      </c>
      <c r="C625" s="186"/>
      <c r="D625" s="187"/>
      <c r="E625" t="str">
        <f>IF(D625&gt;0,VLOOKUP(D625,Liste!$A$10:$D$163,4),"")</f>
        <v/>
      </c>
      <c r="F625" s="188"/>
      <c r="G625" s="37"/>
      <c r="H625" s="188"/>
      <c r="I625" s="144" t="str">
        <f t="shared" si="9"/>
        <v/>
      </c>
    </row>
    <row r="626" spans="1:9" ht="13" x14ac:dyDescent="0.3">
      <c r="A626" s="147"/>
      <c r="B626" s="149" t="str">
        <f>IF(A626&gt;0,VLOOKUP(A626,Liste!$B$179                         : Liste!$C$189,2),"")</f>
        <v/>
      </c>
      <c r="C626" s="186"/>
      <c r="D626" s="187"/>
      <c r="E626" t="str">
        <f>IF(D626&gt;0,VLOOKUP(D626,Liste!$A$10:$D$163,4),"")</f>
        <v/>
      </c>
      <c r="F626" s="188"/>
      <c r="G626" s="37"/>
      <c r="H626" s="188"/>
      <c r="I626" s="144" t="str">
        <f t="shared" si="9"/>
        <v/>
      </c>
    </row>
    <row r="627" spans="1:9" ht="13" x14ac:dyDescent="0.3">
      <c r="A627" s="147"/>
      <c r="B627" s="149" t="str">
        <f>IF(A627&gt;0,VLOOKUP(A627,Liste!$B$179                         : Liste!$C$189,2),"")</f>
        <v/>
      </c>
      <c r="C627" s="186"/>
      <c r="D627" s="187"/>
      <c r="E627" t="str">
        <f>IF(D627&gt;0,VLOOKUP(D627,Liste!$A$10:$D$163,4),"")</f>
        <v/>
      </c>
      <c r="F627" s="188"/>
      <c r="G627" s="37"/>
      <c r="H627" s="188"/>
      <c r="I627" s="144" t="str">
        <f t="shared" si="9"/>
        <v/>
      </c>
    </row>
    <row r="628" spans="1:9" ht="13" x14ac:dyDescent="0.3">
      <c r="A628" s="147"/>
      <c r="B628" s="149" t="str">
        <f>IF(A628&gt;0,VLOOKUP(A628,Liste!$B$179                         : Liste!$C$189,2),"")</f>
        <v/>
      </c>
      <c r="C628" s="186"/>
      <c r="D628" s="187"/>
      <c r="E628" t="str">
        <f>IF(D628&gt;0,VLOOKUP(D628,Liste!$A$10:$D$163,4),"")</f>
        <v/>
      </c>
      <c r="F628" s="188"/>
      <c r="G628" s="37"/>
      <c r="H628" s="188"/>
      <c r="I628" s="144" t="str">
        <f t="shared" si="9"/>
        <v/>
      </c>
    </row>
    <row r="629" spans="1:9" ht="13" x14ac:dyDescent="0.3">
      <c r="A629" s="147"/>
      <c r="B629" s="149" t="str">
        <f>IF(A629&gt;0,VLOOKUP(A629,Liste!$B$179                         : Liste!$C$189,2),"")</f>
        <v/>
      </c>
      <c r="C629" s="186"/>
      <c r="D629" s="187"/>
      <c r="E629" t="str">
        <f>IF(D629&gt;0,VLOOKUP(D629,Liste!$A$10:$D$163,4),"")</f>
        <v/>
      </c>
      <c r="F629" s="188"/>
      <c r="G629" s="37"/>
      <c r="H629" s="188"/>
      <c r="I629" s="144" t="str">
        <f t="shared" si="9"/>
        <v/>
      </c>
    </row>
    <row r="630" spans="1:9" ht="13" x14ac:dyDescent="0.3">
      <c r="A630" s="147"/>
      <c r="B630" s="149" t="str">
        <f>IF(A630&gt;0,VLOOKUP(A630,Liste!$B$179                         : Liste!$C$189,2),"")</f>
        <v/>
      </c>
      <c r="C630" s="186"/>
      <c r="D630" s="187"/>
      <c r="E630" t="str">
        <f>IF(D630&gt;0,VLOOKUP(D630,Liste!$A$10:$D$163,4),"")</f>
        <v/>
      </c>
      <c r="F630" s="188"/>
      <c r="G630" s="37"/>
      <c r="H630" s="188"/>
      <c r="I630" s="144" t="str">
        <f t="shared" si="9"/>
        <v/>
      </c>
    </row>
    <row r="631" spans="1:9" ht="13" x14ac:dyDescent="0.3">
      <c r="A631" s="147"/>
      <c r="B631" s="149" t="str">
        <f>IF(A631&gt;0,VLOOKUP(A631,Liste!$B$179                         : Liste!$C$189,2),"")</f>
        <v/>
      </c>
      <c r="C631" s="186"/>
      <c r="D631" s="187"/>
      <c r="E631" t="str">
        <f>IF(D631&gt;0,VLOOKUP(D631,Liste!$A$10:$D$163,4),"")</f>
        <v/>
      </c>
      <c r="F631" s="188"/>
      <c r="G631" s="37"/>
      <c r="H631" s="188"/>
      <c r="I631" s="144" t="str">
        <f t="shared" si="9"/>
        <v/>
      </c>
    </row>
    <row r="632" spans="1:9" ht="13" x14ac:dyDescent="0.3">
      <c r="A632" s="147"/>
      <c r="B632" s="149" t="str">
        <f>IF(A632&gt;0,VLOOKUP(A632,Liste!$B$179                         : Liste!$C$189,2),"")</f>
        <v/>
      </c>
      <c r="C632" s="186"/>
      <c r="D632" s="187"/>
      <c r="E632" t="str">
        <f>IF(D632&gt;0,VLOOKUP(D632,Liste!$A$10:$D$163,4),"")</f>
        <v/>
      </c>
      <c r="F632" s="188"/>
      <c r="G632" s="37"/>
      <c r="H632" s="188"/>
      <c r="I632" s="144" t="str">
        <f t="shared" si="9"/>
        <v/>
      </c>
    </row>
    <row r="633" spans="1:9" ht="13" x14ac:dyDescent="0.3">
      <c r="A633" s="147"/>
      <c r="B633" s="149" t="str">
        <f>IF(A633&gt;0,VLOOKUP(A633,Liste!$B$179                         : Liste!$C$189,2),"")</f>
        <v/>
      </c>
      <c r="C633" s="186"/>
      <c r="D633" s="187"/>
      <c r="E633" t="str">
        <f>IF(D633&gt;0,VLOOKUP(D633,Liste!$A$10:$D$163,4),"")</f>
        <v/>
      </c>
      <c r="F633" s="188"/>
      <c r="G633" s="37"/>
      <c r="H633" s="188"/>
      <c r="I633" s="144" t="str">
        <f t="shared" si="9"/>
        <v/>
      </c>
    </row>
    <row r="634" spans="1:9" ht="13" x14ac:dyDescent="0.3">
      <c r="A634" s="147"/>
      <c r="B634" s="149" t="str">
        <f>IF(A634&gt;0,VLOOKUP(A634,Liste!$B$179                         : Liste!$C$189,2),"")</f>
        <v/>
      </c>
      <c r="C634" s="186"/>
      <c r="D634" s="187"/>
      <c r="E634" t="str">
        <f>IF(D634&gt;0,VLOOKUP(D634,Liste!$A$10:$D$163,4),"")</f>
        <v/>
      </c>
      <c r="F634" s="188"/>
      <c r="G634" s="37"/>
      <c r="H634" s="188"/>
      <c r="I634" s="144" t="str">
        <f t="shared" si="9"/>
        <v/>
      </c>
    </row>
    <row r="635" spans="1:9" ht="13" x14ac:dyDescent="0.3">
      <c r="A635" s="147"/>
      <c r="B635" s="149" t="str">
        <f>IF(A635&gt;0,VLOOKUP(A635,Liste!$B$179                         : Liste!$C$189,2),"")</f>
        <v/>
      </c>
      <c r="C635" s="186"/>
      <c r="D635" s="187"/>
      <c r="E635" t="str">
        <f>IF(D635&gt;0,VLOOKUP(D635,Liste!$A$10:$D$163,4),"")</f>
        <v/>
      </c>
      <c r="F635" s="188"/>
      <c r="G635" s="37"/>
      <c r="H635" s="188"/>
      <c r="I635" s="144" t="str">
        <f t="shared" si="9"/>
        <v/>
      </c>
    </row>
    <row r="636" spans="1:9" ht="13" x14ac:dyDescent="0.3">
      <c r="A636" s="147"/>
      <c r="B636" s="149" t="str">
        <f>IF(A636&gt;0,VLOOKUP(A636,Liste!$B$179                         : Liste!$C$189,2),"")</f>
        <v/>
      </c>
      <c r="C636" s="186"/>
      <c r="D636" s="187"/>
      <c r="E636" t="str">
        <f>IF(D636&gt;0,VLOOKUP(D636,Liste!$A$10:$D$163,4),"")</f>
        <v/>
      </c>
      <c r="F636" s="188"/>
      <c r="G636" s="37"/>
      <c r="H636" s="188"/>
      <c r="I636" s="144" t="str">
        <f t="shared" si="9"/>
        <v/>
      </c>
    </row>
    <row r="637" spans="1:9" ht="13" x14ac:dyDescent="0.3">
      <c r="A637" s="147"/>
      <c r="B637" s="149" t="str">
        <f>IF(A637&gt;0,VLOOKUP(A637,Liste!$B$179                         : Liste!$C$189,2),"")</f>
        <v/>
      </c>
      <c r="C637" s="186"/>
      <c r="D637" s="187"/>
      <c r="E637" t="str">
        <f>IF(D637&gt;0,VLOOKUP(D637,Liste!$A$10:$D$163,4),"")</f>
        <v/>
      </c>
      <c r="F637" s="188"/>
      <c r="G637" s="37"/>
      <c r="H637" s="188"/>
      <c r="I637" s="144" t="str">
        <f t="shared" si="9"/>
        <v/>
      </c>
    </row>
    <row r="638" spans="1:9" ht="13" x14ac:dyDescent="0.3">
      <c r="A638" s="147"/>
      <c r="B638" s="149" t="str">
        <f>IF(A638&gt;0,VLOOKUP(A638,Liste!$B$179                         : Liste!$C$189,2),"")</f>
        <v/>
      </c>
      <c r="C638" s="186"/>
      <c r="D638" s="187"/>
      <c r="E638" t="str">
        <f>IF(D638&gt;0,VLOOKUP(D638,Liste!$A$10:$D$163,4),"")</f>
        <v/>
      </c>
      <c r="F638" s="188"/>
      <c r="G638" s="37"/>
      <c r="H638" s="188"/>
      <c r="I638" s="144" t="str">
        <f t="shared" si="9"/>
        <v/>
      </c>
    </row>
    <row r="639" spans="1:9" ht="13" x14ac:dyDescent="0.3">
      <c r="A639" s="147"/>
      <c r="B639" s="149" t="str">
        <f>IF(A639&gt;0,VLOOKUP(A639,Liste!$B$179                         : Liste!$C$189,2),"")</f>
        <v/>
      </c>
      <c r="C639" s="186"/>
      <c r="D639" s="187"/>
      <c r="E639" t="str">
        <f>IF(D639&gt;0,VLOOKUP(D639,Liste!$A$10:$D$163,4),"")</f>
        <v/>
      </c>
      <c r="F639" s="188"/>
      <c r="G639" s="37"/>
      <c r="H639" s="188"/>
      <c r="I639" s="144" t="str">
        <f t="shared" si="9"/>
        <v/>
      </c>
    </row>
    <row r="640" spans="1:9" ht="13" x14ac:dyDescent="0.3">
      <c r="A640" s="147"/>
      <c r="B640" s="149" t="str">
        <f>IF(A640&gt;0,VLOOKUP(A640,Liste!$B$179                         : Liste!$C$189,2),"")</f>
        <v/>
      </c>
      <c r="C640" s="186"/>
      <c r="D640" s="187"/>
      <c r="E640" t="str">
        <f>IF(D640&gt;0,VLOOKUP(D640,Liste!$A$10:$D$163,4),"")</f>
        <v/>
      </c>
      <c r="F640" s="188"/>
      <c r="G640" s="37"/>
      <c r="H640" s="188"/>
      <c r="I640" s="144" t="str">
        <f t="shared" si="9"/>
        <v/>
      </c>
    </row>
    <row r="641" spans="1:9" ht="13" x14ac:dyDescent="0.3">
      <c r="A641" s="147"/>
      <c r="B641" s="149" t="str">
        <f>IF(A641&gt;0,VLOOKUP(A641,Liste!$B$179                         : Liste!$C$189,2),"")</f>
        <v/>
      </c>
      <c r="C641" s="186"/>
      <c r="D641" s="187"/>
      <c r="E641" t="str">
        <f>IF(D641&gt;0,VLOOKUP(D641,Liste!$A$10:$D$163,4),"")</f>
        <v/>
      </c>
      <c r="F641" s="188"/>
      <c r="G641" s="37"/>
      <c r="H641" s="188"/>
      <c r="I641" s="144" t="str">
        <f t="shared" si="9"/>
        <v/>
      </c>
    </row>
    <row r="642" spans="1:9" ht="13" x14ac:dyDescent="0.3">
      <c r="A642" s="147"/>
      <c r="B642" s="149" t="str">
        <f>IF(A642&gt;0,VLOOKUP(A642,Liste!$B$179                         : Liste!$C$189,2),"")</f>
        <v/>
      </c>
      <c r="C642" s="186"/>
      <c r="D642" s="187"/>
      <c r="E642" t="str">
        <f>IF(D642&gt;0,VLOOKUP(D642,Liste!$A$10:$D$163,4),"")</f>
        <v/>
      </c>
      <c r="F642" s="188"/>
      <c r="G642" s="37"/>
      <c r="H642" s="188"/>
      <c r="I642" s="144" t="str">
        <f t="shared" si="9"/>
        <v/>
      </c>
    </row>
    <row r="643" spans="1:9" ht="13" x14ac:dyDescent="0.3">
      <c r="A643" s="147"/>
      <c r="B643" s="149" t="str">
        <f>IF(A643&gt;0,VLOOKUP(A643,Liste!$B$179                         : Liste!$C$189,2),"")</f>
        <v/>
      </c>
      <c r="C643" s="186"/>
      <c r="D643" s="187"/>
      <c r="E643" t="str">
        <f>IF(D643&gt;0,VLOOKUP(D643,Liste!$A$10:$D$163,4),"")</f>
        <v/>
      </c>
      <c r="F643" s="188"/>
      <c r="G643" s="37"/>
      <c r="H643" s="188"/>
      <c r="I643" s="144" t="str">
        <f t="shared" si="9"/>
        <v/>
      </c>
    </row>
    <row r="644" spans="1:9" ht="13" x14ac:dyDescent="0.3">
      <c r="A644" s="147"/>
      <c r="B644" s="149" t="str">
        <f>IF(A644&gt;0,VLOOKUP(A644,Liste!$B$179                         : Liste!$C$189,2),"")</f>
        <v/>
      </c>
      <c r="C644" s="186"/>
      <c r="D644" s="187"/>
      <c r="E644" t="str">
        <f>IF(D644&gt;0,VLOOKUP(D644,Liste!$A$10:$D$163,4),"")</f>
        <v/>
      </c>
      <c r="F644" s="188"/>
      <c r="G644" s="37"/>
      <c r="H644" s="188"/>
      <c r="I644" s="144" t="str">
        <f t="shared" si="9"/>
        <v/>
      </c>
    </row>
    <row r="645" spans="1:9" ht="13" x14ac:dyDescent="0.3">
      <c r="A645" s="147"/>
      <c r="B645" s="149" t="str">
        <f>IF(A645&gt;0,VLOOKUP(A645,Liste!$B$179                         : Liste!$C$189,2),"")</f>
        <v/>
      </c>
      <c r="C645" s="186"/>
      <c r="D645" s="187"/>
      <c r="E645" t="str">
        <f>IF(D645&gt;0,VLOOKUP(D645,Liste!$A$10:$D$163,4),"")</f>
        <v/>
      </c>
      <c r="F645" s="188"/>
      <c r="G645" s="37"/>
      <c r="H645" s="188"/>
      <c r="I645" s="144" t="str">
        <f t="shared" si="9"/>
        <v/>
      </c>
    </row>
    <row r="646" spans="1:9" ht="13" x14ac:dyDescent="0.3">
      <c r="A646" s="147"/>
      <c r="B646" s="149" t="str">
        <f>IF(A646&gt;0,VLOOKUP(A646,Liste!$B$179                         : Liste!$C$189,2),"")</f>
        <v/>
      </c>
      <c r="C646" s="186"/>
      <c r="D646" s="187"/>
      <c r="E646" t="str">
        <f>IF(D646&gt;0,VLOOKUP(D646,Liste!$A$10:$D$163,4),"")</f>
        <v/>
      </c>
      <c r="F646" s="188"/>
      <c r="G646" s="37"/>
      <c r="H646" s="188"/>
      <c r="I646" s="144" t="str">
        <f t="shared" ref="I646:I709" si="10">IF(AND(D646&gt;0,F646+G646+H646=0),"EN ATTENTE",IF(F646+G646+H646&gt;1,"ERREUR",""))</f>
        <v/>
      </c>
    </row>
    <row r="647" spans="1:9" ht="13" x14ac:dyDescent="0.3">
      <c r="A647" s="147"/>
      <c r="B647" s="149" t="str">
        <f>IF(A647&gt;0,VLOOKUP(A647,Liste!$B$179                         : Liste!$C$189,2),"")</f>
        <v/>
      </c>
      <c r="C647" s="186"/>
      <c r="D647" s="187"/>
      <c r="E647" t="str">
        <f>IF(D647&gt;0,VLOOKUP(D647,Liste!$A$10:$D$163,4),"")</f>
        <v/>
      </c>
      <c r="F647" s="188"/>
      <c r="G647" s="37"/>
      <c r="H647" s="188"/>
      <c r="I647" s="144" t="str">
        <f t="shared" si="10"/>
        <v/>
      </c>
    </row>
    <row r="648" spans="1:9" ht="13" x14ac:dyDescent="0.3">
      <c r="A648" s="147"/>
      <c r="B648" s="149" t="str">
        <f>IF(A648&gt;0,VLOOKUP(A648,Liste!$B$179                         : Liste!$C$189,2),"")</f>
        <v/>
      </c>
      <c r="C648" s="186"/>
      <c r="D648" s="187"/>
      <c r="E648" t="str">
        <f>IF(D648&gt;0,VLOOKUP(D648,Liste!$A$10:$D$163,4),"")</f>
        <v/>
      </c>
      <c r="F648" s="188"/>
      <c r="G648" s="37"/>
      <c r="H648" s="188"/>
      <c r="I648" s="144" t="str">
        <f t="shared" si="10"/>
        <v/>
      </c>
    </row>
    <row r="649" spans="1:9" ht="13" x14ac:dyDescent="0.3">
      <c r="A649" s="147"/>
      <c r="B649" s="149" t="str">
        <f>IF(A649&gt;0,VLOOKUP(A649,Liste!$B$179                         : Liste!$C$189,2),"")</f>
        <v/>
      </c>
      <c r="C649" s="186"/>
      <c r="D649" s="187"/>
      <c r="E649" t="str">
        <f>IF(D649&gt;0,VLOOKUP(D649,Liste!$A$10:$D$163,4),"")</f>
        <v/>
      </c>
      <c r="F649" s="188"/>
      <c r="G649" s="37"/>
      <c r="H649" s="188"/>
      <c r="I649" s="144" t="str">
        <f t="shared" si="10"/>
        <v/>
      </c>
    </row>
    <row r="650" spans="1:9" ht="13" x14ac:dyDescent="0.3">
      <c r="A650" s="147"/>
      <c r="B650" s="149" t="str">
        <f>IF(A650&gt;0,VLOOKUP(A650,Liste!$B$179                         : Liste!$C$189,2),"")</f>
        <v/>
      </c>
      <c r="C650" s="186"/>
      <c r="D650" s="187"/>
      <c r="E650" t="str">
        <f>IF(D650&gt;0,VLOOKUP(D650,Liste!$A$10:$D$163,4),"")</f>
        <v/>
      </c>
      <c r="F650" s="188"/>
      <c r="G650" s="37"/>
      <c r="H650" s="188"/>
      <c r="I650" s="144" t="str">
        <f t="shared" si="10"/>
        <v/>
      </c>
    </row>
    <row r="651" spans="1:9" ht="13" x14ac:dyDescent="0.3">
      <c r="A651" s="147"/>
      <c r="B651" s="149" t="str">
        <f>IF(A651&gt;0,VLOOKUP(A651,Liste!$B$179                         : Liste!$C$189,2),"")</f>
        <v/>
      </c>
      <c r="C651" s="186"/>
      <c r="D651" s="187"/>
      <c r="E651" t="str">
        <f>IF(D651&gt;0,VLOOKUP(D651,Liste!$A$10:$D$163,4),"")</f>
        <v/>
      </c>
      <c r="F651" s="188"/>
      <c r="G651" s="37"/>
      <c r="H651" s="188"/>
      <c r="I651" s="144" t="str">
        <f t="shared" si="10"/>
        <v/>
      </c>
    </row>
    <row r="652" spans="1:9" ht="13" x14ac:dyDescent="0.3">
      <c r="A652" s="147"/>
      <c r="B652" s="149" t="str">
        <f>IF(A652&gt;0,VLOOKUP(A652,Liste!$B$179                         : Liste!$C$189,2),"")</f>
        <v/>
      </c>
      <c r="C652" s="186"/>
      <c r="D652" s="187"/>
      <c r="E652" t="str">
        <f>IF(D652&gt;0,VLOOKUP(D652,Liste!$A$10:$D$163,4),"")</f>
        <v/>
      </c>
      <c r="F652" s="188"/>
      <c r="G652" s="37"/>
      <c r="H652" s="188"/>
      <c r="I652" s="144" t="str">
        <f t="shared" si="10"/>
        <v/>
      </c>
    </row>
    <row r="653" spans="1:9" ht="13" x14ac:dyDescent="0.3">
      <c r="A653" s="147"/>
      <c r="B653" s="149" t="str">
        <f>IF(A653&gt;0,VLOOKUP(A653,Liste!$B$179                         : Liste!$C$189,2),"")</f>
        <v/>
      </c>
      <c r="C653" s="186"/>
      <c r="D653" s="187"/>
      <c r="E653" t="str">
        <f>IF(D653&gt;0,VLOOKUP(D653,Liste!$A$10:$D$163,4),"")</f>
        <v/>
      </c>
      <c r="F653" s="188"/>
      <c r="G653" s="37"/>
      <c r="H653" s="188"/>
      <c r="I653" s="144" t="str">
        <f t="shared" si="10"/>
        <v/>
      </c>
    </row>
    <row r="654" spans="1:9" ht="13" x14ac:dyDescent="0.3">
      <c r="A654" s="147"/>
      <c r="B654" s="149" t="str">
        <f>IF(A654&gt;0,VLOOKUP(A654,Liste!$B$179                         : Liste!$C$189,2),"")</f>
        <v/>
      </c>
      <c r="C654" s="186"/>
      <c r="D654" s="187"/>
      <c r="E654" t="str">
        <f>IF(D654&gt;0,VLOOKUP(D654,Liste!$A$10:$D$163,4),"")</f>
        <v/>
      </c>
      <c r="F654" s="188"/>
      <c r="G654" s="37"/>
      <c r="H654" s="188"/>
      <c r="I654" s="144" t="str">
        <f t="shared" si="10"/>
        <v/>
      </c>
    </row>
    <row r="655" spans="1:9" ht="13" x14ac:dyDescent="0.3">
      <c r="A655" s="147"/>
      <c r="B655" s="149" t="str">
        <f>IF(A655&gt;0,VLOOKUP(A655,Liste!$B$179                         : Liste!$C$189,2),"")</f>
        <v/>
      </c>
      <c r="C655" s="186"/>
      <c r="D655" s="187"/>
      <c r="E655" t="str">
        <f>IF(D655&gt;0,VLOOKUP(D655,Liste!$A$10:$D$163,4),"")</f>
        <v/>
      </c>
      <c r="F655" s="188"/>
      <c r="G655" s="37"/>
      <c r="H655" s="188"/>
      <c r="I655" s="144" t="str">
        <f t="shared" si="10"/>
        <v/>
      </c>
    </row>
    <row r="656" spans="1:9" ht="13" x14ac:dyDescent="0.3">
      <c r="A656" s="147"/>
      <c r="B656" s="149" t="str">
        <f>IF(A656&gt;0,VLOOKUP(A656,Liste!$B$179                         : Liste!$C$189,2),"")</f>
        <v/>
      </c>
      <c r="C656" s="186"/>
      <c r="D656" s="187"/>
      <c r="E656" t="str">
        <f>IF(D656&gt;0,VLOOKUP(D656,Liste!$A$10:$D$163,4),"")</f>
        <v/>
      </c>
      <c r="F656" s="188"/>
      <c r="G656" s="37"/>
      <c r="H656" s="188"/>
      <c r="I656" s="144" t="str">
        <f t="shared" si="10"/>
        <v/>
      </c>
    </row>
    <row r="657" spans="1:9" ht="13" x14ac:dyDescent="0.3">
      <c r="A657" s="147"/>
      <c r="B657" s="149" t="str">
        <f>IF(A657&gt;0,VLOOKUP(A657,Liste!$B$179                         : Liste!$C$189,2),"")</f>
        <v/>
      </c>
      <c r="C657" s="186"/>
      <c r="D657" s="187"/>
      <c r="E657" t="str">
        <f>IF(D657&gt;0,VLOOKUP(D657,Liste!$A$10:$D$163,4),"")</f>
        <v/>
      </c>
      <c r="F657" s="188"/>
      <c r="G657" s="37"/>
      <c r="H657" s="188"/>
      <c r="I657" s="144" t="str">
        <f t="shared" si="10"/>
        <v/>
      </c>
    </row>
    <row r="658" spans="1:9" ht="13" x14ac:dyDescent="0.3">
      <c r="A658" s="147"/>
      <c r="B658" s="149" t="str">
        <f>IF(A658&gt;0,VLOOKUP(A658,Liste!$B$179                         : Liste!$C$189,2),"")</f>
        <v/>
      </c>
      <c r="C658" s="186"/>
      <c r="D658" s="187"/>
      <c r="E658" t="str">
        <f>IF(D658&gt;0,VLOOKUP(D658,Liste!$A$10:$D$163,4),"")</f>
        <v/>
      </c>
      <c r="F658" s="188"/>
      <c r="G658" s="37"/>
      <c r="H658" s="188"/>
      <c r="I658" s="144" t="str">
        <f t="shared" si="10"/>
        <v/>
      </c>
    </row>
    <row r="659" spans="1:9" ht="13" x14ac:dyDescent="0.3">
      <c r="A659" s="147"/>
      <c r="B659" s="149" t="str">
        <f>IF(A659&gt;0,VLOOKUP(A659,Liste!$B$179                         : Liste!$C$189,2),"")</f>
        <v/>
      </c>
      <c r="C659" s="186"/>
      <c r="D659" s="187"/>
      <c r="E659" t="str">
        <f>IF(D659&gt;0,VLOOKUP(D659,Liste!$A$10:$D$163,4),"")</f>
        <v/>
      </c>
      <c r="F659" s="188"/>
      <c r="G659" s="37"/>
      <c r="H659" s="188"/>
      <c r="I659" s="144" t="str">
        <f t="shared" si="10"/>
        <v/>
      </c>
    </row>
    <row r="660" spans="1:9" ht="13" x14ac:dyDescent="0.3">
      <c r="A660" s="147"/>
      <c r="B660" s="149" t="str">
        <f>IF(A660&gt;0,VLOOKUP(A660,Liste!$B$179                         : Liste!$C$189,2),"")</f>
        <v/>
      </c>
      <c r="C660" s="186"/>
      <c r="D660" s="187"/>
      <c r="E660" t="str">
        <f>IF(D660&gt;0,VLOOKUP(D660,Liste!$A$10:$D$163,4),"")</f>
        <v/>
      </c>
      <c r="F660" s="188"/>
      <c r="G660" s="37"/>
      <c r="H660" s="188"/>
      <c r="I660" s="144" t="str">
        <f t="shared" si="10"/>
        <v/>
      </c>
    </row>
    <row r="661" spans="1:9" ht="13" x14ac:dyDescent="0.3">
      <c r="A661" s="147"/>
      <c r="B661" s="149" t="str">
        <f>IF(A661&gt;0,VLOOKUP(A661,Liste!$B$179                         : Liste!$C$189,2),"")</f>
        <v/>
      </c>
      <c r="C661" s="186"/>
      <c r="D661" s="187"/>
      <c r="E661" t="str">
        <f>IF(D661&gt;0,VLOOKUP(D661,Liste!$A$10:$D$163,4),"")</f>
        <v/>
      </c>
      <c r="F661" s="188"/>
      <c r="G661" s="37"/>
      <c r="H661" s="188"/>
      <c r="I661" s="144" t="str">
        <f t="shared" si="10"/>
        <v/>
      </c>
    </row>
    <row r="662" spans="1:9" ht="13" x14ac:dyDescent="0.3">
      <c r="A662" s="147"/>
      <c r="B662" s="149" t="str">
        <f>IF(A662&gt;0,VLOOKUP(A662,Liste!$B$179                         : Liste!$C$189,2),"")</f>
        <v/>
      </c>
      <c r="C662" s="186"/>
      <c r="D662" s="187"/>
      <c r="E662" t="str">
        <f>IF(D662&gt;0,VLOOKUP(D662,Liste!$A$10:$D$163,4),"")</f>
        <v/>
      </c>
      <c r="F662" s="188"/>
      <c r="G662" s="37"/>
      <c r="H662" s="188"/>
      <c r="I662" s="144" t="str">
        <f t="shared" si="10"/>
        <v/>
      </c>
    </row>
    <row r="663" spans="1:9" ht="13" x14ac:dyDescent="0.3">
      <c r="A663" s="147"/>
      <c r="B663" s="149" t="str">
        <f>IF(A663&gt;0,VLOOKUP(A663,Liste!$B$179                         : Liste!$C$189,2),"")</f>
        <v/>
      </c>
      <c r="C663" s="186"/>
      <c r="D663" s="187"/>
      <c r="E663" t="str">
        <f>IF(D663&gt;0,VLOOKUP(D663,Liste!$A$10:$D$163,4),"")</f>
        <v/>
      </c>
      <c r="F663" s="188"/>
      <c r="G663" s="37"/>
      <c r="H663" s="188"/>
      <c r="I663" s="144" t="str">
        <f t="shared" si="10"/>
        <v/>
      </c>
    </row>
    <row r="664" spans="1:9" ht="13" x14ac:dyDescent="0.3">
      <c r="A664" s="147"/>
      <c r="B664" s="149" t="str">
        <f>IF(A664&gt;0,VLOOKUP(A664,Liste!$B$179                         : Liste!$C$189,2),"")</f>
        <v/>
      </c>
      <c r="C664" s="186"/>
      <c r="D664" s="187"/>
      <c r="E664" t="str">
        <f>IF(D664&gt;0,VLOOKUP(D664,Liste!$A$10:$D$163,4),"")</f>
        <v/>
      </c>
      <c r="F664" s="188"/>
      <c r="G664" s="37"/>
      <c r="H664" s="188"/>
      <c r="I664" s="144" t="str">
        <f t="shared" si="10"/>
        <v/>
      </c>
    </row>
    <row r="665" spans="1:9" ht="13" x14ac:dyDescent="0.3">
      <c r="A665" s="147"/>
      <c r="B665" s="149" t="str">
        <f>IF(A665&gt;0,VLOOKUP(A665,Liste!$B$179                         : Liste!$C$189,2),"")</f>
        <v/>
      </c>
      <c r="C665" s="186"/>
      <c r="D665" s="187"/>
      <c r="E665" t="str">
        <f>IF(D665&gt;0,VLOOKUP(D665,Liste!$A$10:$D$163,4),"")</f>
        <v/>
      </c>
      <c r="F665" s="188"/>
      <c r="G665" s="37"/>
      <c r="H665" s="188"/>
      <c r="I665" s="144" t="str">
        <f t="shared" si="10"/>
        <v/>
      </c>
    </row>
    <row r="666" spans="1:9" ht="13" x14ac:dyDescent="0.3">
      <c r="A666" s="147"/>
      <c r="B666" s="149" t="str">
        <f>IF(A666&gt;0,VLOOKUP(A666,Liste!$B$179                         : Liste!$C$189,2),"")</f>
        <v/>
      </c>
      <c r="C666" s="186"/>
      <c r="D666" s="187"/>
      <c r="E666" t="str">
        <f>IF(D666&gt;0,VLOOKUP(D666,Liste!$A$10:$D$163,4),"")</f>
        <v/>
      </c>
      <c r="F666" s="188"/>
      <c r="G666" s="37"/>
      <c r="H666" s="188"/>
      <c r="I666" s="144" t="str">
        <f t="shared" si="10"/>
        <v/>
      </c>
    </row>
    <row r="667" spans="1:9" ht="13" x14ac:dyDescent="0.3">
      <c r="A667" s="147"/>
      <c r="B667" s="149" t="str">
        <f>IF(A667&gt;0,VLOOKUP(A667,Liste!$B$179                         : Liste!$C$189,2),"")</f>
        <v/>
      </c>
      <c r="C667" s="186"/>
      <c r="D667" s="187"/>
      <c r="E667" t="str">
        <f>IF(D667&gt;0,VLOOKUP(D667,Liste!$A$10:$D$163,4),"")</f>
        <v/>
      </c>
      <c r="F667" s="188"/>
      <c r="G667" s="37"/>
      <c r="H667" s="188"/>
      <c r="I667" s="144" t="str">
        <f t="shared" si="10"/>
        <v/>
      </c>
    </row>
    <row r="668" spans="1:9" ht="13" x14ac:dyDescent="0.3">
      <c r="A668" s="147"/>
      <c r="B668" s="149" t="str">
        <f>IF(A668&gt;0,VLOOKUP(A668,Liste!$B$179                         : Liste!$C$189,2),"")</f>
        <v/>
      </c>
      <c r="C668" s="186"/>
      <c r="D668" s="187"/>
      <c r="E668" t="str">
        <f>IF(D668&gt;0,VLOOKUP(D668,Liste!$A$10:$D$163,4),"")</f>
        <v/>
      </c>
      <c r="F668" s="188"/>
      <c r="G668" s="37"/>
      <c r="H668" s="188"/>
      <c r="I668" s="144" t="str">
        <f t="shared" si="10"/>
        <v/>
      </c>
    </row>
    <row r="669" spans="1:9" ht="13" x14ac:dyDescent="0.3">
      <c r="A669" s="147"/>
      <c r="B669" s="149" t="str">
        <f>IF(A669&gt;0,VLOOKUP(A669,Liste!$B$179                         : Liste!$C$189,2),"")</f>
        <v/>
      </c>
      <c r="C669" s="186"/>
      <c r="D669" s="187"/>
      <c r="E669" t="str">
        <f>IF(D669&gt;0,VLOOKUP(D669,Liste!$A$10:$D$163,4),"")</f>
        <v/>
      </c>
      <c r="F669" s="188"/>
      <c r="G669" s="37"/>
      <c r="H669" s="188"/>
      <c r="I669" s="144" t="str">
        <f t="shared" si="10"/>
        <v/>
      </c>
    </row>
    <row r="670" spans="1:9" ht="13" x14ac:dyDescent="0.3">
      <c r="A670" s="147"/>
      <c r="B670" s="149" t="str">
        <f>IF(A670&gt;0,VLOOKUP(A670,Liste!$B$179                         : Liste!$C$189,2),"")</f>
        <v/>
      </c>
      <c r="C670" s="186"/>
      <c r="D670" s="187"/>
      <c r="E670" t="str">
        <f>IF(D670&gt;0,VLOOKUP(D670,Liste!$A$10:$D$163,4),"")</f>
        <v/>
      </c>
      <c r="F670" s="188"/>
      <c r="G670" s="37"/>
      <c r="H670" s="188"/>
      <c r="I670" s="144" t="str">
        <f t="shared" si="10"/>
        <v/>
      </c>
    </row>
    <row r="671" spans="1:9" ht="13" x14ac:dyDescent="0.3">
      <c r="A671" s="147"/>
      <c r="B671" s="149" t="str">
        <f>IF(A671&gt;0,VLOOKUP(A671,Liste!$B$179                         : Liste!$C$189,2),"")</f>
        <v/>
      </c>
      <c r="C671" s="186"/>
      <c r="D671" s="187"/>
      <c r="E671" t="str">
        <f>IF(D671&gt;0,VLOOKUP(D671,Liste!$A$10:$D$163,4),"")</f>
        <v/>
      </c>
      <c r="F671" s="188"/>
      <c r="G671" s="37"/>
      <c r="H671" s="188"/>
      <c r="I671" s="144" t="str">
        <f t="shared" si="10"/>
        <v/>
      </c>
    </row>
    <row r="672" spans="1:9" ht="13" x14ac:dyDescent="0.3">
      <c r="A672" s="147"/>
      <c r="B672" s="149" t="str">
        <f>IF(A672&gt;0,VLOOKUP(A672,Liste!$B$179                         : Liste!$C$189,2),"")</f>
        <v/>
      </c>
      <c r="C672" s="186"/>
      <c r="D672" s="187"/>
      <c r="E672" t="str">
        <f>IF(D672&gt;0,VLOOKUP(D672,Liste!$A$10:$D$163,4),"")</f>
        <v/>
      </c>
      <c r="F672" s="188"/>
      <c r="G672" s="37"/>
      <c r="H672" s="188"/>
      <c r="I672" s="144" t="str">
        <f t="shared" si="10"/>
        <v/>
      </c>
    </row>
    <row r="673" spans="1:9" ht="13" x14ac:dyDescent="0.3">
      <c r="A673" s="147"/>
      <c r="B673" s="149" t="str">
        <f>IF(A673&gt;0,VLOOKUP(A673,Liste!$B$179                         : Liste!$C$189,2),"")</f>
        <v/>
      </c>
      <c r="C673" s="186"/>
      <c r="D673" s="187"/>
      <c r="E673" t="str">
        <f>IF(D673&gt;0,VLOOKUP(D673,Liste!$A$10:$D$163,4),"")</f>
        <v/>
      </c>
      <c r="F673" s="188"/>
      <c r="G673" s="37"/>
      <c r="H673" s="188"/>
      <c r="I673" s="144" t="str">
        <f t="shared" si="10"/>
        <v/>
      </c>
    </row>
    <row r="674" spans="1:9" ht="13" x14ac:dyDescent="0.3">
      <c r="A674" s="147"/>
      <c r="B674" s="149" t="str">
        <f>IF(A674&gt;0,VLOOKUP(A674,Liste!$B$179                         : Liste!$C$189,2),"")</f>
        <v/>
      </c>
      <c r="C674" s="186"/>
      <c r="D674" s="187"/>
      <c r="E674" t="str">
        <f>IF(D674&gt;0,VLOOKUP(D674,Liste!$A$10:$D$163,4),"")</f>
        <v/>
      </c>
      <c r="F674" s="188"/>
      <c r="G674" s="37"/>
      <c r="H674" s="188"/>
      <c r="I674" s="144" t="str">
        <f t="shared" si="10"/>
        <v/>
      </c>
    </row>
    <row r="675" spans="1:9" ht="13" x14ac:dyDescent="0.3">
      <c r="A675" s="147"/>
      <c r="B675" s="149" t="str">
        <f>IF(A675&gt;0,VLOOKUP(A675,Liste!$B$179                         : Liste!$C$189,2),"")</f>
        <v/>
      </c>
      <c r="C675" s="186"/>
      <c r="D675" s="187"/>
      <c r="E675" t="str">
        <f>IF(D675&gt;0,VLOOKUP(D675,Liste!$A$10:$D$163,4),"")</f>
        <v/>
      </c>
      <c r="F675" s="188"/>
      <c r="G675" s="37"/>
      <c r="H675" s="188"/>
      <c r="I675" s="144" t="str">
        <f t="shared" si="10"/>
        <v/>
      </c>
    </row>
    <row r="676" spans="1:9" ht="13" x14ac:dyDescent="0.3">
      <c r="A676" s="147"/>
      <c r="B676" s="149" t="str">
        <f>IF(A676&gt;0,VLOOKUP(A676,Liste!$B$179                         : Liste!$C$189,2),"")</f>
        <v/>
      </c>
      <c r="C676" s="186"/>
      <c r="D676" s="187"/>
      <c r="E676" t="str">
        <f>IF(D676&gt;0,VLOOKUP(D676,Liste!$A$10:$D$163,4),"")</f>
        <v/>
      </c>
      <c r="F676" s="188"/>
      <c r="G676" s="37"/>
      <c r="H676" s="188"/>
      <c r="I676" s="144" t="str">
        <f t="shared" si="10"/>
        <v/>
      </c>
    </row>
    <row r="677" spans="1:9" ht="13" x14ac:dyDescent="0.3">
      <c r="A677" s="147"/>
      <c r="B677" s="149" t="str">
        <f>IF(A677&gt;0,VLOOKUP(A677,Liste!$B$179                         : Liste!$C$189,2),"")</f>
        <v/>
      </c>
      <c r="C677" s="186"/>
      <c r="D677" s="187"/>
      <c r="E677" t="str">
        <f>IF(D677&gt;0,VLOOKUP(D677,Liste!$A$10:$D$163,4),"")</f>
        <v/>
      </c>
      <c r="F677" s="188"/>
      <c r="G677" s="37"/>
      <c r="H677" s="188"/>
      <c r="I677" s="144" t="str">
        <f t="shared" si="10"/>
        <v/>
      </c>
    </row>
    <row r="678" spans="1:9" ht="13" x14ac:dyDescent="0.3">
      <c r="A678" s="147"/>
      <c r="B678" s="149" t="str">
        <f>IF(A678&gt;0,VLOOKUP(A678,Liste!$B$179                         : Liste!$C$189,2),"")</f>
        <v/>
      </c>
      <c r="C678" s="186"/>
      <c r="D678" s="187"/>
      <c r="E678" t="str">
        <f>IF(D678&gt;0,VLOOKUP(D678,Liste!$A$10:$D$163,4),"")</f>
        <v/>
      </c>
      <c r="F678" s="188"/>
      <c r="G678" s="37"/>
      <c r="H678" s="188"/>
      <c r="I678" s="144" t="str">
        <f t="shared" si="10"/>
        <v/>
      </c>
    </row>
    <row r="679" spans="1:9" ht="13" x14ac:dyDescent="0.3">
      <c r="A679" s="147"/>
      <c r="B679" s="149" t="str">
        <f>IF(A679&gt;0,VLOOKUP(A679,Liste!$B$179                         : Liste!$C$189,2),"")</f>
        <v/>
      </c>
      <c r="C679" s="186"/>
      <c r="D679" s="187"/>
      <c r="E679" t="str">
        <f>IF(D679&gt;0,VLOOKUP(D679,Liste!$A$10:$D$163,4),"")</f>
        <v/>
      </c>
      <c r="F679" s="188"/>
      <c r="G679" s="37"/>
      <c r="H679" s="188"/>
      <c r="I679" s="144" t="str">
        <f t="shared" si="10"/>
        <v/>
      </c>
    </row>
    <row r="680" spans="1:9" ht="13" x14ac:dyDescent="0.3">
      <c r="A680" s="147"/>
      <c r="B680" s="149" t="str">
        <f>IF(A680&gt;0,VLOOKUP(A680,Liste!$B$179                         : Liste!$C$189,2),"")</f>
        <v/>
      </c>
      <c r="C680" s="186"/>
      <c r="D680" s="187"/>
      <c r="E680" t="str">
        <f>IF(D680&gt;0,VLOOKUP(D680,Liste!$A$10:$D$163,4),"")</f>
        <v/>
      </c>
      <c r="F680" s="188"/>
      <c r="G680" s="37"/>
      <c r="H680" s="188"/>
      <c r="I680" s="144" t="str">
        <f t="shared" si="10"/>
        <v/>
      </c>
    </row>
    <row r="681" spans="1:9" ht="13" x14ac:dyDescent="0.3">
      <c r="A681" s="147"/>
      <c r="B681" s="149" t="str">
        <f>IF(A681&gt;0,VLOOKUP(A681,Liste!$B$179                         : Liste!$C$189,2),"")</f>
        <v/>
      </c>
      <c r="C681" s="186"/>
      <c r="D681" s="187"/>
      <c r="E681" t="str">
        <f>IF(D681&gt;0,VLOOKUP(D681,Liste!$A$10:$D$163,4),"")</f>
        <v/>
      </c>
      <c r="F681" s="188"/>
      <c r="G681" s="37"/>
      <c r="H681" s="188"/>
      <c r="I681" s="144" t="str">
        <f t="shared" si="10"/>
        <v/>
      </c>
    </row>
    <row r="682" spans="1:9" ht="13" x14ac:dyDescent="0.3">
      <c r="A682" s="147"/>
      <c r="B682" s="149" t="str">
        <f>IF(A682&gt;0,VLOOKUP(A682,Liste!$B$179                         : Liste!$C$189,2),"")</f>
        <v/>
      </c>
      <c r="C682" s="186"/>
      <c r="D682" s="187"/>
      <c r="E682" t="str">
        <f>IF(D682&gt;0,VLOOKUP(D682,Liste!$A$10:$D$163,4),"")</f>
        <v/>
      </c>
      <c r="F682" s="188"/>
      <c r="G682" s="37"/>
      <c r="H682" s="188"/>
      <c r="I682" s="144" t="str">
        <f t="shared" si="10"/>
        <v/>
      </c>
    </row>
    <row r="683" spans="1:9" ht="13" x14ac:dyDescent="0.3">
      <c r="A683" s="147"/>
      <c r="B683" s="149" t="str">
        <f>IF(A683&gt;0,VLOOKUP(A683,Liste!$B$179                         : Liste!$C$189,2),"")</f>
        <v/>
      </c>
      <c r="C683" s="186"/>
      <c r="D683" s="187"/>
      <c r="E683" t="str">
        <f>IF(D683&gt;0,VLOOKUP(D683,Liste!$A$10:$D$163,4),"")</f>
        <v/>
      </c>
      <c r="F683" s="188"/>
      <c r="G683" s="37"/>
      <c r="H683" s="188"/>
      <c r="I683" s="144" t="str">
        <f t="shared" si="10"/>
        <v/>
      </c>
    </row>
    <row r="684" spans="1:9" ht="13" x14ac:dyDescent="0.3">
      <c r="A684" s="147"/>
      <c r="B684" s="149" t="str">
        <f>IF(A684&gt;0,VLOOKUP(A684,Liste!$B$179                         : Liste!$C$189,2),"")</f>
        <v/>
      </c>
      <c r="C684" s="186"/>
      <c r="D684" s="187"/>
      <c r="E684" t="str">
        <f>IF(D684&gt;0,VLOOKUP(D684,Liste!$A$10:$D$163,4),"")</f>
        <v/>
      </c>
      <c r="F684" s="188"/>
      <c r="G684" s="37"/>
      <c r="H684" s="188"/>
      <c r="I684" s="144" t="str">
        <f t="shared" si="10"/>
        <v/>
      </c>
    </row>
    <row r="685" spans="1:9" ht="13" x14ac:dyDescent="0.3">
      <c r="A685" s="147"/>
      <c r="B685" s="149" t="str">
        <f>IF(A685&gt;0,VLOOKUP(A685,Liste!$B$179                         : Liste!$C$189,2),"")</f>
        <v/>
      </c>
      <c r="C685" s="186"/>
      <c r="D685" s="187"/>
      <c r="E685" t="str">
        <f>IF(D685&gt;0,VLOOKUP(D685,Liste!$A$10:$D$163,4),"")</f>
        <v/>
      </c>
      <c r="F685" s="188"/>
      <c r="G685" s="37"/>
      <c r="H685" s="188"/>
      <c r="I685" s="144" t="str">
        <f t="shared" si="10"/>
        <v/>
      </c>
    </row>
    <row r="686" spans="1:9" ht="13" x14ac:dyDescent="0.3">
      <c r="A686" s="147"/>
      <c r="B686" s="149" t="str">
        <f>IF(A686&gt;0,VLOOKUP(A686,Liste!$B$179                         : Liste!$C$189,2),"")</f>
        <v/>
      </c>
      <c r="C686" s="186"/>
      <c r="D686" s="187"/>
      <c r="E686" t="str">
        <f>IF(D686&gt;0,VLOOKUP(D686,Liste!$A$10:$D$163,4),"")</f>
        <v/>
      </c>
      <c r="F686" s="188"/>
      <c r="G686" s="37"/>
      <c r="H686" s="188"/>
      <c r="I686" s="144" t="str">
        <f t="shared" si="10"/>
        <v/>
      </c>
    </row>
    <row r="687" spans="1:9" ht="13" x14ac:dyDescent="0.3">
      <c r="A687" s="147"/>
      <c r="B687" s="149" t="str">
        <f>IF(A687&gt;0,VLOOKUP(A687,Liste!$B$179                         : Liste!$C$189,2),"")</f>
        <v/>
      </c>
      <c r="C687" s="186"/>
      <c r="D687" s="187"/>
      <c r="E687" t="str">
        <f>IF(D687&gt;0,VLOOKUP(D687,Liste!$A$10:$D$163,4),"")</f>
        <v/>
      </c>
      <c r="F687" s="188"/>
      <c r="G687" s="37"/>
      <c r="H687" s="188"/>
      <c r="I687" s="144" t="str">
        <f t="shared" si="10"/>
        <v/>
      </c>
    </row>
    <row r="688" spans="1:9" ht="13" x14ac:dyDescent="0.3">
      <c r="A688" s="147"/>
      <c r="B688" s="149" t="str">
        <f>IF(A688&gt;0,VLOOKUP(A688,Liste!$B$179                         : Liste!$C$189,2),"")</f>
        <v/>
      </c>
      <c r="C688" s="186"/>
      <c r="D688" s="187"/>
      <c r="E688" t="str">
        <f>IF(D688&gt;0,VLOOKUP(D688,Liste!$A$10:$D$163,4),"")</f>
        <v/>
      </c>
      <c r="F688" s="188"/>
      <c r="G688" s="37"/>
      <c r="H688" s="188"/>
      <c r="I688" s="144" t="str">
        <f t="shared" si="10"/>
        <v/>
      </c>
    </row>
    <row r="689" spans="1:9" ht="13" x14ac:dyDescent="0.3">
      <c r="A689" s="147"/>
      <c r="B689" s="149" t="str">
        <f>IF(A689&gt;0,VLOOKUP(A689,Liste!$B$179                         : Liste!$C$189,2),"")</f>
        <v/>
      </c>
      <c r="C689" s="186"/>
      <c r="D689" s="187"/>
      <c r="E689" t="str">
        <f>IF(D689&gt;0,VLOOKUP(D689,Liste!$A$10:$D$163,4),"")</f>
        <v/>
      </c>
      <c r="F689" s="188"/>
      <c r="G689" s="37"/>
      <c r="H689" s="188"/>
      <c r="I689" s="144" t="str">
        <f t="shared" si="10"/>
        <v/>
      </c>
    </row>
    <row r="690" spans="1:9" ht="13" x14ac:dyDescent="0.3">
      <c r="A690" s="147"/>
      <c r="B690" s="149" t="str">
        <f>IF(A690&gt;0,VLOOKUP(A690,Liste!$B$179                         : Liste!$C$189,2),"")</f>
        <v/>
      </c>
      <c r="C690" s="186"/>
      <c r="D690" s="187"/>
      <c r="E690" t="str">
        <f>IF(D690&gt;0,VLOOKUP(D690,Liste!$A$10:$D$163,4),"")</f>
        <v/>
      </c>
      <c r="F690" s="188"/>
      <c r="G690" s="37"/>
      <c r="H690" s="188"/>
      <c r="I690" s="144" t="str">
        <f t="shared" si="10"/>
        <v/>
      </c>
    </row>
    <row r="691" spans="1:9" ht="13" x14ac:dyDescent="0.3">
      <c r="A691" s="147"/>
      <c r="B691" s="149" t="str">
        <f>IF(A691&gt;0,VLOOKUP(A691,Liste!$B$179                         : Liste!$C$189,2),"")</f>
        <v/>
      </c>
      <c r="C691" s="186"/>
      <c r="D691" s="187"/>
      <c r="E691" t="str">
        <f>IF(D691&gt;0,VLOOKUP(D691,Liste!$A$10:$D$163,4),"")</f>
        <v/>
      </c>
      <c r="F691" s="188"/>
      <c r="G691" s="37"/>
      <c r="H691" s="188"/>
      <c r="I691" s="144" t="str">
        <f t="shared" si="10"/>
        <v/>
      </c>
    </row>
    <row r="692" spans="1:9" ht="13" x14ac:dyDescent="0.3">
      <c r="A692" s="147"/>
      <c r="B692" s="149" t="str">
        <f>IF(A692&gt;0,VLOOKUP(A692,Liste!$B$179                         : Liste!$C$189,2),"")</f>
        <v/>
      </c>
      <c r="C692" s="186"/>
      <c r="D692" s="187"/>
      <c r="E692" t="str">
        <f>IF(D692&gt;0,VLOOKUP(D692,Liste!$A$10:$D$163,4),"")</f>
        <v/>
      </c>
      <c r="F692" s="188"/>
      <c r="G692" s="37"/>
      <c r="H692" s="188"/>
      <c r="I692" s="144" t="str">
        <f t="shared" si="10"/>
        <v/>
      </c>
    </row>
    <row r="693" spans="1:9" ht="13" x14ac:dyDescent="0.3">
      <c r="A693" s="147"/>
      <c r="B693" s="149" t="str">
        <f>IF(A693&gt;0,VLOOKUP(A693,Liste!$B$179                         : Liste!$C$189,2),"")</f>
        <v/>
      </c>
      <c r="C693" s="186"/>
      <c r="D693" s="187"/>
      <c r="E693" t="str">
        <f>IF(D693&gt;0,VLOOKUP(D693,Liste!$A$10:$D$163,4),"")</f>
        <v/>
      </c>
      <c r="F693" s="188"/>
      <c r="G693" s="37"/>
      <c r="H693" s="188"/>
      <c r="I693" s="144" t="str">
        <f t="shared" si="10"/>
        <v/>
      </c>
    </row>
    <row r="694" spans="1:9" ht="13" x14ac:dyDescent="0.3">
      <c r="A694" s="147"/>
      <c r="B694" s="149" t="str">
        <f>IF(A694&gt;0,VLOOKUP(A694,Liste!$B$179                         : Liste!$C$189,2),"")</f>
        <v/>
      </c>
      <c r="C694" s="186"/>
      <c r="D694" s="187"/>
      <c r="E694" t="str">
        <f>IF(D694&gt;0,VLOOKUP(D694,Liste!$A$10:$D$163,4),"")</f>
        <v/>
      </c>
      <c r="F694" s="188"/>
      <c r="G694" s="37"/>
      <c r="H694" s="188"/>
      <c r="I694" s="144" t="str">
        <f t="shared" si="10"/>
        <v/>
      </c>
    </row>
    <row r="695" spans="1:9" ht="13" x14ac:dyDescent="0.3">
      <c r="A695" s="147"/>
      <c r="B695" s="149" t="str">
        <f>IF(A695&gt;0,VLOOKUP(A695,Liste!$B$179                         : Liste!$C$189,2),"")</f>
        <v/>
      </c>
      <c r="C695" s="186"/>
      <c r="D695" s="187"/>
      <c r="E695" t="str">
        <f>IF(D695&gt;0,VLOOKUP(D695,Liste!$A$10:$D$163,4),"")</f>
        <v/>
      </c>
      <c r="F695" s="188"/>
      <c r="G695" s="37"/>
      <c r="H695" s="188"/>
      <c r="I695" s="144" t="str">
        <f t="shared" si="10"/>
        <v/>
      </c>
    </row>
    <row r="696" spans="1:9" ht="13" x14ac:dyDescent="0.3">
      <c r="A696" s="147"/>
      <c r="B696" s="149" t="str">
        <f>IF(A696&gt;0,VLOOKUP(A696,Liste!$B$179                         : Liste!$C$189,2),"")</f>
        <v/>
      </c>
      <c r="C696" s="186"/>
      <c r="D696" s="187"/>
      <c r="E696" t="str">
        <f>IF(D696&gt;0,VLOOKUP(D696,Liste!$A$10:$D$163,4),"")</f>
        <v/>
      </c>
      <c r="F696" s="188"/>
      <c r="G696" s="37"/>
      <c r="H696" s="188"/>
      <c r="I696" s="144" t="str">
        <f t="shared" si="10"/>
        <v/>
      </c>
    </row>
    <row r="697" spans="1:9" ht="13" x14ac:dyDescent="0.3">
      <c r="A697" s="147"/>
      <c r="B697" s="149" t="str">
        <f>IF(A697&gt;0,VLOOKUP(A697,Liste!$B$179                         : Liste!$C$189,2),"")</f>
        <v/>
      </c>
      <c r="C697" s="186"/>
      <c r="D697" s="187"/>
      <c r="E697" t="str">
        <f>IF(D697&gt;0,VLOOKUP(D697,Liste!$A$10:$D$163,4),"")</f>
        <v/>
      </c>
      <c r="F697" s="188"/>
      <c r="G697" s="37"/>
      <c r="H697" s="188"/>
      <c r="I697" s="144" t="str">
        <f t="shared" si="10"/>
        <v/>
      </c>
    </row>
    <row r="698" spans="1:9" ht="13" x14ac:dyDescent="0.3">
      <c r="A698" s="147"/>
      <c r="B698" s="149" t="str">
        <f>IF(A698&gt;0,VLOOKUP(A698,Liste!$B$179                         : Liste!$C$189,2),"")</f>
        <v/>
      </c>
      <c r="C698" s="186"/>
      <c r="D698" s="187"/>
      <c r="E698" t="str">
        <f>IF(D698&gt;0,VLOOKUP(D698,Liste!$A$10:$D$163,4),"")</f>
        <v/>
      </c>
      <c r="F698" s="188"/>
      <c r="G698" s="37"/>
      <c r="H698" s="188"/>
      <c r="I698" s="144" t="str">
        <f t="shared" si="10"/>
        <v/>
      </c>
    </row>
    <row r="699" spans="1:9" ht="13" x14ac:dyDescent="0.3">
      <c r="A699" s="147"/>
      <c r="B699" s="149" t="str">
        <f>IF(A699&gt;0,VLOOKUP(A699,Liste!$B$179                         : Liste!$C$189,2),"")</f>
        <v/>
      </c>
      <c r="C699" s="186"/>
      <c r="D699" s="187"/>
      <c r="E699" t="str">
        <f>IF(D699&gt;0,VLOOKUP(D699,Liste!$A$10:$D$163,4),"")</f>
        <v/>
      </c>
      <c r="F699" s="188"/>
      <c r="G699" s="37"/>
      <c r="H699" s="188"/>
      <c r="I699" s="144" t="str">
        <f t="shared" si="10"/>
        <v/>
      </c>
    </row>
    <row r="700" spans="1:9" ht="13" x14ac:dyDescent="0.3">
      <c r="A700" s="147"/>
      <c r="B700" s="149" t="str">
        <f>IF(A700&gt;0,VLOOKUP(A700,Liste!$B$179                         : Liste!$C$189,2),"")</f>
        <v/>
      </c>
      <c r="C700" s="186"/>
      <c r="D700" s="187"/>
      <c r="E700" t="str">
        <f>IF(D700&gt;0,VLOOKUP(D700,Liste!$A$10:$D$163,4),"")</f>
        <v/>
      </c>
      <c r="F700" s="188"/>
      <c r="G700" s="37"/>
      <c r="H700" s="188"/>
      <c r="I700" s="144" t="str">
        <f t="shared" si="10"/>
        <v/>
      </c>
    </row>
    <row r="701" spans="1:9" ht="13" x14ac:dyDescent="0.3">
      <c r="A701" s="147"/>
      <c r="B701" s="149" t="str">
        <f>IF(A701&gt;0,VLOOKUP(A701,Liste!$B$179                         : Liste!$C$189,2),"")</f>
        <v/>
      </c>
      <c r="C701" s="186"/>
      <c r="D701" s="187"/>
      <c r="E701" t="str">
        <f>IF(D701&gt;0,VLOOKUP(D701,Liste!$A$10:$D$163,4),"")</f>
        <v/>
      </c>
      <c r="F701" s="188"/>
      <c r="G701" s="37"/>
      <c r="H701" s="188"/>
      <c r="I701" s="144" t="str">
        <f t="shared" si="10"/>
        <v/>
      </c>
    </row>
    <row r="702" spans="1:9" ht="13" x14ac:dyDescent="0.3">
      <c r="A702" s="147"/>
      <c r="B702" s="149" t="str">
        <f>IF(A702&gt;0,VLOOKUP(A702,Liste!$B$179                         : Liste!$C$189,2),"")</f>
        <v/>
      </c>
      <c r="C702" s="186"/>
      <c r="D702" s="187"/>
      <c r="E702" t="str">
        <f>IF(D702&gt;0,VLOOKUP(D702,Liste!$A$10:$D$163,4),"")</f>
        <v/>
      </c>
      <c r="F702" s="188"/>
      <c r="G702" s="37"/>
      <c r="H702" s="188"/>
      <c r="I702" s="144" t="str">
        <f t="shared" si="10"/>
        <v/>
      </c>
    </row>
    <row r="703" spans="1:9" ht="13" x14ac:dyDescent="0.3">
      <c r="A703" s="147"/>
      <c r="B703" s="149" t="str">
        <f>IF(A703&gt;0,VLOOKUP(A703,Liste!$B$179                         : Liste!$C$189,2),"")</f>
        <v/>
      </c>
      <c r="C703" s="186"/>
      <c r="D703" s="187"/>
      <c r="E703" t="str">
        <f>IF(D703&gt;0,VLOOKUP(D703,Liste!$A$10:$D$163,4),"")</f>
        <v/>
      </c>
      <c r="F703" s="188"/>
      <c r="G703" s="37"/>
      <c r="H703" s="188"/>
      <c r="I703" s="144" t="str">
        <f t="shared" si="10"/>
        <v/>
      </c>
    </row>
    <row r="704" spans="1:9" ht="13" x14ac:dyDescent="0.3">
      <c r="A704" s="147"/>
      <c r="B704" s="149" t="str">
        <f>IF(A704&gt;0,VLOOKUP(A704,Liste!$B$179                         : Liste!$C$189,2),"")</f>
        <v/>
      </c>
      <c r="C704" s="186"/>
      <c r="D704" s="187"/>
      <c r="E704" t="str">
        <f>IF(D704&gt;0,VLOOKUP(D704,Liste!$A$10:$D$163,4),"")</f>
        <v/>
      </c>
      <c r="F704" s="188"/>
      <c r="G704" s="37"/>
      <c r="H704" s="188"/>
      <c r="I704" s="144" t="str">
        <f t="shared" si="10"/>
        <v/>
      </c>
    </row>
    <row r="705" spans="1:9" ht="13" x14ac:dyDescent="0.3">
      <c r="A705" s="147"/>
      <c r="B705" s="149" t="str">
        <f>IF(A705&gt;0,VLOOKUP(A705,Liste!$B$179                         : Liste!$C$189,2),"")</f>
        <v/>
      </c>
      <c r="C705" s="186"/>
      <c r="D705" s="187"/>
      <c r="E705" t="str">
        <f>IF(D705&gt;0,VLOOKUP(D705,Liste!$A$10:$D$163,4),"")</f>
        <v/>
      </c>
      <c r="F705" s="188"/>
      <c r="G705" s="37"/>
      <c r="H705" s="188"/>
      <c r="I705" s="144" t="str">
        <f t="shared" si="10"/>
        <v/>
      </c>
    </row>
    <row r="706" spans="1:9" ht="13" x14ac:dyDescent="0.3">
      <c r="A706" s="147"/>
      <c r="B706" s="149" t="str">
        <f>IF(A706&gt;0,VLOOKUP(A706,Liste!$B$179                         : Liste!$C$189,2),"")</f>
        <v/>
      </c>
      <c r="C706" s="186"/>
      <c r="D706" s="187"/>
      <c r="E706" t="str">
        <f>IF(D706&gt;0,VLOOKUP(D706,Liste!$A$10:$D$163,4),"")</f>
        <v/>
      </c>
      <c r="F706" s="188"/>
      <c r="G706" s="37"/>
      <c r="H706" s="188"/>
      <c r="I706" s="144" t="str">
        <f t="shared" si="10"/>
        <v/>
      </c>
    </row>
    <row r="707" spans="1:9" ht="13" x14ac:dyDescent="0.3">
      <c r="A707" s="147"/>
      <c r="B707" s="149" t="str">
        <f>IF(A707&gt;0,VLOOKUP(A707,Liste!$B$179                         : Liste!$C$189,2),"")</f>
        <v/>
      </c>
      <c r="C707" s="186"/>
      <c r="D707" s="187"/>
      <c r="E707" t="str">
        <f>IF(D707&gt;0,VLOOKUP(D707,Liste!$A$10:$D$163,4),"")</f>
        <v/>
      </c>
      <c r="F707" s="188"/>
      <c r="G707" s="37"/>
      <c r="H707" s="188"/>
      <c r="I707" s="144" t="str">
        <f t="shared" si="10"/>
        <v/>
      </c>
    </row>
    <row r="708" spans="1:9" ht="13" x14ac:dyDescent="0.3">
      <c r="A708" s="147"/>
      <c r="B708" s="149" t="str">
        <f>IF(A708&gt;0,VLOOKUP(A708,Liste!$B$179                         : Liste!$C$189,2),"")</f>
        <v/>
      </c>
      <c r="C708" s="186"/>
      <c r="D708" s="187"/>
      <c r="E708" t="str">
        <f>IF(D708&gt;0,VLOOKUP(D708,Liste!$A$10:$D$163,4),"")</f>
        <v/>
      </c>
      <c r="F708" s="188"/>
      <c r="G708" s="37"/>
      <c r="H708" s="188"/>
      <c r="I708" s="144" t="str">
        <f t="shared" si="10"/>
        <v/>
      </c>
    </row>
    <row r="709" spans="1:9" ht="13" x14ac:dyDescent="0.3">
      <c r="A709" s="147"/>
      <c r="B709" s="149" t="str">
        <f>IF(A709&gt;0,VLOOKUP(A709,Liste!$B$179                         : Liste!$C$189,2),"")</f>
        <v/>
      </c>
      <c r="C709" s="186"/>
      <c r="D709" s="187"/>
      <c r="E709" t="str">
        <f>IF(D709&gt;0,VLOOKUP(D709,Liste!$A$10:$D$163,4),"")</f>
        <v/>
      </c>
      <c r="F709" s="188"/>
      <c r="G709" s="37"/>
      <c r="H709" s="188"/>
      <c r="I709" s="144" t="str">
        <f t="shared" si="10"/>
        <v/>
      </c>
    </row>
    <row r="710" spans="1:9" ht="13" x14ac:dyDescent="0.3">
      <c r="A710" s="147"/>
      <c r="B710" s="149" t="str">
        <f>IF(A710&gt;0,VLOOKUP(A710,Liste!$B$179                         : Liste!$C$189,2),"")</f>
        <v/>
      </c>
      <c r="C710" s="186"/>
      <c r="D710" s="187"/>
      <c r="E710" t="str">
        <f>IF(D710&gt;0,VLOOKUP(D710,Liste!$A$10:$D$163,4),"")</f>
        <v/>
      </c>
      <c r="F710" s="188"/>
      <c r="G710" s="37"/>
      <c r="H710" s="188"/>
      <c r="I710" s="144" t="str">
        <f t="shared" ref="I710:I773" si="11">IF(AND(D710&gt;0,F710+G710+H710=0),"EN ATTENTE",IF(F710+G710+H710&gt;1,"ERREUR",""))</f>
        <v/>
      </c>
    </row>
    <row r="711" spans="1:9" ht="13" x14ac:dyDescent="0.3">
      <c r="A711" s="147"/>
      <c r="B711" s="149" t="str">
        <f>IF(A711&gt;0,VLOOKUP(A711,Liste!$B$179                         : Liste!$C$189,2),"")</f>
        <v/>
      </c>
      <c r="C711" s="186"/>
      <c r="D711" s="187"/>
      <c r="E711" t="str">
        <f>IF(D711&gt;0,VLOOKUP(D711,Liste!$A$10:$D$163,4),"")</f>
        <v/>
      </c>
      <c r="F711" s="188"/>
      <c r="G711" s="37"/>
      <c r="H711" s="188"/>
      <c r="I711" s="144" t="str">
        <f t="shared" si="11"/>
        <v/>
      </c>
    </row>
    <row r="712" spans="1:9" ht="13" x14ac:dyDescent="0.3">
      <c r="A712" s="147"/>
      <c r="B712" s="149" t="str">
        <f>IF(A712&gt;0,VLOOKUP(A712,Liste!$B$179                         : Liste!$C$189,2),"")</f>
        <v/>
      </c>
      <c r="C712" s="186"/>
      <c r="D712" s="187"/>
      <c r="E712" t="str">
        <f>IF(D712&gt;0,VLOOKUP(D712,Liste!$A$10:$D$163,4),"")</f>
        <v/>
      </c>
      <c r="F712" s="188"/>
      <c r="G712" s="37"/>
      <c r="H712" s="188"/>
      <c r="I712" s="144" t="str">
        <f t="shared" si="11"/>
        <v/>
      </c>
    </row>
    <row r="713" spans="1:9" ht="13" x14ac:dyDescent="0.3">
      <c r="A713" s="147"/>
      <c r="B713" s="149" t="str">
        <f>IF(A713&gt;0,VLOOKUP(A713,Liste!$B$179                         : Liste!$C$189,2),"")</f>
        <v/>
      </c>
      <c r="C713" s="186"/>
      <c r="D713" s="187"/>
      <c r="E713" t="str">
        <f>IF(D713&gt;0,VLOOKUP(D713,Liste!$A$10:$D$163,4),"")</f>
        <v/>
      </c>
      <c r="F713" s="188"/>
      <c r="G713" s="37"/>
      <c r="H713" s="188"/>
      <c r="I713" s="144" t="str">
        <f t="shared" si="11"/>
        <v/>
      </c>
    </row>
    <row r="714" spans="1:9" ht="13" x14ac:dyDescent="0.3">
      <c r="A714" s="147"/>
      <c r="B714" s="149" t="str">
        <f>IF(A714&gt;0,VLOOKUP(A714,Liste!$B$179                         : Liste!$C$189,2),"")</f>
        <v/>
      </c>
      <c r="C714" s="186"/>
      <c r="D714" s="187"/>
      <c r="E714" t="str">
        <f>IF(D714&gt;0,VLOOKUP(D714,Liste!$A$10:$D$163,4),"")</f>
        <v/>
      </c>
      <c r="F714" s="188"/>
      <c r="G714" s="37"/>
      <c r="H714" s="188"/>
      <c r="I714" s="144" t="str">
        <f t="shared" si="11"/>
        <v/>
      </c>
    </row>
    <row r="715" spans="1:9" ht="13" x14ac:dyDescent="0.3">
      <c r="A715" s="147"/>
      <c r="B715" s="149" t="str">
        <f>IF(A715&gt;0,VLOOKUP(A715,Liste!$B$179                         : Liste!$C$189,2),"")</f>
        <v/>
      </c>
      <c r="C715" s="186"/>
      <c r="D715" s="187"/>
      <c r="E715" t="str">
        <f>IF(D715&gt;0,VLOOKUP(D715,Liste!$A$10:$D$163,4),"")</f>
        <v/>
      </c>
      <c r="F715" s="188"/>
      <c r="G715" s="37"/>
      <c r="H715" s="188"/>
      <c r="I715" s="144" t="str">
        <f t="shared" si="11"/>
        <v/>
      </c>
    </row>
    <row r="716" spans="1:9" ht="13" x14ac:dyDescent="0.3">
      <c r="A716" s="147"/>
      <c r="B716" s="149" t="str">
        <f>IF(A716&gt;0,VLOOKUP(A716,Liste!$B$179                         : Liste!$C$189,2),"")</f>
        <v/>
      </c>
      <c r="C716" s="186"/>
      <c r="D716" s="187"/>
      <c r="E716" t="str">
        <f>IF(D716&gt;0,VLOOKUP(D716,Liste!$A$10:$D$163,4),"")</f>
        <v/>
      </c>
      <c r="F716" s="188"/>
      <c r="G716" s="37"/>
      <c r="H716" s="188"/>
      <c r="I716" s="144" t="str">
        <f t="shared" si="11"/>
        <v/>
      </c>
    </row>
    <row r="717" spans="1:9" ht="13" x14ac:dyDescent="0.3">
      <c r="A717" s="147"/>
      <c r="B717" s="149" t="str">
        <f>IF(A717&gt;0,VLOOKUP(A717,Liste!$B$179                         : Liste!$C$189,2),"")</f>
        <v/>
      </c>
      <c r="C717" s="186"/>
      <c r="D717" s="187"/>
      <c r="E717" t="str">
        <f>IF(D717&gt;0,VLOOKUP(D717,Liste!$A$10:$D$163,4),"")</f>
        <v/>
      </c>
      <c r="F717" s="188"/>
      <c r="G717" s="37"/>
      <c r="H717" s="188"/>
      <c r="I717" s="144" t="str">
        <f t="shared" si="11"/>
        <v/>
      </c>
    </row>
    <row r="718" spans="1:9" ht="13" x14ac:dyDescent="0.3">
      <c r="A718" s="147"/>
      <c r="B718" s="149" t="str">
        <f>IF(A718&gt;0,VLOOKUP(A718,Liste!$B$179                         : Liste!$C$189,2),"")</f>
        <v/>
      </c>
      <c r="C718" s="186"/>
      <c r="D718" s="187"/>
      <c r="E718" t="str">
        <f>IF(D718&gt;0,VLOOKUP(D718,Liste!$A$10:$D$163,4),"")</f>
        <v/>
      </c>
      <c r="F718" s="188"/>
      <c r="G718" s="37"/>
      <c r="H718" s="188"/>
      <c r="I718" s="144" t="str">
        <f t="shared" si="11"/>
        <v/>
      </c>
    </row>
    <row r="719" spans="1:9" ht="13" x14ac:dyDescent="0.3">
      <c r="A719" s="147"/>
      <c r="B719" s="149" t="str">
        <f>IF(A719&gt;0,VLOOKUP(A719,Liste!$B$179                         : Liste!$C$189,2),"")</f>
        <v/>
      </c>
      <c r="C719" s="186"/>
      <c r="D719" s="187"/>
      <c r="E719" t="str">
        <f>IF(D719&gt;0,VLOOKUP(D719,Liste!$A$10:$D$163,4),"")</f>
        <v/>
      </c>
      <c r="F719" s="188"/>
      <c r="G719" s="37"/>
      <c r="H719" s="188"/>
      <c r="I719" s="144" t="str">
        <f t="shared" si="11"/>
        <v/>
      </c>
    </row>
    <row r="720" spans="1:9" ht="13" x14ac:dyDescent="0.3">
      <c r="A720" s="147"/>
      <c r="B720" s="149" t="str">
        <f>IF(A720&gt;0,VLOOKUP(A720,Liste!$B$179                         : Liste!$C$189,2),"")</f>
        <v/>
      </c>
      <c r="C720" s="186"/>
      <c r="D720" s="187"/>
      <c r="E720" t="str">
        <f>IF(D720&gt;0,VLOOKUP(D720,Liste!$A$10:$D$163,4),"")</f>
        <v/>
      </c>
      <c r="F720" s="188"/>
      <c r="G720" s="37"/>
      <c r="H720" s="188"/>
      <c r="I720" s="144" t="str">
        <f t="shared" si="11"/>
        <v/>
      </c>
    </row>
    <row r="721" spans="1:9" ht="13" x14ac:dyDescent="0.3">
      <c r="A721" s="147"/>
      <c r="B721" s="149" t="str">
        <f>IF(A721&gt;0,VLOOKUP(A721,Liste!$B$179                         : Liste!$C$189,2),"")</f>
        <v/>
      </c>
      <c r="C721" s="186"/>
      <c r="D721" s="187"/>
      <c r="E721" t="str">
        <f>IF(D721&gt;0,VLOOKUP(D721,Liste!$A$10:$D$163,4),"")</f>
        <v/>
      </c>
      <c r="F721" s="188"/>
      <c r="G721" s="37"/>
      <c r="H721" s="188"/>
      <c r="I721" s="144" t="str">
        <f t="shared" si="11"/>
        <v/>
      </c>
    </row>
    <row r="722" spans="1:9" ht="13" x14ac:dyDescent="0.3">
      <c r="A722" s="147"/>
      <c r="B722" s="149" t="str">
        <f>IF(A722&gt;0,VLOOKUP(A722,Liste!$B$179                         : Liste!$C$189,2),"")</f>
        <v/>
      </c>
      <c r="C722" s="186"/>
      <c r="D722" s="187"/>
      <c r="E722" t="str">
        <f>IF(D722&gt;0,VLOOKUP(D722,Liste!$A$10:$D$163,4),"")</f>
        <v/>
      </c>
      <c r="F722" s="188"/>
      <c r="G722" s="37"/>
      <c r="H722" s="188"/>
      <c r="I722" s="144" t="str">
        <f t="shared" si="11"/>
        <v/>
      </c>
    </row>
    <row r="723" spans="1:9" ht="13" x14ac:dyDescent="0.3">
      <c r="A723" s="147"/>
      <c r="B723" s="149" t="str">
        <f>IF(A723&gt;0,VLOOKUP(A723,Liste!$B$179                         : Liste!$C$189,2),"")</f>
        <v/>
      </c>
      <c r="C723" s="186"/>
      <c r="D723" s="187"/>
      <c r="E723" t="str">
        <f>IF(D723&gt;0,VLOOKUP(D723,Liste!$A$10:$D$163,4),"")</f>
        <v/>
      </c>
      <c r="F723" s="188"/>
      <c r="G723" s="37"/>
      <c r="H723" s="188"/>
      <c r="I723" s="144" t="str">
        <f t="shared" si="11"/>
        <v/>
      </c>
    </row>
    <row r="724" spans="1:9" ht="13" x14ac:dyDescent="0.3">
      <c r="A724" s="147"/>
      <c r="B724" s="149" t="str">
        <f>IF(A724&gt;0,VLOOKUP(A724,Liste!$B$179                         : Liste!$C$189,2),"")</f>
        <v/>
      </c>
      <c r="C724" s="186"/>
      <c r="D724" s="187"/>
      <c r="E724" t="str">
        <f>IF(D724&gt;0,VLOOKUP(D724,Liste!$A$10:$D$163,4),"")</f>
        <v/>
      </c>
      <c r="F724" s="188"/>
      <c r="G724" s="37"/>
      <c r="H724" s="188"/>
      <c r="I724" s="144" t="str">
        <f t="shared" si="11"/>
        <v/>
      </c>
    </row>
    <row r="725" spans="1:9" ht="13" x14ac:dyDescent="0.3">
      <c r="A725" s="147"/>
      <c r="B725" s="149" t="str">
        <f>IF(A725&gt;0,VLOOKUP(A725,Liste!$B$179                         : Liste!$C$189,2),"")</f>
        <v/>
      </c>
      <c r="C725" s="186"/>
      <c r="D725" s="187"/>
      <c r="E725" t="str">
        <f>IF(D725&gt;0,VLOOKUP(D725,Liste!$A$10:$D$163,4),"")</f>
        <v/>
      </c>
      <c r="F725" s="188"/>
      <c r="G725" s="37"/>
      <c r="H725" s="188"/>
      <c r="I725" s="144" t="str">
        <f t="shared" si="11"/>
        <v/>
      </c>
    </row>
    <row r="726" spans="1:9" ht="13" x14ac:dyDescent="0.3">
      <c r="A726" s="147"/>
      <c r="B726" s="149" t="str">
        <f>IF(A726&gt;0,VLOOKUP(A726,Liste!$B$179                         : Liste!$C$189,2),"")</f>
        <v/>
      </c>
      <c r="C726" s="186"/>
      <c r="D726" s="187"/>
      <c r="E726" t="str">
        <f>IF(D726&gt;0,VLOOKUP(D726,Liste!$A$10:$D$163,4),"")</f>
        <v/>
      </c>
      <c r="F726" s="188"/>
      <c r="G726" s="37"/>
      <c r="H726" s="188"/>
      <c r="I726" s="144" t="str">
        <f t="shared" si="11"/>
        <v/>
      </c>
    </row>
    <row r="727" spans="1:9" ht="13" x14ac:dyDescent="0.3">
      <c r="A727" s="147"/>
      <c r="B727" s="149" t="str">
        <f>IF(A727&gt;0,VLOOKUP(A727,Liste!$B$179                         : Liste!$C$189,2),"")</f>
        <v/>
      </c>
      <c r="C727" s="186"/>
      <c r="D727" s="187"/>
      <c r="E727" t="str">
        <f>IF(D727&gt;0,VLOOKUP(D727,Liste!$A$10:$D$163,4),"")</f>
        <v/>
      </c>
      <c r="F727" s="188"/>
      <c r="G727" s="37"/>
      <c r="H727" s="188"/>
      <c r="I727" s="144" t="str">
        <f t="shared" si="11"/>
        <v/>
      </c>
    </row>
    <row r="728" spans="1:9" ht="13" x14ac:dyDescent="0.3">
      <c r="A728" s="147"/>
      <c r="B728" s="149" t="str">
        <f>IF(A728&gt;0,VLOOKUP(A728,Liste!$B$179                         : Liste!$C$189,2),"")</f>
        <v/>
      </c>
      <c r="C728" s="186"/>
      <c r="D728" s="187"/>
      <c r="E728" t="str">
        <f>IF(D728&gt;0,VLOOKUP(D728,Liste!$A$10:$D$163,4),"")</f>
        <v/>
      </c>
      <c r="F728" s="188"/>
      <c r="G728" s="37"/>
      <c r="H728" s="188"/>
      <c r="I728" s="144" t="str">
        <f t="shared" si="11"/>
        <v/>
      </c>
    </row>
    <row r="729" spans="1:9" ht="13" x14ac:dyDescent="0.3">
      <c r="A729" s="147"/>
      <c r="B729" s="149" t="str">
        <f>IF(A729&gt;0,VLOOKUP(A729,Liste!$B$179                         : Liste!$C$189,2),"")</f>
        <v/>
      </c>
      <c r="C729" s="186"/>
      <c r="D729" s="187"/>
      <c r="E729" t="str">
        <f>IF(D729&gt;0,VLOOKUP(D729,Liste!$A$10:$D$163,4),"")</f>
        <v/>
      </c>
      <c r="F729" s="188"/>
      <c r="G729" s="37"/>
      <c r="H729" s="188"/>
      <c r="I729" s="144" t="str">
        <f t="shared" si="11"/>
        <v/>
      </c>
    </row>
    <row r="730" spans="1:9" ht="13" x14ac:dyDescent="0.3">
      <c r="A730" s="147"/>
      <c r="B730" s="149" t="str">
        <f>IF(A730&gt;0,VLOOKUP(A730,Liste!$B$179                         : Liste!$C$189,2),"")</f>
        <v/>
      </c>
      <c r="C730" s="186"/>
      <c r="D730" s="187"/>
      <c r="E730" t="str">
        <f>IF(D730&gt;0,VLOOKUP(D730,Liste!$A$10:$D$163,4),"")</f>
        <v/>
      </c>
      <c r="F730" s="188"/>
      <c r="G730" s="37"/>
      <c r="H730" s="188"/>
      <c r="I730" s="144" t="str">
        <f t="shared" si="11"/>
        <v/>
      </c>
    </row>
    <row r="731" spans="1:9" ht="13" x14ac:dyDescent="0.3">
      <c r="A731" s="147"/>
      <c r="B731" s="149" t="str">
        <f>IF(A731&gt;0,VLOOKUP(A731,Liste!$B$179                         : Liste!$C$189,2),"")</f>
        <v/>
      </c>
      <c r="C731" s="186"/>
      <c r="D731" s="187"/>
      <c r="E731" t="str">
        <f>IF(D731&gt;0,VLOOKUP(D731,Liste!$A$10:$D$163,4),"")</f>
        <v/>
      </c>
      <c r="F731" s="188"/>
      <c r="G731" s="37"/>
      <c r="H731" s="188"/>
      <c r="I731" s="144" t="str">
        <f t="shared" si="11"/>
        <v/>
      </c>
    </row>
    <row r="732" spans="1:9" ht="13" x14ac:dyDescent="0.3">
      <c r="A732" s="147"/>
      <c r="B732" s="149" t="str">
        <f>IF(A732&gt;0,VLOOKUP(A732,Liste!$B$179                         : Liste!$C$189,2),"")</f>
        <v/>
      </c>
      <c r="C732" s="186"/>
      <c r="D732" s="187"/>
      <c r="E732" t="str">
        <f>IF(D732&gt;0,VLOOKUP(D732,Liste!$A$10:$D$163,4),"")</f>
        <v/>
      </c>
      <c r="F732" s="188"/>
      <c r="G732" s="37"/>
      <c r="H732" s="188"/>
      <c r="I732" s="144" t="str">
        <f t="shared" si="11"/>
        <v/>
      </c>
    </row>
    <row r="733" spans="1:9" ht="13" x14ac:dyDescent="0.3">
      <c r="A733" s="147"/>
      <c r="B733" s="149" t="str">
        <f>IF(A733&gt;0,VLOOKUP(A733,Liste!$B$179                         : Liste!$C$189,2),"")</f>
        <v/>
      </c>
      <c r="C733" s="186"/>
      <c r="D733" s="187"/>
      <c r="E733" t="str">
        <f>IF(D733&gt;0,VLOOKUP(D733,Liste!$A$10:$D$163,4),"")</f>
        <v/>
      </c>
      <c r="F733" s="188"/>
      <c r="G733" s="37"/>
      <c r="H733" s="188"/>
      <c r="I733" s="144" t="str">
        <f t="shared" si="11"/>
        <v/>
      </c>
    </row>
    <row r="734" spans="1:9" ht="13" x14ac:dyDescent="0.3">
      <c r="A734" s="147"/>
      <c r="B734" s="149" t="str">
        <f>IF(A734&gt;0,VLOOKUP(A734,Liste!$B$179                         : Liste!$C$189,2),"")</f>
        <v/>
      </c>
      <c r="C734" s="186"/>
      <c r="D734" s="187"/>
      <c r="E734" t="str">
        <f>IF(D734&gt;0,VLOOKUP(D734,Liste!$A$10:$D$163,4),"")</f>
        <v/>
      </c>
      <c r="F734" s="188"/>
      <c r="G734" s="37"/>
      <c r="H734" s="188"/>
      <c r="I734" s="144" t="str">
        <f t="shared" si="11"/>
        <v/>
      </c>
    </row>
    <row r="735" spans="1:9" ht="13" x14ac:dyDescent="0.3">
      <c r="A735" s="147"/>
      <c r="B735" s="149" t="str">
        <f>IF(A735&gt;0,VLOOKUP(A735,Liste!$B$179                         : Liste!$C$189,2),"")</f>
        <v/>
      </c>
      <c r="C735" s="186"/>
      <c r="D735" s="187"/>
      <c r="E735" t="str">
        <f>IF(D735&gt;0,VLOOKUP(D735,Liste!$A$10:$D$163,4),"")</f>
        <v/>
      </c>
      <c r="F735" s="188"/>
      <c r="G735" s="37"/>
      <c r="H735" s="188"/>
      <c r="I735" s="144" t="str">
        <f t="shared" si="11"/>
        <v/>
      </c>
    </row>
    <row r="736" spans="1:9" ht="13" x14ac:dyDescent="0.3">
      <c r="A736" s="147"/>
      <c r="B736" s="149" t="str">
        <f>IF(A736&gt;0,VLOOKUP(A736,Liste!$B$179                         : Liste!$C$189,2),"")</f>
        <v/>
      </c>
      <c r="C736" s="186"/>
      <c r="D736" s="187"/>
      <c r="E736" t="str">
        <f>IF(D736&gt;0,VLOOKUP(D736,Liste!$A$10:$D$163,4),"")</f>
        <v/>
      </c>
      <c r="F736" s="188"/>
      <c r="G736" s="37"/>
      <c r="H736" s="188"/>
      <c r="I736" s="144" t="str">
        <f t="shared" si="11"/>
        <v/>
      </c>
    </row>
    <row r="737" spans="1:9" ht="13" x14ac:dyDescent="0.3">
      <c r="A737" s="147"/>
      <c r="B737" s="149" t="str">
        <f>IF(A737&gt;0,VLOOKUP(A737,Liste!$B$179                         : Liste!$C$189,2),"")</f>
        <v/>
      </c>
      <c r="C737" s="186"/>
      <c r="D737" s="187"/>
      <c r="E737" t="str">
        <f>IF(D737&gt;0,VLOOKUP(D737,Liste!$A$10:$D$163,4),"")</f>
        <v/>
      </c>
      <c r="F737" s="188"/>
      <c r="G737" s="37"/>
      <c r="H737" s="188"/>
      <c r="I737" s="144" t="str">
        <f t="shared" si="11"/>
        <v/>
      </c>
    </row>
    <row r="738" spans="1:9" ht="13" x14ac:dyDescent="0.3">
      <c r="A738" s="147"/>
      <c r="B738" s="149" t="str">
        <f>IF(A738&gt;0,VLOOKUP(A738,Liste!$B$179                         : Liste!$C$189,2),"")</f>
        <v/>
      </c>
      <c r="C738" s="186"/>
      <c r="D738" s="187"/>
      <c r="E738" t="str">
        <f>IF(D738&gt;0,VLOOKUP(D738,Liste!$A$10:$D$163,4),"")</f>
        <v/>
      </c>
      <c r="F738" s="188"/>
      <c r="G738" s="37"/>
      <c r="H738" s="188"/>
      <c r="I738" s="144" t="str">
        <f t="shared" si="11"/>
        <v/>
      </c>
    </row>
    <row r="739" spans="1:9" ht="13" x14ac:dyDescent="0.3">
      <c r="A739" s="147"/>
      <c r="B739" s="149" t="str">
        <f>IF(A739&gt;0,VLOOKUP(A739,Liste!$B$179                         : Liste!$C$189,2),"")</f>
        <v/>
      </c>
      <c r="C739" s="186"/>
      <c r="D739" s="187"/>
      <c r="E739" t="str">
        <f>IF(D739&gt;0,VLOOKUP(D739,Liste!$A$10:$D$163,4),"")</f>
        <v/>
      </c>
      <c r="F739" s="188"/>
      <c r="G739" s="37"/>
      <c r="H739" s="188"/>
      <c r="I739" s="144" t="str">
        <f t="shared" si="11"/>
        <v/>
      </c>
    </row>
    <row r="740" spans="1:9" ht="13" x14ac:dyDescent="0.3">
      <c r="A740" s="147"/>
      <c r="B740" s="149" t="str">
        <f>IF(A740&gt;0,VLOOKUP(A740,Liste!$B$179                         : Liste!$C$189,2),"")</f>
        <v/>
      </c>
      <c r="C740" s="186"/>
      <c r="D740" s="187"/>
      <c r="E740" t="str">
        <f>IF(D740&gt;0,VLOOKUP(D740,Liste!$A$10:$D$163,4),"")</f>
        <v/>
      </c>
      <c r="F740" s="188"/>
      <c r="G740" s="37"/>
      <c r="H740" s="188"/>
      <c r="I740" s="144" t="str">
        <f t="shared" si="11"/>
        <v/>
      </c>
    </row>
    <row r="741" spans="1:9" ht="13" x14ac:dyDescent="0.3">
      <c r="A741" s="147"/>
      <c r="B741" s="149" t="str">
        <f>IF(A741&gt;0,VLOOKUP(A741,Liste!$B$179                         : Liste!$C$189,2),"")</f>
        <v/>
      </c>
      <c r="C741" s="186"/>
      <c r="D741" s="187"/>
      <c r="E741" t="str">
        <f>IF(D741&gt;0,VLOOKUP(D741,Liste!$A$10:$D$163,4),"")</f>
        <v/>
      </c>
      <c r="F741" s="188"/>
      <c r="G741" s="37"/>
      <c r="H741" s="188"/>
      <c r="I741" s="144" t="str">
        <f t="shared" si="11"/>
        <v/>
      </c>
    </row>
    <row r="742" spans="1:9" ht="13" x14ac:dyDescent="0.3">
      <c r="A742" s="147"/>
      <c r="B742" s="149" t="str">
        <f>IF(A742&gt;0,VLOOKUP(A742,Liste!$B$179                         : Liste!$C$189,2),"")</f>
        <v/>
      </c>
      <c r="C742" s="186"/>
      <c r="D742" s="187"/>
      <c r="E742" t="str">
        <f>IF(D742&gt;0,VLOOKUP(D742,Liste!$A$10:$D$163,4),"")</f>
        <v/>
      </c>
      <c r="F742" s="188"/>
      <c r="G742" s="37"/>
      <c r="H742" s="188"/>
      <c r="I742" s="144" t="str">
        <f t="shared" si="11"/>
        <v/>
      </c>
    </row>
    <row r="743" spans="1:9" ht="13" x14ac:dyDescent="0.3">
      <c r="A743" s="147"/>
      <c r="B743" s="149" t="str">
        <f>IF(A743&gt;0,VLOOKUP(A743,Liste!$B$179                         : Liste!$C$189,2),"")</f>
        <v/>
      </c>
      <c r="C743" s="186"/>
      <c r="D743" s="187"/>
      <c r="E743" t="str">
        <f>IF(D743&gt;0,VLOOKUP(D743,Liste!$A$10:$D$163,4),"")</f>
        <v/>
      </c>
      <c r="F743" s="188"/>
      <c r="G743" s="37"/>
      <c r="H743" s="188"/>
      <c r="I743" s="144" t="str">
        <f t="shared" si="11"/>
        <v/>
      </c>
    </row>
    <row r="744" spans="1:9" ht="13" x14ac:dyDescent="0.3">
      <c r="A744" s="147"/>
      <c r="B744" s="149" t="str">
        <f>IF(A744&gt;0,VLOOKUP(A744,Liste!$B$179                         : Liste!$C$189,2),"")</f>
        <v/>
      </c>
      <c r="C744" s="186"/>
      <c r="D744" s="187"/>
      <c r="E744" t="str">
        <f>IF(D744&gt;0,VLOOKUP(D744,Liste!$A$10:$D$163,4),"")</f>
        <v/>
      </c>
      <c r="F744" s="188"/>
      <c r="G744" s="37"/>
      <c r="H744" s="188"/>
      <c r="I744" s="144" t="str">
        <f t="shared" si="11"/>
        <v/>
      </c>
    </row>
    <row r="745" spans="1:9" ht="13" x14ac:dyDescent="0.3">
      <c r="A745" s="147"/>
      <c r="B745" s="149" t="str">
        <f>IF(A745&gt;0,VLOOKUP(A745,Liste!$B$179                         : Liste!$C$189,2),"")</f>
        <v/>
      </c>
      <c r="C745" s="186"/>
      <c r="D745" s="187"/>
      <c r="E745" t="str">
        <f>IF(D745&gt;0,VLOOKUP(D745,Liste!$A$10:$D$163,4),"")</f>
        <v/>
      </c>
      <c r="F745" s="188"/>
      <c r="G745" s="37"/>
      <c r="H745" s="188"/>
      <c r="I745" s="144" t="str">
        <f t="shared" si="11"/>
        <v/>
      </c>
    </row>
    <row r="746" spans="1:9" ht="13" x14ac:dyDescent="0.3">
      <c r="A746" s="147"/>
      <c r="B746" s="149" t="str">
        <f>IF(A746&gt;0,VLOOKUP(A746,Liste!$B$179                         : Liste!$C$189,2),"")</f>
        <v/>
      </c>
      <c r="C746" s="186"/>
      <c r="D746" s="187"/>
      <c r="E746" t="str">
        <f>IF(D746&gt;0,VLOOKUP(D746,Liste!$A$10:$D$163,4),"")</f>
        <v/>
      </c>
      <c r="F746" s="188"/>
      <c r="G746" s="37"/>
      <c r="H746" s="188"/>
      <c r="I746" s="144" t="str">
        <f t="shared" si="11"/>
        <v/>
      </c>
    </row>
    <row r="747" spans="1:9" ht="13" x14ac:dyDescent="0.3">
      <c r="A747" s="147"/>
      <c r="B747" s="149" t="str">
        <f>IF(A747&gt;0,VLOOKUP(A747,Liste!$B$179                         : Liste!$C$189,2),"")</f>
        <v/>
      </c>
      <c r="C747" s="186"/>
      <c r="D747" s="187"/>
      <c r="E747" t="str">
        <f>IF(D747&gt;0,VLOOKUP(D747,Liste!$A$10:$D$163,4),"")</f>
        <v/>
      </c>
      <c r="F747" s="188"/>
      <c r="G747" s="37"/>
      <c r="H747" s="188"/>
      <c r="I747" s="144" t="str">
        <f t="shared" si="11"/>
        <v/>
      </c>
    </row>
    <row r="748" spans="1:9" ht="13" x14ac:dyDescent="0.3">
      <c r="A748" s="147"/>
      <c r="B748" s="149" t="str">
        <f>IF(A748&gt;0,VLOOKUP(A748,Liste!$B$179                         : Liste!$C$189,2),"")</f>
        <v/>
      </c>
      <c r="C748" s="186"/>
      <c r="D748" s="187"/>
      <c r="E748" t="str">
        <f>IF(D748&gt;0,VLOOKUP(D748,Liste!$A$10:$D$163,4),"")</f>
        <v/>
      </c>
      <c r="F748" s="188"/>
      <c r="G748" s="37"/>
      <c r="H748" s="188"/>
      <c r="I748" s="144" t="str">
        <f t="shared" si="11"/>
        <v/>
      </c>
    </row>
    <row r="749" spans="1:9" ht="13" x14ac:dyDescent="0.3">
      <c r="A749" s="147"/>
      <c r="B749" s="149" t="str">
        <f>IF(A749&gt;0,VLOOKUP(A749,Liste!$B$179                         : Liste!$C$189,2),"")</f>
        <v/>
      </c>
      <c r="C749" s="186"/>
      <c r="D749" s="187"/>
      <c r="E749" t="str">
        <f>IF(D749&gt;0,VLOOKUP(D749,Liste!$A$10:$D$163,4),"")</f>
        <v/>
      </c>
      <c r="F749" s="188"/>
      <c r="G749" s="37"/>
      <c r="H749" s="188"/>
      <c r="I749" s="144" t="str">
        <f t="shared" si="11"/>
        <v/>
      </c>
    </row>
    <row r="750" spans="1:9" ht="13" x14ac:dyDescent="0.3">
      <c r="A750" s="147"/>
      <c r="B750" s="149" t="str">
        <f>IF(A750&gt;0,VLOOKUP(A750,Liste!$B$179                         : Liste!$C$189,2),"")</f>
        <v/>
      </c>
      <c r="C750" s="186"/>
      <c r="D750" s="187"/>
      <c r="E750" t="str">
        <f>IF(D750&gt;0,VLOOKUP(D750,Liste!$A$10:$D$163,4),"")</f>
        <v/>
      </c>
      <c r="F750" s="188"/>
      <c r="G750" s="37"/>
      <c r="H750" s="188"/>
      <c r="I750" s="144" t="str">
        <f t="shared" si="11"/>
        <v/>
      </c>
    </row>
    <row r="751" spans="1:9" ht="13" x14ac:dyDescent="0.3">
      <c r="A751" s="147"/>
      <c r="B751" s="149" t="str">
        <f>IF(A751&gt;0,VLOOKUP(A751,Liste!$B$179                         : Liste!$C$189,2),"")</f>
        <v/>
      </c>
      <c r="C751" s="186"/>
      <c r="D751" s="187"/>
      <c r="E751" t="str">
        <f>IF(D751&gt;0,VLOOKUP(D751,Liste!$A$10:$D$163,4),"")</f>
        <v/>
      </c>
      <c r="F751" s="188"/>
      <c r="G751" s="37"/>
      <c r="H751" s="188"/>
      <c r="I751" s="144" t="str">
        <f t="shared" si="11"/>
        <v/>
      </c>
    </row>
    <row r="752" spans="1:9" ht="13" x14ac:dyDescent="0.3">
      <c r="A752" s="147"/>
      <c r="B752" s="149" t="str">
        <f>IF(A752&gt;0,VLOOKUP(A752,Liste!$B$179                         : Liste!$C$189,2),"")</f>
        <v/>
      </c>
      <c r="C752" s="186"/>
      <c r="D752" s="187"/>
      <c r="E752" t="str">
        <f>IF(D752&gt;0,VLOOKUP(D752,Liste!$A$10:$D$163,4),"")</f>
        <v/>
      </c>
      <c r="F752" s="188"/>
      <c r="G752" s="37"/>
      <c r="H752" s="188"/>
      <c r="I752" s="144" t="str">
        <f t="shared" si="11"/>
        <v/>
      </c>
    </row>
    <row r="753" spans="1:9" ht="13" x14ac:dyDescent="0.3">
      <c r="A753" s="147"/>
      <c r="B753" s="149" t="str">
        <f>IF(A753&gt;0,VLOOKUP(A753,Liste!$B$179                         : Liste!$C$189,2),"")</f>
        <v/>
      </c>
      <c r="C753" s="186"/>
      <c r="D753" s="187"/>
      <c r="E753" t="str">
        <f>IF(D753&gt;0,VLOOKUP(D753,Liste!$A$10:$D$163,4),"")</f>
        <v/>
      </c>
      <c r="F753" s="188"/>
      <c r="G753" s="37"/>
      <c r="H753" s="188"/>
      <c r="I753" s="144" t="str">
        <f t="shared" si="11"/>
        <v/>
      </c>
    </row>
    <row r="754" spans="1:9" ht="13" x14ac:dyDescent="0.3">
      <c r="A754" s="147"/>
      <c r="B754" s="149" t="str">
        <f>IF(A754&gt;0,VLOOKUP(A754,Liste!$B$179                         : Liste!$C$189,2),"")</f>
        <v/>
      </c>
      <c r="C754" s="186"/>
      <c r="D754" s="187"/>
      <c r="E754" t="str">
        <f>IF(D754&gt;0,VLOOKUP(D754,Liste!$A$10:$D$163,4),"")</f>
        <v/>
      </c>
      <c r="F754" s="188"/>
      <c r="G754" s="37"/>
      <c r="H754" s="188"/>
      <c r="I754" s="144" t="str">
        <f t="shared" si="11"/>
        <v/>
      </c>
    </row>
    <row r="755" spans="1:9" ht="13" x14ac:dyDescent="0.3">
      <c r="A755" s="147"/>
      <c r="B755" s="149" t="str">
        <f>IF(A755&gt;0,VLOOKUP(A755,Liste!$B$179                         : Liste!$C$189,2),"")</f>
        <v/>
      </c>
      <c r="C755" s="186"/>
      <c r="D755" s="187"/>
      <c r="E755" t="str">
        <f>IF(D755&gt;0,VLOOKUP(D755,Liste!$A$10:$D$163,4),"")</f>
        <v/>
      </c>
      <c r="F755" s="188"/>
      <c r="G755" s="37"/>
      <c r="H755" s="188"/>
      <c r="I755" s="144" t="str">
        <f t="shared" si="11"/>
        <v/>
      </c>
    </row>
    <row r="756" spans="1:9" ht="13" x14ac:dyDescent="0.3">
      <c r="A756" s="147"/>
      <c r="B756" s="149" t="str">
        <f>IF(A756&gt;0,VLOOKUP(A756,Liste!$B$179                         : Liste!$C$189,2),"")</f>
        <v/>
      </c>
      <c r="C756" s="186"/>
      <c r="D756" s="187"/>
      <c r="E756" t="str">
        <f>IF(D756&gt;0,VLOOKUP(D756,Liste!$A$10:$D$163,4),"")</f>
        <v/>
      </c>
      <c r="F756" s="188"/>
      <c r="G756" s="37"/>
      <c r="H756" s="188"/>
      <c r="I756" s="144" t="str">
        <f t="shared" si="11"/>
        <v/>
      </c>
    </row>
    <row r="757" spans="1:9" ht="13" x14ac:dyDescent="0.3">
      <c r="A757" s="147"/>
      <c r="B757" s="149" t="str">
        <f>IF(A757&gt;0,VLOOKUP(A757,Liste!$B$179                         : Liste!$C$189,2),"")</f>
        <v/>
      </c>
      <c r="C757" s="186"/>
      <c r="D757" s="187"/>
      <c r="E757" t="str">
        <f>IF(D757&gt;0,VLOOKUP(D757,Liste!$A$10:$D$163,4),"")</f>
        <v/>
      </c>
      <c r="F757" s="188"/>
      <c r="G757" s="37"/>
      <c r="H757" s="188"/>
      <c r="I757" s="144" t="str">
        <f t="shared" si="11"/>
        <v/>
      </c>
    </row>
    <row r="758" spans="1:9" ht="13" x14ac:dyDescent="0.3">
      <c r="A758" s="147"/>
      <c r="B758" s="149" t="str">
        <f>IF(A758&gt;0,VLOOKUP(A758,Liste!$B$179                         : Liste!$C$189,2),"")</f>
        <v/>
      </c>
      <c r="C758" s="186"/>
      <c r="D758" s="187"/>
      <c r="E758" t="str">
        <f>IF(D758&gt;0,VLOOKUP(D758,Liste!$A$10:$D$163,4),"")</f>
        <v/>
      </c>
      <c r="F758" s="188"/>
      <c r="G758" s="37"/>
      <c r="H758" s="188"/>
      <c r="I758" s="144" t="str">
        <f t="shared" si="11"/>
        <v/>
      </c>
    </row>
    <row r="759" spans="1:9" ht="13" x14ac:dyDescent="0.3">
      <c r="A759" s="147"/>
      <c r="B759" s="149" t="str">
        <f>IF(A759&gt;0,VLOOKUP(A759,Liste!$B$179                         : Liste!$C$189,2),"")</f>
        <v/>
      </c>
      <c r="C759" s="186"/>
      <c r="D759" s="187"/>
      <c r="E759" t="str">
        <f>IF(D759&gt;0,VLOOKUP(D759,Liste!$A$10:$D$163,4),"")</f>
        <v/>
      </c>
      <c r="F759" s="188"/>
      <c r="G759" s="37"/>
      <c r="H759" s="188"/>
      <c r="I759" s="144" t="str">
        <f t="shared" si="11"/>
        <v/>
      </c>
    </row>
    <row r="760" spans="1:9" ht="13" x14ac:dyDescent="0.3">
      <c r="A760" s="147"/>
      <c r="B760" s="149" t="str">
        <f>IF(A760&gt;0,VLOOKUP(A760,Liste!$B$179                         : Liste!$C$189,2),"")</f>
        <v/>
      </c>
      <c r="C760" s="186"/>
      <c r="D760" s="187"/>
      <c r="E760" t="str">
        <f>IF(D760&gt;0,VLOOKUP(D760,Liste!$A$10:$D$163,4),"")</f>
        <v/>
      </c>
      <c r="F760" s="188"/>
      <c r="G760" s="37"/>
      <c r="H760" s="188"/>
      <c r="I760" s="144" t="str">
        <f t="shared" si="11"/>
        <v/>
      </c>
    </row>
    <row r="761" spans="1:9" ht="13" x14ac:dyDescent="0.3">
      <c r="A761" s="147"/>
      <c r="B761" s="149" t="str">
        <f>IF(A761&gt;0,VLOOKUP(A761,Liste!$B$179                         : Liste!$C$189,2),"")</f>
        <v/>
      </c>
      <c r="C761" s="186"/>
      <c r="D761" s="187"/>
      <c r="E761" t="str">
        <f>IF(D761&gt;0,VLOOKUP(D761,Liste!$A$10:$D$163,4),"")</f>
        <v/>
      </c>
      <c r="F761" s="188"/>
      <c r="G761" s="37"/>
      <c r="H761" s="188"/>
      <c r="I761" s="144" t="str">
        <f t="shared" si="11"/>
        <v/>
      </c>
    </row>
    <row r="762" spans="1:9" ht="13" x14ac:dyDescent="0.3">
      <c r="A762" s="147"/>
      <c r="B762" s="149" t="str">
        <f>IF(A762&gt;0,VLOOKUP(A762,Liste!$B$179                         : Liste!$C$189,2),"")</f>
        <v/>
      </c>
      <c r="C762" s="186"/>
      <c r="D762" s="187"/>
      <c r="E762" t="str">
        <f>IF(D762&gt;0,VLOOKUP(D762,Liste!$A$10:$D$163,4),"")</f>
        <v/>
      </c>
      <c r="F762" s="188"/>
      <c r="G762" s="37"/>
      <c r="H762" s="188"/>
      <c r="I762" s="144" t="str">
        <f t="shared" si="11"/>
        <v/>
      </c>
    </row>
    <row r="763" spans="1:9" ht="13" x14ac:dyDescent="0.3">
      <c r="A763" s="147"/>
      <c r="B763" s="149" t="str">
        <f>IF(A763&gt;0,VLOOKUP(A763,Liste!$B$179                         : Liste!$C$189,2),"")</f>
        <v/>
      </c>
      <c r="C763" s="186"/>
      <c r="D763" s="187"/>
      <c r="E763" t="str">
        <f>IF(D763&gt;0,VLOOKUP(D763,Liste!$A$10:$D$163,4),"")</f>
        <v/>
      </c>
      <c r="F763" s="188"/>
      <c r="G763" s="37"/>
      <c r="H763" s="188"/>
      <c r="I763" s="144" t="str">
        <f t="shared" si="11"/>
        <v/>
      </c>
    </row>
    <row r="764" spans="1:9" ht="13" x14ac:dyDescent="0.3">
      <c r="A764" s="147"/>
      <c r="B764" s="149" t="str">
        <f>IF(A764&gt;0,VLOOKUP(A764,Liste!$B$179                         : Liste!$C$189,2),"")</f>
        <v/>
      </c>
      <c r="C764" s="186"/>
      <c r="D764" s="187"/>
      <c r="E764" t="str">
        <f>IF(D764&gt;0,VLOOKUP(D764,Liste!$A$10:$D$163,4),"")</f>
        <v/>
      </c>
      <c r="F764" s="188"/>
      <c r="G764" s="37"/>
      <c r="H764" s="188"/>
      <c r="I764" s="144" t="str">
        <f t="shared" si="11"/>
        <v/>
      </c>
    </row>
    <row r="765" spans="1:9" ht="13" x14ac:dyDescent="0.3">
      <c r="A765" s="147"/>
      <c r="B765" s="149" t="str">
        <f>IF(A765&gt;0,VLOOKUP(A765,Liste!$B$179                         : Liste!$C$189,2),"")</f>
        <v/>
      </c>
      <c r="C765" s="186"/>
      <c r="D765" s="187"/>
      <c r="E765" t="str">
        <f>IF(D765&gt;0,VLOOKUP(D765,Liste!$A$10:$D$163,4),"")</f>
        <v/>
      </c>
      <c r="F765" s="188"/>
      <c r="G765" s="37"/>
      <c r="H765" s="188"/>
      <c r="I765" s="144" t="str">
        <f t="shared" si="11"/>
        <v/>
      </c>
    </row>
    <row r="766" spans="1:9" ht="13" x14ac:dyDescent="0.3">
      <c r="A766" s="147"/>
      <c r="B766" s="149" t="str">
        <f>IF(A766&gt;0,VLOOKUP(A766,Liste!$B$179                         : Liste!$C$189,2),"")</f>
        <v/>
      </c>
      <c r="C766" s="186"/>
      <c r="D766" s="187"/>
      <c r="E766" t="str">
        <f>IF(D766&gt;0,VLOOKUP(D766,Liste!$A$10:$D$163,4),"")</f>
        <v/>
      </c>
      <c r="F766" s="188"/>
      <c r="G766" s="37"/>
      <c r="H766" s="188"/>
      <c r="I766" s="144" t="str">
        <f t="shared" si="11"/>
        <v/>
      </c>
    </row>
    <row r="767" spans="1:9" ht="13" x14ac:dyDescent="0.3">
      <c r="A767" s="147"/>
      <c r="B767" s="149" t="str">
        <f>IF(A767&gt;0,VLOOKUP(A767,Liste!$B$179                         : Liste!$C$189,2),"")</f>
        <v/>
      </c>
      <c r="C767" s="186"/>
      <c r="D767" s="187"/>
      <c r="E767" t="str">
        <f>IF(D767&gt;0,VLOOKUP(D767,Liste!$A$10:$D$163,4),"")</f>
        <v/>
      </c>
      <c r="F767" s="188"/>
      <c r="G767" s="37"/>
      <c r="H767" s="188"/>
      <c r="I767" s="144" t="str">
        <f t="shared" si="11"/>
        <v/>
      </c>
    </row>
    <row r="768" spans="1:9" ht="13" x14ac:dyDescent="0.3">
      <c r="A768" s="147"/>
      <c r="B768" s="149" t="str">
        <f>IF(A768&gt;0,VLOOKUP(A768,Liste!$B$179                         : Liste!$C$189,2),"")</f>
        <v/>
      </c>
      <c r="C768" s="186"/>
      <c r="D768" s="187"/>
      <c r="E768" t="str">
        <f>IF(D768&gt;0,VLOOKUP(D768,Liste!$A$10:$D$163,4),"")</f>
        <v/>
      </c>
      <c r="F768" s="188"/>
      <c r="G768" s="37"/>
      <c r="H768" s="188"/>
      <c r="I768" s="144" t="str">
        <f t="shared" si="11"/>
        <v/>
      </c>
    </row>
    <row r="769" spans="1:9" ht="13" x14ac:dyDescent="0.3">
      <c r="A769" s="147"/>
      <c r="B769" s="149" t="str">
        <f>IF(A769&gt;0,VLOOKUP(A769,Liste!$B$179                         : Liste!$C$189,2),"")</f>
        <v/>
      </c>
      <c r="C769" s="186"/>
      <c r="D769" s="187"/>
      <c r="E769" t="str">
        <f>IF(D769&gt;0,VLOOKUP(D769,Liste!$A$10:$D$163,4),"")</f>
        <v/>
      </c>
      <c r="F769" s="188"/>
      <c r="G769" s="37"/>
      <c r="H769" s="188"/>
      <c r="I769" s="144" t="str">
        <f t="shared" si="11"/>
        <v/>
      </c>
    </row>
    <row r="770" spans="1:9" ht="13" x14ac:dyDescent="0.3">
      <c r="A770" s="147"/>
      <c r="B770" s="149" t="str">
        <f>IF(A770&gt;0,VLOOKUP(A770,Liste!$B$179                         : Liste!$C$189,2),"")</f>
        <v/>
      </c>
      <c r="C770" s="186"/>
      <c r="D770" s="187"/>
      <c r="E770" t="str">
        <f>IF(D770&gt;0,VLOOKUP(D770,Liste!$A$10:$D$163,4),"")</f>
        <v/>
      </c>
      <c r="F770" s="188"/>
      <c r="G770" s="37"/>
      <c r="H770" s="188"/>
      <c r="I770" s="144" t="str">
        <f t="shared" si="11"/>
        <v/>
      </c>
    </row>
    <row r="771" spans="1:9" ht="13" x14ac:dyDescent="0.3">
      <c r="A771" s="147"/>
      <c r="B771" s="149" t="str">
        <f>IF(A771&gt;0,VLOOKUP(A771,Liste!$B$179                         : Liste!$C$189,2),"")</f>
        <v/>
      </c>
      <c r="C771" s="186"/>
      <c r="D771" s="187"/>
      <c r="E771" t="str">
        <f>IF(D771&gt;0,VLOOKUP(D771,Liste!$A$10:$D$163,4),"")</f>
        <v/>
      </c>
      <c r="F771" s="188"/>
      <c r="G771" s="37"/>
      <c r="H771" s="188"/>
      <c r="I771" s="144" t="str">
        <f t="shared" si="11"/>
        <v/>
      </c>
    </row>
    <row r="772" spans="1:9" ht="13" x14ac:dyDescent="0.3">
      <c r="A772" s="147"/>
      <c r="B772" s="149" t="str">
        <f>IF(A772&gt;0,VLOOKUP(A772,Liste!$B$179                         : Liste!$C$189,2),"")</f>
        <v/>
      </c>
      <c r="C772" s="186"/>
      <c r="D772" s="187"/>
      <c r="E772" t="str">
        <f>IF(D772&gt;0,VLOOKUP(D772,Liste!$A$10:$D$163,4),"")</f>
        <v/>
      </c>
      <c r="F772" s="188"/>
      <c r="G772" s="37"/>
      <c r="H772" s="188"/>
      <c r="I772" s="144" t="str">
        <f t="shared" si="11"/>
        <v/>
      </c>
    </row>
    <row r="773" spans="1:9" ht="13" x14ac:dyDescent="0.3">
      <c r="A773" s="147"/>
      <c r="B773" s="149" t="str">
        <f>IF(A773&gt;0,VLOOKUP(A773,Liste!$B$179                         : Liste!$C$189,2),"")</f>
        <v/>
      </c>
      <c r="C773" s="186"/>
      <c r="D773" s="187"/>
      <c r="E773" t="str">
        <f>IF(D773&gt;0,VLOOKUP(D773,Liste!$A$10:$D$163,4),"")</f>
        <v/>
      </c>
      <c r="F773" s="188"/>
      <c r="G773" s="37"/>
      <c r="H773" s="188"/>
      <c r="I773" s="144" t="str">
        <f t="shared" si="11"/>
        <v/>
      </c>
    </row>
    <row r="774" spans="1:9" ht="13" x14ac:dyDescent="0.3">
      <c r="A774" s="147"/>
      <c r="B774" s="149" t="str">
        <f>IF(A774&gt;0,VLOOKUP(A774,Liste!$B$179                         : Liste!$C$189,2),"")</f>
        <v/>
      </c>
      <c r="C774" s="186"/>
      <c r="D774" s="187"/>
      <c r="E774" t="str">
        <f>IF(D774&gt;0,VLOOKUP(D774,Liste!$A$10:$D$163,4),"")</f>
        <v/>
      </c>
      <c r="F774" s="188"/>
      <c r="G774" s="37"/>
      <c r="H774" s="188"/>
      <c r="I774" s="144" t="str">
        <f t="shared" ref="I774:I837" si="12">IF(AND(D774&gt;0,F774+G774+H774=0),"EN ATTENTE",IF(F774+G774+H774&gt;1,"ERREUR",""))</f>
        <v/>
      </c>
    </row>
    <row r="775" spans="1:9" ht="13" x14ac:dyDescent="0.3">
      <c r="A775" s="147"/>
      <c r="B775" s="149" t="str">
        <f>IF(A775&gt;0,VLOOKUP(A775,Liste!$B$179                         : Liste!$C$189,2),"")</f>
        <v/>
      </c>
      <c r="C775" s="186"/>
      <c r="D775" s="187"/>
      <c r="E775" t="str">
        <f>IF(D775&gt;0,VLOOKUP(D775,Liste!$A$10:$D$163,4),"")</f>
        <v/>
      </c>
      <c r="F775" s="188"/>
      <c r="G775" s="37"/>
      <c r="H775" s="188"/>
      <c r="I775" s="144" t="str">
        <f t="shared" si="12"/>
        <v/>
      </c>
    </row>
    <row r="776" spans="1:9" ht="13" x14ac:dyDescent="0.3">
      <c r="A776" s="147"/>
      <c r="B776" s="149" t="str">
        <f>IF(A776&gt;0,VLOOKUP(A776,Liste!$B$179                         : Liste!$C$189,2),"")</f>
        <v/>
      </c>
      <c r="C776" s="186"/>
      <c r="D776" s="187"/>
      <c r="E776" t="str">
        <f>IF(D776&gt;0,VLOOKUP(D776,Liste!$A$10:$D$163,4),"")</f>
        <v/>
      </c>
      <c r="F776" s="188"/>
      <c r="G776" s="37"/>
      <c r="H776" s="188"/>
      <c r="I776" s="144" t="str">
        <f t="shared" si="12"/>
        <v/>
      </c>
    </row>
    <row r="777" spans="1:9" ht="13" x14ac:dyDescent="0.3">
      <c r="A777" s="147"/>
      <c r="B777" s="149" t="str">
        <f>IF(A777&gt;0,VLOOKUP(A777,Liste!$B$179                         : Liste!$C$189,2),"")</f>
        <v/>
      </c>
      <c r="C777" s="186"/>
      <c r="D777" s="187"/>
      <c r="E777" t="str">
        <f>IF(D777&gt;0,VLOOKUP(D777,Liste!$A$10:$D$163,4),"")</f>
        <v/>
      </c>
      <c r="F777" s="188"/>
      <c r="G777" s="37"/>
      <c r="H777" s="188"/>
      <c r="I777" s="144" t="str">
        <f t="shared" si="12"/>
        <v/>
      </c>
    </row>
    <row r="778" spans="1:9" ht="13" x14ac:dyDescent="0.3">
      <c r="A778" s="147"/>
      <c r="B778" s="149" t="str">
        <f>IF(A778&gt;0,VLOOKUP(A778,Liste!$B$179                         : Liste!$C$189,2),"")</f>
        <v/>
      </c>
      <c r="C778" s="186"/>
      <c r="D778" s="187"/>
      <c r="E778" t="str">
        <f>IF(D778&gt;0,VLOOKUP(D778,Liste!$A$10:$D$163,4),"")</f>
        <v/>
      </c>
      <c r="F778" s="188"/>
      <c r="G778" s="37"/>
      <c r="H778" s="188"/>
      <c r="I778" s="144" t="str">
        <f t="shared" si="12"/>
        <v/>
      </c>
    </row>
    <row r="779" spans="1:9" ht="13" x14ac:dyDescent="0.3">
      <c r="A779" s="147"/>
      <c r="B779" s="149" t="str">
        <f>IF(A779&gt;0,VLOOKUP(A779,Liste!$B$179                         : Liste!$C$189,2),"")</f>
        <v/>
      </c>
      <c r="C779" s="186"/>
      <c r="D779" s="187"/>
      <c r="E779" t="str">
        <f>IF(D779&gt;0,VLOOKUP(D779,Liste!$A$10:$D$163,4),"")</f>
        <v/>
      </c>
      <c r="F779" s="188"/>
      <c r="G779" s="37"/>
      <c r="H779" s="188"/>
      <c r="I779" s="144" t="str">
        <f t="shared" si="12"/>
        <v/>
      </c>
    </row>
    <row r="780" spans="1:9" ht="13" x14ac:dyDescent="0.3">
      <c r="A780" s="147"/>
      <c r="B780" s="149" t="str">
        <f>IF(A780&gt;0,VLOOKUP(A780,Liste!$B$179                         : Liste!$C$189,2),"")</f>
        <v/>
      </c>
      <c r="C780" s="186"/>
      <c r="D780" s="187"/>
      <c r="E780" t="str">
        <f>IF(D780&gt;0,VLOOKUP(D780,Liste!$A$10:$D$163,4),"")</f>
        <v/>
      </c>
      <c r="F780" s="188"/>
      <c r="G780" s="37"/>
      <c r="H780" s="188"/>
      <c r="I780" s="144" t="str">
        <f t="shared" si="12"/>
        <v/>
      </c>
    </row>
    <row r="781" spans="1:9" ht="13" x14ac:dyDescent="0.3">
      <c r="A781" s="147"/>
      <c r="B781" s="149" t="str">
        <f>IF(A781&gt;0,VLOOKUP(A781,Liste!$B$179                         : Liste!$C$189,2),"")</f>
        <v/>
      </c>
      <c r="C781" s="186"/>
      <c r="D781" s="187"/>
      <c r="E781" t="str">
        <f>IF(D781&gt;0,VLOOKUP(D781,Liste!$A$10:$D$163,4),"")</f>
        <v/>
      </c>
      <c r="F781" s="188"/>
      <c r="G781" s="37"/>
      <c r="H781" s="188"/>
      <c r="I781" s="144" t="str">
        <f t="shared" si="12"/>
        <v/>
      </c>
    </row>
    <row r="782" spans="1:9" ht="13" x14ac:dyDescent="0.3">
      <c r="A782" s="147"/>
      <c r="B782" s="149" t="str">
        <f>IF(A782&gt;0,VLOOKUP(A782,Liste!$B$179                         : Liste!$C$189,2),"")</f>
        <v/>
      </c>
      <c r="C782" s="186"/>
      <c r="D782" s="187"/>
      <c r="E782" t="str">
        <f>IF(D782&gt;0,VLOOKUP(D782,Liste!$A$10:$D$163,4),"")</f>
        <v/>
      </c>
      <c r="F782" s="188"/>
      <c r="G782" s="37"/>
      <c r="H782" s="188"/>
      <c r="I782" s="144" t="str">
        <f t="shared" si="12"/>
        <v/>
      </c>
    </row>
    <row r="783" spans="1:9" ht="13" x14ac:dyDescent="0.3">
      <c r="A783" s="147"/>
      <c r="B783" s="149" t="str">
        <f>IF(A783&gt;0,VLOOKUP(A783,Liste!$B$179                         : Liste!$C$189,2),"")</f>
        <v/>
      </c>
      <c r="C783" s="186"/>
      <c r="D783" s="187"/>
      <c r="E783" t="str">
        <f>IF(D783&gt;0,VLOOKUP(D783,Liste!$A$10:$D$163,4),"")</f>
        <v/>
      </c>
      <c r="F783" s="188"/>
      <c r="G783" s="37"/>
      <c r="H783" s="188"/>
      <c r="I783" s="144" t="str">
        <f t="shared" si="12"/>
        <v/>
      </c>
    </row>
    <row r="784" spans="1:9" ht="13" x14ac:dyDescent="0.3">
      <c r="A784" s="147"/>
      <c r="B784" s="149" t="str">
        <f>IF(A784&gt;0,VLOOKUP(A784,Liste!$B$179                         : Liste!$C$189,2),"")</f>
        <v/>
      </c>
      <c r="C784" s="186"/>
      <c r="D784" s="187"/>
      <c r="E784" t="str">
        <f>IF(D784&gt;0,VLOOKUP(D784,Liste!$A$10:$D$163,4),"")</f>
        <v/>
      </c>
      <c r="F784" s="188"/>
      <c r="G784" s="37"/>
      <c r="H784" s="188"/>
      <c r="I784" s="144" t="str">
        <f t="shared" si="12"/>
        <v/>
      </c>
    </row>
    <row r="785" spans="1:9" ht="13" x14ac:dyDescent="0.3">
      <c r="A785" s="147"/>
      <c r="B785" s="149" t="str">
        <f>IF(A785&gt;0,VLOOKUP(A785,Liste!$B$179                         : Liste!$C$189,2),"")</f>
        <v/>
      </c>
      <c r="C785" s="186"/>
      <c r="D785" s="187"/>
      <c r="E785" t="str">
        <f>IF(D785&gt;0,VLOOKUP(D785,Liste!$A$10:$D$163,4),"")</f>
        <v/>
      </c>
      <c r="F785" s="188"/>
      <c r="G785" s="37"/>
      <c r="H785" s="188"/>
      <c r="I785" s="144" t="str">
        <f t="shared" si="12"/>
        <v/>
      </c>
    </row>
    <row r="786" spans="1:9" ht="13" x14ac:dyDescent="0.3">
      <c r="A786" s="147"/>
      <c r="B786" s="149" t="str">
        <f>IF(A786&gt;0,VLOOKUP(A786,Liste!$B$179                         : Liste!$C$189,2),"")</f>
        <v/>
      </c>
      <c r="C786" s="186"/>
      <c r="D786" s="187"/>
      <c r="E786" t="str">
        <f>IF(D786&gt;0,VLOOKUP(D786,Liste!$A$10:$D$163,4),"")</f>
        <v/>
      </c>
      <c r="F786" s="188"/>
      <c r="G786" s="37"/>
      <c r="H786" s="188"/>
      <c r="I786" s="144" t="str">
        <f t="shared" si="12"/>
        <v/>
      </c>
    </row>
    <row r="787" spans="1:9" ht="13" x14ac:dyDescent="0.3">
      <c r="A787" s="147"/>
      <c r="B787" s="149" t="str">
        <f>IF(A787&gt;0,VLOOKUP(A787,Liste!$B$179                         : Liste!$C$189,2),"")</f>
        <v/>
      </c>
      <c r="C787" s="186"/>
      <c r="D787" s="187"/>
      <c r="E787" t="str">
        <f>IF(D787&gt;0,VLOOKUP(D787,Liste!$A$10:$D$163,4),"")</f>
        <v/>
      </c>
      <c r="F787" s="188"/>
      <c r="G787" s="37"/>
      <c r="H787" s="188"/>
      <c r="I787" s="144" t="str">
        <f t="shared" si="12"/>
        <v/>
      </c>
    </row>
    <row r="788" spans="1:9" ht="13" x14ac:dyDescent="0.3">
      <c r="A788" s="147"/>
      <c r="B788" s="149" t="str">
        <f>IF(A788&gt;0,VLOOKUP(A788,Liste!$B$179                         : Liste!$C$189,2),"")</f>
        <v/>
      </c>
      <c r="C788" s="186"/>
      <c r="D788" s="187"/>
      <c r="E788" t="str">
        <f>IF(D788&gt;0,VLOOKUP(D788,Liste!$A$10:$D$163,4),"")</f>
        <v/>
      </c>
      <c r="F788" s="188"/>
      <c r="G788" s="37"/>
      <c r="H788" s="188"/>
      <c r="I788" s="144" t="str">
        <f t="shared" si="12"/>
        <v/>
      </c>
    </row>
    <row r="789" spans="1:9" ht="13" x14ac:dyDescent="0.3">
      <c r="A789" s="147"/>
      <c r="B789" s="149" t="str">
        <f>IF(A789&gt;0,VLOOKUP(A789,Liste!$B$179                         : Liste!$C$189,2),"")</f>
        <v/>
      </c>
      <c r="C789" s="186"/>
      <c r="D789" s="187"/>
      <c r="E789" t="str">
        <f>IF(D789&gt;0,VLOOKUP(D789,Liste!$A$10:$D$163,4),"")</f>
        <v/>
      </c>
      <c r="F789" s="188"/>
      <c r="G789" s="37"/>
      <c r="H789" s="188"/>
      <c r="I789" s="144" t="str">
        <f t="shared" si="12"/>
        <v/>
      </c>
    </row>
    <row r="790" spans="1:9" ht="13" x14ac:dyDescent="0.3">
      <c r="A790" s="147"/>
      <c r="B790" s="149" t="str">
        <f>IF(A790&gt;0,VLOOKUP(A790,Liste!$B$179                         : Liste!$C$189,2),"")</f>
        <v/>
      </c>
      <c r="C790" s="186"/>
      <c r="D790" s="187"/>
      <c r="E790" t="str">
        <f>IF(D790&gt;0,VLOOKUP(D790,Liste!$A$10:$D$163,4),"")</f>
        <v/>
      </c>
      <c r="F790" s="188"/>
      <c r="G790" s="37"/>
      <c r="H790" s="188"/>
      <c r="I790" s="144" t="str">
        <f t="shared" si="12"/>
        <v/>
      </c>
    </row>
    <row r="791" spans="1:9" ht="13" x14ac:dyDescent="0.3">
      <c r="A791" s="147"/>
      <c r="B791" s="149" t="str">
        <f>IF(A791&gt;0,VLOOKUP(A791,Liste!$B$179                         : Liste!$C$189,2),"")</f>
        <v/>
      </c>
      <c r="C791" s="186"/>
      <c r="D791" s="187"/>
      <c r="E791" t="str">
        <f>IF(D791&gt;0,VLOOKUP(D791,Liste!$A$10:$D$163,4),"")</f>
        <v/>
      </c>
      <c r="F791" s="188"/>
      <c r="G791" s="37"/>
      <c r="H791" s="188"/>
      <c r="I791" s="144" t="str">
        <f t="shared" si="12"/>
        <v/>
      </c>
    </row>
    <row r="792" spans="1:9" ht="13" x14ac:dyDescent="0.3">
      <c r="A792" s="147"/>
      <c r="B792" s="149" t="str">
        <f>IF(A792&gt;0,VLOOKUP(A792,Liste!$B$179                         : Liste!$C$189,2),"")</f>
        <v/>
      </c>
      <c r="C792" s="186"/>
      <c r="D792" s="187"/>
      <c r="E792" t="str">
        <f>IF(D792&gt;0,VLOOKUP(D792,Liste!$A$10:$D$163,4),"")</f>
        <v/>
      </c>
      <c r="F792" s="188"/>
      <c r="G792" s="37"/>
      <c r="H792" s="188"/>
      <c r="I792" s="144" t="str">
        <f t="shared" si="12"/>
        <v/>
      </c>
    </row>
    <row r="793" spans="1:9" ht="13" x14ac:dyDescent="0.3">
      <c r="A793" s="147"/>
      <c r="B793" s="149" t="str">
        <f>IF(A793&gt;0,VLOOKUP(A793,Liste!$B$179                         : Liste!$C$189,2),"")</f>
        <v/>
      </c>
      <c r="C793" s="186"/>
      <c r="D793" s="187"/>
      <c r="E793" t="str">
        <f>IF(D793&gt;0,VLOOKUP(D793,Liste!$A$10:$D$163,4),"")</f>
        <v/>
      </c>
      <c r="F793" s="188"/>
      <c r="G793" s="37"/>
      <c r="H793" s="188"/>
      <c r="I793" s="144" t="str">
        <f t="shared" si="12"/>
        <v/>
      </c>
    </row>
    <row r="794" spans="1:9" ht="13" x14ac:dyDescent="0.3">
      <c r="A794" s="147"/>
      <c r="B794" s="149" t="str">
        <f>IF(A794&gt;0,VLOOKUP(A794,Liste!$B$179                         : Liste!$C$189,2),"")</f>
        <v/>
      </c>
      <c r="C794" s="186"/>
      <c r="D794" s="187"/>
      <c r="E794" t="str">
        <f>IF(D794&gt;0,VLOOKUP(D794,Liste!$A$10:$D$163,4),"")</f>
        <v/>
      </c>
      <c r="F794" s="188"/>
      <c r="G794" s="37"/>
      <c r="H794" s="188"/>
      <c r="I794" s="144" t="str">
        <f t="shared" si="12"/>
        <v/>
      </c>
    </row>
    <row r="795" spans="1:9" ht="13" x14ac:dyDescent="0.3">
      <c r="A795" s="147"/>
      <c r="B795" s="149" t="str">
        <f>IF(A795&gt;0,VLOOKUP(A795,Liste!$B$179                         : Liste!$C$189,2),"")</f>
        <v/>
      </c>
      <c r="C795" s="186"/>
      <c r="D795" s="187"/>
      <c r="E795" t="str">
        <f>IF(D795&gt;0,VLOOKUP(D795,Liste!$A$10:$D$163,4),"")</f>
        <v/>
      </c>
      <c r="F795" s="188"/>
      <c r="G795" s="37"/>
      <c r="H795" s="188"/>
      <c r="I795" s="144" t="str">
        <f t="shared" si="12"/>
        <v/>
      </c>
    </row>
    <row r="796" spans="1:9" ht="13" x14ac:dyDescent="0.3">
      <c r="A796" s="147"/>
      <c r="B796" s="149" t="str">
        <f>IF(A796&gt;0,VLOOKUP(A796,Liste!$B$179                         : Liste!$C$189,2),"")</f>
        <v/>
      </c>
      <c r="C796" s="186"/>
      <c r="D796" s="187"/>
      <c r="E796" t="str">
        <f>IF(D796&gt;0,VLOOKUP(D796,Liste!$A$10:$D$163,4),"")</f>
        <v/>
      </c>
      <c r="F796" s="188"/>
      <c r="G796" s="37"/>
      <c r="H796" s="188"/>
      <c r="I796" s="144" t="str">
        <f t="shared" si="12"/>
        <v/>
      </c>
    </row>
    <row r="797" spans="1:9" ht="13" x14ac:dyDescent="0.3">
      <c r="A797" s="147"/>
      <c r="B797" s="149" t="str">
        <f>IF(A797&gt;0,VLOOKUP(A797,Liste!$B$179                         : Liste!$C$189,2),"")</f>
        <v/>
      </c>
      <c r="C797" s="186"/>
      <c r="D797" s="187"/>
      <c r="E797" t="str">
        <f>IF(D797&gt;0,VLOOKUP(D797,Liste!$A$10:$D$163,4),"")</f>
        <v/>
      </c>
      <c r="F797" s="188"/>
      <c r="G797" s="37"/>
      <c r="H797" s="188"/>
      <c r="I797" s="144" t="str">
        <f t="shared" si="12"/>
        <v/>
      </c>
    </row>
    <row r="798" spans="1:9" ht="13" x14ac:dyDescent="0.3">
      <c r="A798" s="147"/>
      <c r="B798" s="149" t="str">
        <f>IF(A798&gt;0,VLOOKUP(A798,Liste!$B$179                         : Liste!$C$189,2),"")</f>
        <v/>
      </c>
      <c r="C798" s="186"/>
      <c r="D798" s="187"/>
      <c r="E798" t="str">
        <f>IF(D798&gt;0,VLOOKUP(D798,Liste!$A$10:$D$163,4),"")</f>
        <v/>
      </c>
      <c r="F798" s="188"/>
      <c r="G798" s="37"/>
      <c r="H798" s="188"/>
      <c r="I798" s="144" t="str">
        <f t="shared" si="12"/>
        <v/>
      </c>
    </row>
    <row r="799" spans="1:9" ht="13" x14ac:dyDescent="0.3">
      <c r="A799" s="147"/>
      <c r="B799" s="149" t="str">
        <f>IF(A799&gt;0,VLOOKUP(A799,Liste!$B$179                         : Liste!$C$189,2),"")</f>
        <v/>
      </c>
      <c r="C799" s="186"/>
      <c r="D799" s="187"/>
      <c r="E799" t="str">
        <f>IF(D799&gt;0,VLOOKUP(D799,Liste!$A$10:$D$163,4),"")</f>
        <v/>
      </c>
      <c r="F799" s="188"/>
      <c r="G799" s="37"/>
      <c r="H799" s="188"/>
      <c r="I799" s="144" t="str">
        <f t="shared" si="12"/>
        <v/>
      </c>
    </row>
    <row r="800" spans="1:9" ht="13" x14ac:dyDescent="0.3">
      <c r="A800" s="147"/>
      <c r="B800" s="149" t="str">
        <f>IF(A800&gt;0,VLOOKUP(A800,Liste!$B$179                         : Liste!$C$189,2),"")</f>
        <v/>
      </c>
      <c r="C800" s="186"/>
      <c r="D800" s="187"/>
      <c r="E800" t="str">
        <f>IF(D800&gt;0,VLOOKUP(D800,Liste!$A$10:$D$163,4),"")</f>
        <v/>
      </c>
      <c r="F800" s="188"/>
      <c r="G800" s="37"/>
      <c r="H800" s="188"/>
      <c r="I800" s="144" t="str">
        <f t="shared" si="12"/>
        <v/>
      </c>
    </row>
    <row r="801" spans="1:9" ht="13" x14ac:dyDescent="0.3">
      <c r="A801" s="147"/>
      <c r="B801" s="149" t="str">
        <f>IF(A801&gt;0,VLOOKUP(A801,Liste!$B$179                         : Liste!$C$189,2),"")</f>
        <v/>
      </c>
      <c r="C801" s="186"/>
      <c r="D801" s="187"/>
      <c r="E801" t="str">
        <f>IF(D801&gt;0,VLOOKUP(D801,Liste!$A$10:$D$163,4),"")</f>
        <v/>
      </c>
      <c r="F801" s="188"/>
      <c r="G801" s="37"/>
      <c r="H801" s="188"/>
      <c r="I801" s="144" t="str">
        <f t="shared" si="12"/>
        <v/>
      </c>
    </row>
    <row r="802" spans="1:9" ht="13" x14ac:dyDescent="0.3">
      <c r="A802" s="147"/>
      <c r="B802" s="149" t="str">
        <f>IF(A802&gt;0,VLOOKUP(A802,Liste!$B$179                         : Liste!$C$189,2),"")</f>
        <v/>
      </c>
      <c r="C802" s="186"/>
      <c r="D802" s="187"/>
      <c r="E802" t="str">
        <f>IF(D802&gt;0,VLOOKUP(D802,Liste!$A$10:$D$163,4),"")</f>
        <v/>
      </c>
      <c r="F802" s="188"/>
      <c r="G802" s="37"/>
      <c r="H802" s="188"/>
      <c r="I802" s="144" t="str">
        <f t="shared" si="12"/>
        <v/>
      </c>
    </row>
    <row r="803" spans="1:9" ht="13" x14ac:dyDescent="0.3">
      <c r="A803" s="147"/>
      <c r="B803" s="149" t="str">
        <f>IF(A803&gt;0,VLOOKUP(A803,Liste!$B$179                         : Liste!$C$189,2),"")</f>
        <v/>
      </c>
      <c r="C803" s="186"/>
      <c r="D803" s="187"/>
      <c r="E803" t="str">
        <f>IF(D803&gt;0,VLOOKUP(D803,Liste!$A$10:$D$163,4),"")</f>
        <v/>
      </c>
      <c r="F803" s="188"/>
      <c r="G803" s="37"/>
      <c r="H803" s="188"/>
      <c r="I803" s="144" t="str">
        <f t="shared" si="12"/>
        <v/>
      </c>
    </row>
    <row r="804" spans="1:9" ht="13" x14ac:dyDescent="0.3">
      <c r="A804" s="147"/>
      <c r="B804" s="149" t="str">
        <f>IF(A804&gt;0,VLOOKUP(A804,Liste!$B$179                         : Liste!$C$189,2),"")</f>
        <v/>
      </c>
      <c r="C804" s="186"/>
      <c r="D804" s="187"/>
      <c r="E804" t="str">
        <f>IF(D804&gt;0,VLOOKUP(D804,Liste!$A$10:$D$163,4),"")</f>
        <v/>
      </c>
      <c r="F804" s="188"/>
      <c r="G804" s="37"/>
      <c r="H804" s="188"/>
      <c r="I804" s="144" t="str">
        <f t="shared" si="12"/>
        <v/>
      </c>
    </row>
    <row r="805" spans="1:9" ht="13" x14ac:dyDescent="0.3">
      <c r="A805" s="147"/>
      <c r="B805" s="149" t="str">
        <f>IF(A805&gt;0,VLOOKUP(A805,Liste!$B$179                         : Liste!$C$189,2),"")</f>
        <v/>
      </c>
      <c r="C805" s="186"/>
      <c r="D805" s="187"/>
      <c r="E805" t="str">
        <f>IF(D805&gt;0,VLOOKUP(D805,Liste!$A$10:$D$163,4),"")</f>
        <v/>
      </c>
      <c r="F805" s="188"/>
      <c r="G805" s="37"/>
      <c r="H805" s="188"/>
      <c r="I805" s="144" t="str">
        <f t="shared" si="12"/>
        <v/>
      </c>
    </row>
    <row r="806" spans="1:9" ht="13" x14ac:dyDescent="0.3">
      <c r="A806" s="147"/>
      <c r="B806" s="149" t="str">
        <f>IF(A806&gt;0,VLOOKUP(A806,Liste!$B$179                         : Liste!$C$189,2),"")</f>
        <v/>
      </c>
      <c r="C806" s="186"/>
      <c r="D806" s="187"/>
      <c r="E806" t="str">
        <f>IF(D806&gt;0,VLOOKUP(D806,Liste!$A$10:$D$163,4),"")</f>
        <v/>
      </c>
      <c r="F806" s="188"/>
      <c r="G806" s="37"/>
      <c r="H806" s="188"/>
      <c r="I806" s="144" t="str">
        <f t="shared" si="12"/>
        <v/>
      </c>
    </row>
    <row r="807" spans="1:9" ht="13" x14ac:dyDescent="0.3">
      <c r="A807" s="147"/>
      <c r="B807" s="149" t="str">
        <f>IF(A807&gt;0,VLOOKUP(A807,Liste!$B$179                         : Liste!$C$189,2),"")</f>
        <v/>
      </c>
      <c r="C807" s="186"/>
      <c r="D807" s="187"/>
      <c r="E807" t="str">
        <f>IF(D807&gt;0,VLOOKUP(D807,Liste!$A$10:$D$163,4),"")</f>
        <v/>
      </c>
      <c r="F807" s="188"/>
      <c r="G807" s="37"/>
      <c r="H807" s="188"/>
      <c r="I807" s="144" t="str">
        <f t="shared" si="12"/>
        <v/>
      </c>
    </row>
    <row r="808" spans="1:9" ht="13" x14ac:dyDescent="0.3">
      <c r="A808" s="147"/>
      <c r="B808" s="149" t="str">
        <f>IF(A808&gt;0,VLOOKUP(A808,Liste!$B$179                         : Liste!$C$189,2),"")</f>
        <v/>
      </c>
      <c r="C808" s="186"/>
      <c r="D808" s="187"/>
      <c r="E808" t="str">
        <f>IF(D808&gt;0,VLOOKUP(D808,Liste!$A$10:$D$163,4),"")</f>
        <v/>
      </c>
      <c r="F808" s="188"/>
      <c r="G808" s="37"/>
      <c r="H808" s="188"/>
      <c r="I808" s="144" t="str">
        <f t="shared" si="12"/>
        <v/>
      </c>
    </row>
    <row r="809" spans="1:9" ht="13" x14ac:dyDescent="0.3">
      <c r="A809" s="147"/>
      <c r="B809" s="149" t="str">
        <f>IF(A809&gt;0,VLOOKUP(A809,Liste!$B$179                         : Liste!$C$189,2),"")</f>
        <v/>
      </c>
      <c r="C809" s="186"/>
      <c r="D809" s="187"/>
      <c r="E809" t="str">
        <f>IF(D809&gt;0,VLOOKUP(D809,Liste!$A$10:$D$163,4),"")</f>
        <v/>
      </c>
      <c r="F809" s="188"/>
      <c r="G809" s="37"/>
      <c r="H809" s="188"/>
      <c r="I809" s="144" t="str">
        <f t="shared" si="12"/>
        <v/>
      </c>
    </row>
    <row r="810" spans="1:9" ht="13" x14ac:dyDescent="0.3">
      <c r="A810" s="147"/>
      <c r="B810" s="149" t="str">
        <f>IF(A810&gt;0,VLOOKUP(A810,Liste!$B$179                         : Liste!$C$189,2),"")</f>
        <v/>
      </c>
      <c r="C810" s="186"/>
      <c r="D810" s="187"/>
      <c r="E810" t="str">
        <f>IF(D810&gt;0,VLOOKUP(D810,Liste!$A$10:$D$163,4),"")</f>
        <v/>
      </c>
      <c r="F810" s="188"/>
      <c r="G810" s="37"/>
      <c r="H810" s="188"/>
      <c r="I810" s="144" t="str">
        <f t="shared" si="12"/>
        <v/>
      </c>
    </row>
    <row r="811" spans="1:9" ht="13" x14ac:dyDescent="0.3">
      <c r="A811" s="147"/>
      <c r="B811" s="149" t="str">
        <f>IF(A811&gt;0,VLOOKUP(A811,Liste!$B$179                         : Liste!$C$189,2),"")</f>
        <v/>
      </c>
      <c r="C811" s="186"/>
      <c r="D811" s="187"/>
      <c r="E811" t="str">
        <f>IF(D811&gt;0,VLOOKUP(D811,Liste!$A$10:$D$163,4),"")</f>
        <v/>
      </c>
      <c r="F811" s="188"/>
      <c r="G811" s="37"/>
      <c r="H811" s="188"/>
      <c r="I811" s="144" t="str">
        <f t="shared" si="12"/>
        <v/>
      </c>
    </row>
    <row r="812" spans="1:9" ht="13" x14ac:dyDescent="0.3">
      <c r="A812" s="147"/>
      <c r="B812" s="149" t="str">
        <f>IF(A812&gt;0,VLOOKUP(A812,Liste!$B$179                         : Liste!$C$189,2),"")</f>
        <v/>
      </c>
      <c r="C812" s="186"/>
      <c r="D812" s="187"/>
      <c r="E812" t="str">
        <f>IF(D812&gt;0,VLOOKUP(D812,Liste!$A$10:$D$163,4),"")</f>
        <v/>
      </c>
      <c r="F812" s="188"/>
      <c r="G812" s="37"/>
      <c r="H812" s="188"/>
      <c r="I812" s="144" t="str">
        <f t="shared" si="12"/>
        <v/>
      </c>
    </row>
    <row r="813" spans="1:9" ht="13" x14ac:dyDescent="0.3">
      <c r="A813" s="147"/>
      <c r="B813" s="149" t="str">
        <f>IF(A813&gt;0,VLOOKUP(A813,Liste!$B$179                         : Liste!$C$189,2),"")</f>
        <v/>
      </c>
      <c r="C813" s="186"/>
      <c r="D813" s="187"/>
      <c r="E813" t="str">
        <f>IF(D813&gt;0,VLOOKUP(D813,Liste!$A$10:$D$163,4),"")</f>
        <v/>
      </c>
      <c r="F813" s="188"/>
      <c r="G813" s="37"/>
      <c r="H813" s="188"/>
      <c r="I813" s="144" t="str">
        <f t="shared" si="12"/>
        <v/>
      </c>
    </row>
    <row r="814" spans="1:9" ht="13" x14ac:dyDescent="0.3">
      <c r="A814" s="147"/>
      <c r="B814" s="149" t="str">
        <f>IF(A814&gt;0,VLOOKUP(A814,Liste!$B$179                         : Liste!$C$189,2),"")</f>
        <v/>
      </c>
      <c r="C814" s="186"/>
      <c r="D814" s="187"/>
      <c r="E814" t="str">
        <f>IF(D814&gt;0,VLOOKUP(D814,Liste!$A$10:$D$163,4),"")</f>
        <v/>
      </c>
      <c r="F814" s="188"/>
      <c r="G814" s="37"/>
      <c r="H814" s="188"/>
      <c r="I814" s="144" t="str">
        <f t="shared" si="12"/>
        <v/>
      </c>
    </row>
    <row r="815" spans="1:9" ht="13" x14ac:dyDescent="0.3">
      <c r="A815" s="147"/>
      <c r="B815" s="149" t="str">
        <f>IF(A815&gt;0,VLOOKUP(A815,Liste!$B$179                         : Liste!$C$189,2),"")</f>
        <v/>
      </c>
      <c r="C815" s="186"/>
      <c r="D815" s="187"/>
      <c r="E815" t="str">
        <f>IF(D815&gt;0,VLOOKUP(D815,Liste!$A$10:$D$163,4),"")</f>
        <v/>
      </c>
      <c r="F815" s="188"/>
      <c r="G815" s="37"/>
      <c r="H815" s="188"/>
      <c r="I815" s="144" t="str">
        <f t="shared" si="12"/>
        <v/>
      </c>
    </row>
    <row r="816" spans="1:9" ht="13" x14ac:dyDescent="0.3">
      <c r="A816" s="147"/>
      <c r="B816" s="149" t="str">
        <f>IF(A816&gt;0,VLOOKUP(A816,Liste!$B$179                         : Liste!$C$189,2),"")</f>
        <v/>
      </c>
      <c r="C816" s="186"/>
      <c r="D816" s="187"/>
      <c r="E816" t="str">
        <f>IF(D816&gt;0,VLOOKUP(D816,Liste!$A$10:$D$163,4),"")</f>
        <v/>
      </c>
      <c r="F816" s="188"/>
      <c r="G816" s="37"/>
      <c r="H816" s="188"/>
      <c r="I816" s="144" t="str">
        <f t="shared" si="12"/>
        <v/>
      </c>
    </row>
    <row r="817" spans="1:9" ht="13" x14ac:dyDescent="0.3">
      <c r="A817" s="147"/>
      <c r="B817" s="149" t="str">
        <f>IF(A817&gt;0,VLOOKUP(A817,Liste!$B$179                         : Liste!$C$189,2),"")</f>
        <v/>
      </c>
      <c r="C817" s="186"/>
      <c r="D817" s="187"/>
      <c r="E817" t="str">
        <f>IF(D817&gt;0,VLOOKUP(D817,Liste!$A$10:$D$163,4),"")</f>
        <v/>
      </c>
      <c r="F817" s="188"/>
      <c r="G817" s="37"/>
      <c r="H817" s="188"/>
      <c r="I817" s="144" t="str">
        <f t="shared" si="12"/>
        <v/>
      </c>
    </row>
    <row r="818" spans="1:9" ht="13" x14ac:dyDescent="0.3">
      <c r="A818" s="147"/>
      <c r="B818" s="149" t="str">
        <f>IF(A818&gt;0,VLOOKUP(A818,Liste!$B$179                         : Liste!$C$189,2),"")</f>
        <v/>
      </c>
      <c r="C818" s="186"/>
      <c r="D818" s="187"/>
      <c r="E818" t="str">
        <f>IF(D818&gt;0,VLOOKUP(D818,Liste!$A$10:$D$163,4),"")</f>
        <v/>
      </c>
      <c r="F818" s="188"/>
      <c r="G818" s="37"/>
      <c r="H818" s="188"/>
      <c r="I818" s="144" t="str">
        <f t="shared" si="12"/>
        <v/>
      </c>
    </row>
    <row r="819" spans="1:9" ht="13" x14ac:dyDescent="0.3">
      <c r="A819" s="147"/>
      <c r="B819" s="149" t="str">
        <f>IF(A819&gt;0,VLOOKUP(A819,Liste!$B$179                         : Liste!$C$189,2),"")</f>
        <v/>
      </c>
      <c r="C819" s="186"/>
      <c r="D819" s="187"/>
      <c r="E819" t="str">
        <f>IF(D819&gt;0,VLOOKUP(D819,Liste!$A$10:$D$163,4),"")</f>
        <v/>
      </c>
      <c r="F819" s="188"/>
      <c r="G819" s="37"/>
      <c r="H819" s="188"/>
      <c r="I819" s="144" t="str">
        <f t="shared" si="12"/>
        <v/>
      </c>
    </row>
    <row r="820" spans="1:9" ht="13" x14ac:dyDescent="0.3">
      <c r="A820" s="147"/>
      <c r="B820" s="149" t="str">
        <f>IF(A820&gt;0,VLOOKUP(A820,Liste!$B$179                         : Liste!$C$189,2),"")</f>
        <v/>
      </c>
      <c r="C820" s="186"/>
      <c r="D820" s="187"/>
      <c r="E820" t="str">
        <f>IF(D820&gt;0,VLOOKUP(D820,Liste!$A$10:$D$163,4),"")</f>
        <v/>
      </c>
      <c r="F820" s="188"/>
      <c r="G820" s="37"/>
      <c r="H820" s="188"/>
      <c r="I820" s="144" t="str">
        <f t="shared" si="12"/>
        <v/>
      </c>
    </row>
    <row r="821" spans="1:9" ht="13" x14ac:dyDescent="0.3">
      <c r="A821" s="147"/>
      <c r="B821" s="149" t="str">
        <f>IF(A821&gt;0,VLOOKUP(A821,Liste!$B$179                         : Liste!$C$189,2),"")</f>
        <v/>
      </c>
      <c r="C821" s="186"/>
      <c r="D821" s="187"/>
      <c r="E821" t="str">
        <f>IF(D821&gt;0,VLOOKUP(D821,Liste!$A$10:$D$163,4),"")</f>
        <v/>
      </c>
      <c r="F821" s="188"/>
      <c r="G821" s="37"/>
      <c r="H821" s="188"/>
      <c r="I821" s="144" t="str">
        <f t="shared" si="12"/>
        <v/>
      </c>
    </row>
    <row r="822" spans="1:9" ht="13" x14ac:dyDescent="0.3">
      <c r="A822" s="147"/>
      <c r="B822" s="149" t="str">
        <f>IF(A822&gt;0,VLOOKUP(A822,Liste!$B$179                         : Liste!$C$189,2),"")</f>
        <v/>
      </c>
      <c r="C822" s="186"/>
      <c r="D822" s="187"/>
      <c r="E822" t="str">
        <f>IF(D822&gt;0,VLOOKUP(D822,Liste!$A$10:$D$163,4),"")</f>
        <v/>
      </c>
      <c r="F822" s="188"/>
      <c r="G822" s="37"/>
      <c r="H822" s="188"/>
      <c r="I822" s="144" t="str">
        <f t="shared" si="12"/>
        <v/>
      </c>
    </row>
    <row r="823" spans="1:9" ht="13" x14ac:dyDescent="0.3">
      <c r="A823" s="147"/>
      <c r="B823" s="149" t="str">
        <f>IF(A823&gt;0,VLOOKUP(A823,Liste!$B$179                         : Liste!$C$189,2),"")</f>
        <v/>
      </c>
      <c r="C823" s="186"/>
      <c r="D823" s="187"/>
      <c r="E823" t="str">
        <f>IF(D823&gt;0,VLOOKUP(D823,Liste!$A$10:$D$163,4),"")</f>
        <v/>
      </c>
      <c r="F823" s="188"/>
      <c r="G823" s="37"/>
      <c r="H823" s="188"/>
      <c r="I823" s="144" t="str">
        <f t="shared" si="12"/>
        <v/>
      </c>
    </row>
    <row r="824" spans="1:9" ht="13" x14ac:dyDescent="0.3">
      <c r="A824" s="147"/>
      <c r="B824" s="149" t="str">
        <f>IF(A824&gt;0,VLOOKUP(A824,Liste!$B$179                         : Liste!$C$189,2),"")</f>
        <v/>
      </c>
      <c r="C824" s="186"/>
      <c r="D824" s="187"/>
      <c r="E824" t="str">
        <f>IF(D824&gt;0,VLOOKUP(D824,Liste!$A$10:$D$163,4),"")</f>
        <v/>
      </c>
      <c r="F824" s="188"/>
      <c r="G824" s="37"/>
      <c r="H824" s="188"/>
      <c r="I824" s="144" t="str">
        <f t="shared" si="12"/>
        <v/>
      </c>
    </row>
    <row r="825" spans="1:9" ht="13" x14ac:dyDescent="0.3">
      <c r="A825" s="147"/>
      <c r="B825" s="149" t="str">
        <f>IF(A825&gt;0,VLOOKUP(A825,Liste!$B$179                         : Liste!$C$189,2),"")</f>
        <v/>
      </c>
      <c r="C825" s="186"/>
      <c r="D825" s="187"/>
      <c r="E825" t="str">
        <f>IF(D825&gt;0,VLOOKUP(D825,Liste!$A$10:$D$163,4),"")</f>
        <v/>
      </c>
      <c r="F825" s="188"/>
      <c r="G825" s="37"/>
      <c r="H825" s="188"/>
      <c r="I825" s="144" t="str">
        <f t="shared" si="12"/>
        <v/>
      </c>
    </row>
    <row r="826" spans="1:9" ht="13" x14ac:dyDescent="0.3">
      <c r="A826" s="147"/>
      <c r="B826" s="149" t="str">
        <f>IF(A826&gt;0,VLOOKUP(A826,Liste!$B$179                         : Liste!$C$189,2),"")</f>
        <v/>
      </c>
      <c r="C826" s="186"/>
      <c r="D826" s="187"/>
      <c r="E826" t="str">
        <f>IF(D826&gt;0,VLOOKUP(D826,Liste!$A$10:$D$163,4),"")</f>
        <v/>
      </c>
      <c r="F826" s="188"/>
      <c r="G826" s="37"/>
      <c r="H826" s="188"/>
      <c r="I826" s="144" t="str">
        <f t="shared" si="12"/>
        <v/>
      </c>
    </row>
    <row r="827" spans="1:9" ht="13" x14ac:dyDescent="0.3">
      <c r="A827" s="147"/>
      <c r="B827" s="149" t="str">
        <f>IF(A827&gt;0,VLOOKUP(A827,Liste!$B$179                         : Liste!$C$189,2),"")</f>
        <v/>
      </c>
      <c r="C827" s="186"/>
      <c r="D827" s="187"/>
      <c r="E827" t="str">
        <f>IF(D827&gt;0,VLOOKUP(D827,Liste!$A$10:$D$163,4),"")</f>
        <v/>
      </c>
      <c r="F827" s="188"/>
      <c r="G827" s="37"/>
      <c r="H827" s="188"/>
      <c r="I827" s="144" t="str">
        <f t="shared" si="12"/>
        <v/>
      </c>
    </row>
    <row r="828" spans="1:9" ht="13" x14ac:dyDescent="0.3">
      <c r="A828" s="147"/>
      <c r="B828" s="149" t="str">
        <f>IF(A828&gt;0,VLOOKUP(A828,Liste!$B$179                         : Liste!$C$189,2),"")</f>
        <v/>
      </c>
      <c r="C828" s="186"/>
      <c r="D828" s="187"/>
      <c r="E828" t="str">
        <f>IF(D828&gt;0,VLOOKUP(D828,Liste!$A$10:$D$163,4),"")</f>
        <v/>
      </c>
      <c r="F828" s="188"/>
      <c r="G828" s="37"/>
      <c r="H828" s="188"/>
      <c r="I828" s="144" t="str">
        <f t="shared" si="12"/>
        <v/>
      </c>
    </row>
    <row r="829" spans="1:9" ht="13" x14ac:dyDescent="0.3">
      <c r="A829" s="147"/>
      <c r="B829" s="149" t="str">
        <f>IF(A829&gt;0,VLOOKUP(A829,Liste!$B$179                         : Liste!$C$189,2),"")</f>
        <v/>
      </c>
      <c r="C829" s="186"/>
      <c r="D829" s="187"/>
      <c r="E829" t="str">
        <f>IF(D829&gt;0,VLOOKUP(D829,Liste!$A$10:$D$163,4),"")</f>
        <v/>
      </c>
      <c r="F829" s="188"/>
      <c r="G829" s="37"/>
      <c r="H829" s="188"/>
      <c r="I829" s="144" t="str">
        <f t="shared" si="12"/>
        <v/>
      </c>
    </row>
    <row r="830" spans="1:9" ht="13" x14ac:dyDescent="0.3">
      <c r="A830" s="147"/>
      <c r="B830" s="149" t="str">
        <f>IF(A830&gt;0,VLOOKUP(A830,Liste!$B$179                         : Liste!$C$189,2),"")</f>
        <v/>
      </c>
      <c r="C830" s="186"/>
      <c r="D830" s="187"/>
      <c r="E830" t="str">
        <f>IF(D830&gt;0,VLOOKUP(D830,Liste!$A$10:$D$163,4),"")</f>
        <v/>
      </c>
      <c r="F830" s="188"/>
      <c r="G830" s="37"/>
      <c r="H830" s="188"/>
      <c r="I830" s="144" t="str">
        <f t="shared" si="12"/>
        <v/>
      </c>
    </row>
    <row r="831" spans="1:9" ht="13" x14ac:dyDescent="0.3">
      <c r="A831" s="147"/>
      <c r="B831" s="149" t="str">
        <f>IF(A831&gt;0,VLOOKUP(A831,Liste!$B$179                         : Liste!$C$189,2),"")</f>
        <v/>
      </c>
      <c r="C831" s="186"/>
      <c r="D831" s="187"/>
      <c r="E831" t="str">
        <f>IF(D831&gt;0,VLOOKUP(D831,Liste!$A$10:$D$163,4),"")</f>
        <v/>
      </c>
      <c r="F831" s="188"/>
      <c r="G831" s="37"/>
      <c r="H831" s="188"/>
      <c r="I831" s="144" t="str">
        <f t="shared" si="12"/>
        <v/>
      </c>
    </row>
    <row r="832" spans="1:9" ht="13" x14ac:dyDescent="0.3">
      <c r="A832" s="147"/>
      <c r="B832" s="149" t="str">
        <f>IF(A832&gt;0,VLOOKUP(A832,Liste!$B$179                         : Liste!$C$189,2),"")</f>
        <v/>
      </c>
      <c r="C832" s="186"/>
      <c r="D832" s="187"/>
      <c r="E832" t="str">
        <f>IF(D832&gt;0,VLOOKUP(D832,Liste!$A$10:$D$163,4),"")</f>
        <v/>
      </c>
      <c r="F832" s="188"/>
      <c r="G832" s="37"/>
      <c r="H832" s="188"/>
      <c r="I832" s="144" t="str">
        <f t="shared" si="12"/>
        <v/>
      </c>
    </row>
    <row r="833" spans="1:9" ht="13" x14ac:dyDescent="0.3">
      <c r="A833" s="147"/>
      <c r="B833" s="149" t="str">
        <f>IF(A833&gt;0,VLOOKUP(A833,Liste!$B$179                         : Liste!$C$189,2),"")</f>
        <v/>
      </c>
      <c r="C833" s="186"/>
      <c r="D833" s="187"/>
      <c r="E833" t="str">
        <f>IF(D833&gt;0,VLOOKUP(D833,Liste!$A$10:$D$163,4),"")</f>
        <v/>
      </c>
      <c r="F833" s="188"/>
      <c r="G833" s="37"/>
      <c r="H833" s="188"/>
      <c r="I833" s="144" t="str">
        <f t="shared" si="12"/>
        <v/>
      </c>
    </row>
    <row r="834" spans="1:9" ht="13" x14ac:dyDescent="0.3">
      <c r="A834" s="147"/>
      <c r="B834" s="149" t="str">
        <f>IF(A834&gt;0,VLOOKUP(A834,Liste!$B$179                         : Liste!$C$189,2),"")</f>
        <v/>
      </c>
      <c r="C834" s="186"/>
      <c r="D834" s="187"/>
      <c r="E834" t="str">
        <f>IF(D834&gt;0,VLOOKUP(D834,Liste!$A$10:$D$163,4),"")</f>
        <v/>
      </c>
      <c r="F834" s="188"/>
      <c r="G834" s="37"/>
      <c r="H834" s="188"/>
      <c r="I834" s="144" t="str">
        <f t="shared" si="12"/>
        <v/>
      </c>
    </row>
    <row r="835" spans="1:9" ht="13" x14ac:dyDescent="0.3">
      <c r="A835" s="147"/>
      <c r="B835" s="149" t="str">
        <f>IF(A835&gt;0,VLOOKUP(A835,Liste!$B$179                         : Liste!$C$189,2),"")</f>
        <v/>
      </c>
      <c r="C835" s="186"/>
      <c r="D835" s="187"/>
      <c r="E835" t="str">
        <f>IF(D835&gt;0,VLOOKUP(D835,Liste!$A$10:$D$163,4),"")</f>
        <v/>
      </c>
      <c r="F835" s="188"/>
      <c r="G835" s="37"/>
      <c r="H835" s="188"/>
      <c r="I835" s="144" t="str">
        <f t="shared" si="12"/>
        <v/>
      </c>
    </row>
    <row r="836" spans="1:9" ht="13" x14ac:dyDescent="0.3">
      <c r="A836" s="147"/>
      <c r="B836" s="149" t="str">
        <f>IF(A836&gt;0,VLOOKUP(A836,Liste!$B$179                         : Liste!$C$189,2),"")</f>
        <v/>
      </c>
      <c r="C836" s="186"/>
      <c r="D836" s="187"/>
      <c r="E836" t="str">
        <f>IF(D836&gt;0,VLOOKUP(D836,Liste!$A$10:$D$163,4),"")</f>
        <v/>
      </c>
      <c r="F836" s="188"/>
      <c r="G836" s="37"/>
      <c r="H836" s="188"/>
      <c r="I836" s="144" t="str">
        <f t="shared" si="12"/>
        <v/>
      </c>
    </row>
    <row r="837" spans="1:9" ht="13" x14ac:dyDescent="0.3">
      <c r="A837" s="147"/>
      <c r="B837" s="149" t="str">
        <f>IF(A837&gt;0,VLOOKUP(A837,Liste!$B$179                         : Liste!$C$189,2),"")</f>
        <v/>
      </c>
      <c r="C837" s="186"/>
      <c r="D837" s="187"/>
      <c r="E837" t="str">
        <f>IF(D837&gt;0,VLOOKUP(D837,Liste!$A$10:$D$163,4),"")</f>
        <v/>
      </c>
      <c r="F837" s="188"/>
      <c r="G837" s="37"/>
      <c r="H837" s="188"/>
      <c r="I837" s="144" t="str">
        <f t="shared" si="12"/>
        <v/>
      </c>
    </row>
    <row r="838" spans="1:9" ht="13" x14ac:dyDescent="0.3">
      <c r="A838" s="147"/>
      <c r="B838" s="149" t="str">
        <f>IF(A838&gt;0,VLOOKUP(A838,Liste!$B$179                         : Liste!$C$189,2),"")</f>
        <v/>
      </c>
      <c r="C838" s="186"/>
      <c r="D838" s="187"/>
      <c r="E838" t="str">
        <f>IF(D838&gt;0,VLOOKUP(D838,Liste!$A$10:$D$163,4),"")</f>
        <v/>
      </c>
      <c r="F838" s="188"/>
      <c r="G838" s="37"/>
      <c r="H838" s="188"/>
      <c r="I838" s="144" t="str">
        <f t="shared" ref="I838:I901" si="13">IF(AND(D838&gt;0,F838+G838+H838=0),"EN ATTENTE",IF(F838+G838+H838&gt;1,"ERREUR",""))</f>
        <v/>
      </c>
    </row>
    <row r="839" spans="1:9" ht="13" x14ac:dyDescent="0.3">
      <c r="A839" s="147"/>
      <c r="B839" s="149" t="str">
        <f>IF(A839&gt;0,VLOOKUP(A839,Liste!$B$179                         : Liste!$C$189,2),"")</f>
        <v/>
      </c>
      <c r="C839" s="186"/>
      <c r="D839" s="187"/>
      <c r="E839" t="str">
        <f>IF(D839&gt;0,VLOOKUP(D839,Liste!$A$10:$D$163,4),"")</f>
        <v/>
      </c>
      <c r="F839" s="188"/>
      <c r="G839" s="37"/>
      <c r="H839" s="188"/>
      <c r="I839" s="144" t="str">
        <f t="shared" si="13"/>
        <v/>
      </c>
    </row>
    <row r="840" spans="1:9" ht="13" x14ac:dyDescent="0.3">
      <c r="A840" s="147"/>
      <c r="B840" s="149" t="str">
        <f>IF(A840&gt;0,VLOOKUP(A840,Liste!$B$179                         : Liste!$C$189,2),"")</f>
        <v/>
      </c>
      <c r="C840" s="186"/>
      <c r="D840" s="187"/>
      <c r="E840" t="str">
        <f>IF(D840&gt;0,VLOOKUP(D840,Liste!$A$10:$D$163,4),"")</f>
        <v/>
      </c>
      <c r="F840" s="188"/>
      <c r="G840" s="37"/>
      <c r="H840" s="188"/>
      <c r="I840" s="144" t="str">
        <f t="shared" si="13"/>
        <v/>
      </c>
    </row>
    <row r="841" spans="1:9" ht="13" x14ac:dyDescent="0.3">
      <c r="A841" s="147"/>
      <c r="B841" s="149" t="str">
        <f>IF(A841&gt;0,VLOOKUP(A841,Liste!$B$179                         : Liste!$C$189,2),"")</f>
        <v/>
      </c>
      <c r="C841" s="186"/>
      <c r="D841" s="187"/>
      <c r="E841" t="str">
        <f>IF(D841&gt;0,VLOOKUP(D841,Liste!$A$10:$D$163,4),"")</f>
        <v/>
      </c>
      <c r="F841" s="188"/>
      <c r="G841" s="37"/>
      <c r="H841" s="188"/>
      <c r="I841" s="144" t="str">
        <f t="shared" si="13"/>
        <v/>
      </c>
    </row>
    <row r="842" spans="1:9" ht="13" x14ac:dyDescent="0.3">
      <c r="A842" s="147"/>
      <c r="B842" s="149" t="str">
        <f>IF(A842&gt;0,VLOOKUP(A842,Liste!$B$179                         : Liste!$C$189,2),"")</f>
        <v/>
      </c>
      <c r="C842" s="186"/>
      <c r="D842" s="187"/>
      <c r="E842" t="str">
        <f>IF(D842&gt;0,VLOOKUP(D842,Liste!$A$10:$D$163,4),"")</f>
        <v/>
      </c>
      <c r="F842" s="188"/>
      <c r="G842" s="37"/>
      <c r="H842" s="188"/>
      <c r="I842" s="144" t="str">
        <f t="shared" si="13"/>
        <v/>
      </c>
    </row>
    <row r="843" spans="1:9" ht="13" x14ac:dyDescent="0.3">
      <c r="A843" s="147"/>
      <c r="B843" s="149" t="str">
        <f>IF(A843&gt;0,VLOOKUP(A843,Liste!$B$179                         : Liste!$C$189,2),"")</f>
        <v/>
      </c>
      <c r="C843" s="186"/>
      <c r="D843" s="187"/>
      <c r="E843" t="str">
        <f>IF(D843&gt;0,VLOOKUP(D843,Liste!$A$10:$D$163,4),"")</f>
        <v/>
      </c>
      <c r="F843" s="188"/>
      <c r="G843" s="37"/>
      <c r="H843" s="188"/>
      <c r="I843" s="144" t="str">
        <f t="shared" si="13"/>
        <v/>
      </c>
    </row>
    <row r="844" spans="1:9" ht="13" x14ac:dyDescent="0.3">
      <c r="A844" s="147"/>
      <c r="B844" s="149" t="str">
        <f>IF(A844&gt;0,VLOOKUP(A844,Liste!$B$179                         : Liste!$C$189,2),"")</f>
        <v/>
      </c>
      <c r="C844" s="186"/>
      <c r="D844" s="187"/>
      <c r="E844" t="str">
        <f>IF(D844&gt;0,VLOOKUP(D844,Liste!$A$10:$D$163,4),"")</f>
        <v/>
      </c>
      <c r="F844" s="188"/>
      <c r="G844" s="37"/>
      <c r="H844" s="188"/>
      <c r="I844" s="144" t="str">
        <f t="shared" si="13"/>
        <v/>
      </c>
    </row>
    <row r="845" spans="1:9" ht="13" x14ac:dyDescent="0.3">
      <c r="A845" s="147"/>
      <c r="B845" s="149" t="str">
        <f>IF(A845&gt;0,VLOOKUP(A845,Liste!$B$179                         : Liste!$C$189,2),"")</f>
        <v/>
      </c>
      <c r="C845" s="186"/>
      <c r="D845" s="187"/>
      <c r="E845" t="str">
        <f>IF(D845&gt;0,VLOOKUP(D845,Liste!$A$10:$D$163,4),"")</f>
        <v/>
      </c>
      <c r="F845" s="188"/>
      <c r="G845" s="37"/>
      <c r="H845" s="188"/>
      <c r="I845" s="144" t="str">
        <f t="shared" si="13"/>
        <v/>
      </c>
    </row>
    <row r="846" spans="1:9" ht="13" x14ac:dyDescent="0.3">
      <c r="A846" s="147"/>
      <c r="B846" s="149" t="str">
        <f>IF(A846&gt;0,VLOOKUP(A846,Liste!$B$179                         : Liste!$C$189,2),"")</f>
        <v/>
      </c>
      <c r="C846" s="186"/>
      <c r="D846" s="187"/>
      <c r="E846" t="str">
        <f>IF(D846&gt;0,VLOOKUP(D846,Liste!$A$10:$D$163,4),"")</f>
        <v/>
      </c>
      <c r="F846" s="188"/>
      <c r="G846" s="37"/>
      <c r="H846" s="188"/>
      <c r="I846" s="144" t="str">
        <f t="shared" si="13"/>
        <v/>
      </c>
    </row>
    <row r="847" spans="1:9" ht="13" x14ac:dyDescent="0.3">
      <c r="A847" s="147"/>
      <c r="B847" s="149" t="str">
        <f>IF(A847&gt;0,VLOOKUP(A847,Liste!$B$179                         : Liste!$C$189,2),"")</f>
        <v/>
      </c>
      <c r="C847" s="186"/>
      <c r="D847" s="187"/>
      <c r="E847" t="str">
        <f>IF(D847&gt;0,VLOOKUP(D847,Liste!$A$10:$D$163,4),"")</f>
        <v/>
      </c>
      <c r="F847" s="188"/>
      <c r="G847" s="37"/>
      <c r="H847" s="188"/>
      <c r="I847" s="144" t="str">
        <f t="shared" si="13"/>
        <v/>
      </c>
    </row>
    <row r="848" spans="1:9" ht="13" x14ac:dyDescent="0.3">
      <c r="A848" s="147"/>
      <c r="B848" s="149" t="str">
        <f>IF(A848&gt;0,VLOOKUP(A848,Liste!$B$179                         : Liste!$C$189,2),"")</f>
        <v/>
      </c>
      <c r="C848" s="186"/>
      <c r="D848" s="187"/>
      <c r="E848" t="str">
        <f>IF(D848&gt;0,VLOOKUP(D848,Liste!$A$10:$D$163,4),"")</f>
        <v/>
      </c>
      <c r="F848" s="188"/>
      <c r="G848" s="37"/>
      <c r="H848" s="188"/>
      <c r="I848" s="144" t="str">
        <f t="shared" si="13"/>
        <v/>
      </c>
    </row>
    <row r="849" spans="1:9" ht="13" x14ac:dyDescent="0.3">
      <c r="A849" s="147"/>
      <c r="B849" s="149" t="str">
        <f>IF(A849&gt;0,VLOOKUP(A849,Liste!$B$179                         : Liste!$C$189,2),"")</f>
        <v/>
      </c>
      <c r="C849" s="186"/>
      <c r="D849" s="187"/>
      <c r="E849" t="str">
        <f>IF(D849&gt;0,VLOOKUP(D849,Liste!$A$10:$D$163,4),"")</f>
        <v/>
      </c>
      <c r="F849" s="188"/>
      <c r="G849" s="37"/>
      <c r="H849" s="188"/>
      <c r="I849" s="144" t="str">
        <f t="shared" si="13"/>
        <v/>
      </c>
    </row>
    <row r="850" spans="1:9" ht="13" x14ac:dyDescent="0.3">
      <c r="A850" s="147"/>
      <c r="B850" s="149" t="str">
        <f>IF(A850&gt;0,VLOOKUP(A850,Liste!$B$179                         : Liste!$C$189,2),"")</f>
        <v/>
      </c>
      <c r="C850" s="186"/>
      <c r="D850" s="187"/>
      <c r="E850" t="str">
        <f>IF(D850&gt;0,VLOOKUP(D850,Liste!$A$10:$D$163,4),"")</f>
        <v/>
      </c>
      <c r="F850" s="188"/>
      <c r="G850" s="37"/>
      <c r="H850" s="188"/>
      <c r="I850" s="144" t="str">
        <f t="shared" si="13"/>
        <v/>
      </c>
    </row>
    <row r="851" spans="1:9" ht="13" x14ac:dyDescent="0.3">
      <c r="A851" s="147"/>
      <c r="B851" s="149" t="str">
        <f>IF(A851&gt;0,VLOOKUP(A851,Liste!$B$179                         : Liste!$C$189,2),"")</f>
        <v/>
      </c>
      <c r="C851" s="186"/>
      <c r="D851" s="187"/>
      <c r="E851" t="str">
        <f>IF(D851&gt;0,VLOOKUP(D851,Liste!$A$10:$D$163,4),"")</f>
        <v/>
      </c>
      <c r="F851" s="188"/>
      <c r="G851" s="37"/>
      <c r="H851" s="188"/>
      <c r="I851" s="144" t="str">
        <f t="shared" si="13"/>
        <v/>
      </c>
    </row>
    <row r="852" spans="1:9" ht="13" x14ac:dyDescent="0.3">
      <c r="A852" s="147"/>
      <c r="B852" s="149" t="str">
        <f>IF(A852&gt;0,VLOOKUP(A852,Liste!$B$179                         : Liste!$C$189,2),"")</f>
        <v/>
      </c>
      <c r="C852" s="186"/>
      <c r="D852" s="187"/>
      <c r="E852" t="str">
        <f>IF(D852&gt;0,VLOOKUP(D852,Liste!$A$10:$D$163,4),"")</f>
        <v/>
      </c>
      <c r="F852" s="188"/>
      <c r="G852" s="37"/>
      <c r="H852" s="188"/>
      <c r="I852" s="144" t="str">
        <f t="shared" si="13"/>
        <v/>
      </c>
    </row>
    <row r="853" spans="1:9" ht="13" x14ac:dyDescent="0.3">
      <c r="A853" s="147"/>
      <c r="B853" s="149" t="str">
        <f>IF(A853&gt;0,VLOOKUP(A853,Liste!$B$179                         : Liste!$C$189,2),"")</f>
        <v/>
      </c>
      <c r="C853" s="186"/>
      <c r="D853" s="187"/>
      <c r="E853" t="str">
        <f>IF(D853&gt;0,VLOOKUP(D853,Liste!$A$10:$D$163,4),"")</f>
        <v/>
      </c>
      <c r="F853" s="188"/>
      <c r="G853" s="37"/>
      <c r="H853" s="188"/>
      <c r="I853" s="144" t="str">
        <f t="shared" si="13"/>
        <v/>
      </c>
    </row>
    <row r="854" spans="1:9" ht="13" x14ac:dyDescent="0.3">
      <c r="A854" s="147"/>
      <c r="B854" s="149" t="str">
        <f>IF(A854&gt;0,VLOOKUP(A854,Liste!$B$179                         : Liste!$C$189,2),"")</f>
        <v/>
      </c>
      <c r="C854" s="186"/>
      <c r="D854" s="187"/>
      <c r="E854" t="str">
        <f>IF(D854&gt;0,VLOOKUP(D854,Liste!$A$10:$D$163,4),"")</f>
        <v/>
      </c>
      <c r="F854" s="188"/>
      <c r="G854" s="37"/>
      <c r="H854" s="188"/>
      <c r="I854" s="144" t="str">
        <f t="shared" si="13"/>
        <v/>
      </c>
    </row>
    <row r="855" spans="1:9" ht="13" x14ac:dyDescent="0.3">
      <c r="A855" s="147"/>
      <c r="B855" s="149" t="str">
        <f>IF(A855&gt;0,VLOOKUP(A855,Liste!$B$179                         : Liste!$C$189,2),"")</f>
        <v/>
      </c>
      <c r="C855" s="186"/>
      <c r="D855" s="187"/>
      <c r="E855" t="str">
        <f>IF(D855&gt;0,VLOOKUP(D855,Liste!$A$10:$D$163,4),"")</f>
        <v/>
      </c>
      <c r="F855" s="188"/>
      <c r="G855" s="37"/>
      <c r="H855" s="188"/>
      <c r="I855" s="144" t="str">
        <f t="shared" si="13"/>
        <v/>
      </c>
    </row>
    <row r="856" spans="1:9" ht="13" x14ac:dyDescent="0.3">
      <c r="A856" s="147"/>
      <c r="B856" s="149" t="str">
        <f>IF(A856&gt;0,VLOOKUP(A856,Liste!$B$179                         : Liste!$C$189,2),"")</f>
        <v/>
      </c>
      <c r="C856" s="186"/>
      <c r="D856" s="187"/>
      <c r="E856" t="str">
        <f>IF(D856&gt;0,VLOOKUP(D856,Liste!$A$10:$D$163,4),"")</f>
        <v/>
      </c>
      <c r="F856" s="188"/>
      <c r="G856" s="37"/>
      <c r="H856" s="188"/>
      <c r="I856" s="144" t="str">
        <f t="shared" si="13"/>
        <v/>
      </c>
    </row>
    <row r="857" spans="1:9" ht="13" x14ac:dyDescent="0.3">
      <c r="A857" s="147"/>
      <c r="B857" s="149" t="str">
        <f>IF(A857&gt;0,VLOOKUP(A857,Liste!$B$179                         : Liste!$C$189,2),"")</f>
        <v/>
      </c>
      <c r="C857" s="186"/>
      <c r="D857" s="187"/>
      <c r="E857" t="str">
        <f>IF(D857&gt;0,VLOOKUP(D857,Liste!$A$10:$D$163,4),"")</f>
        <v/>
      </c>
      <c r="F857" s="188"/>
      <c r="G857" s="37"/>
      <c r="H857" s="188"/>
      <c r="I857" s="144" t="str">
        <f t="shared" si="13"/>
        <v/>
      </c>
    </row>
    <row r="858" spans="1:9" ht="13" x14ac:dyDescent="0.3">
      <c r="A858" s="147"/>
      <c r="B858" s="149" t="str">
        <f>IF(A858&gt;0,VLOOKUP(A858,Liste!$B$179                         : Liste!$C$189,2),"")</f>
        <v/>
      </c>
      <c r="C858" s="186"/>
      <c r="D858" s="187"/>
      <c r="E858" t="str">
        <f>IF(D858&gt;0,VLOOKUP(D858,Liste!$A$10:$D$163,4),"")</f>
        <v/>
      </c>
      <c r="F858" s="188"/>
      <c r="G858" s="37"/>
      <c r="H858" s="188"/>
      <c r="I858" s="144" t="str">
        <f t="shared" si="13"/>
        <v/>
      </c>
    </row>
    <row r="859" spans="1:9" ht="13" x14ac:dyDescent="0.3">
      <c r="A859" s="147"/>
      <c r="B859" s="149" t="str">
        <f>IF(A859&gt;0,VLOOKUP(A859,Liste!$B$179                         : Liste!$C$189,2),"")</f>
        <v/>
      </c>
      <c r="C859" s="186"/>
      <c r="D859" s="187"/>
      <c r="E859" t="str">
        <f>IF(D859&gt;0,VLOOKUP(D859,Liste!$A$10:$D$163,4),"")</f>
        <v/>
      </c>
      <c r="F859" s="188"/>
      <c r="G859" s="37"/>
      <c r="H859" s="188"/>
      <c r="I859" s="144" t="str">
        <f t="shared" si="13"/>
        <v/>
      </c>
    </row>
    <row r="860" spans="1:9" ht="13" x14ac:dyDescent="0.3">
      <c r="A860" s="147"/>
      <c r="B860" s="149" t="str">
        <f>IF(A860&gt;0,VLOOKUP(A860,Liste!$B$179                         : Liste!$C$189,2),"")</f>
        <v/>
      </c>
      <c r="C860" s="186"/>
      <c r="D860" s="187"/>
      <c r="E860" t="str">
        <f>IF(D860&gt;0,VLOOKUP(D860,Liste!$A$10:$D$163,4),"")</f>
        <v/>
      </c>
      <c r="F860" s="188"/>
      <c r="G860" s="37"/>
      <c r="H860" s="188"/>
      <c r="I860" s="144" t="str">
        <f t="shared" si="13"/>
        <v/>
      </c>
    </row>
    <row r="861" spans="1:9" ht="13" x14ac:dyDescent="0.3">
      <c r="A861" s="147"/>
      <c r="B861" s="149" t="str">
        <f>IF(A861&gt;0,VLOOKUP(A861,Liste!$B$179                         : Liste!$C$189,2),"")</f>
        <v/>
      </c>
      <c r="C861" s="186"/>
      <c r="D861" s="187"/>
      <c r="E861" t="str">
        <f>IF(D861&gt;0,VLOOKUP(D861,Liste!$A$10:$D$163,4),"")</f>
        <v/>
      </c>
      <c r="F861" s="188"/>
      <c r="G861" s="37"/>
      <c r="H861" s="188"/>
      <c r="I861" s="144" t="str">
        <f t="shared" si="13"/>
        <v/>
      </c>
    </row>
    <row r="862" spans="1:9" ht="13" x14ac:dyDescent="0.3">
      <c r="A862" s="147"/>
      <c r="B862" s="149" t="str">
        <f>IF(A862&gt;0,VLOOKUP(A862,Liste!$B$179                         : Liste!$C$189,2),"")</f>
        <v/>
      </c>
      <c r="C862" s="186"/>
      <c r="D862" s="187"/>
      <c r="E862" t="str">
        <f>IF(D862&gt;0,VLOOKUP(D862,Liste!$A$10:$D$163,4),"")</f>
        <v/>
      </c>
      <c r="F862" s="188"/>
      <c r="G862" s="37"/>
      <c r="H862" s="188"/>
      <c r="I862" s="144" t="str">
        <f t="shared" si="13"/>
        <v/>
      </c>
    </row>
    <row r="863" spans="1:9" ht="13" x14ac:dyDescent="0.3">
      <c r="A863" s="147"/>
      <c r="B863" s="149" t="str">
        <f>IF(A863&gt;0,VLOOKUP(A863,Liste!$B$179                         : Liste!$C$189,2),"")</f>
        <v/>
      </c>
      <c r="C863" s="186"/>
      <c r="D863" s="187"/>
      <c r="E863" t="str">
        <f>IF(D863&gt;0,VLOOKUP(D863,Liste!$A$10:$D$163,4),"")</f>
        <v/>
      </c>
      <c r="F863" s="188"/>
      <c r="G863" s="37"/>
      <c r="H863" s="188"/>
      <c r="I863" s="144" t="str">
        <f t="shared" si="13"/>
        <v/>
      </c>
    </row>
    <row r="864" spans="1:9" ht="13" x14ac:dyDescent="0.3">
      <c r="A864" s="147"/>
      <c r="B864" s="149" t="str">
        <f>IF(A864&gt;0,VLOOKUP(A864,Liste!$B$179                         : Liste!$C$189,2),"")</f>
        <v/>
      </c>
      <c r="C864" s="186"/>
      <c r="D864" s="187"/>
      <c r="E864" t="str">
        <f>IF(D864&gt;0,VLOOKUP(D864,Liste!$A$10:$D$163,4),"")</f>
        <v/>
      </c>
      <c r="F864" s="188"/>
      <c r="G864" s="37"/>
      <c r="H864" s="188"/>
      <c r="I864" s="144" t="str">
        <f t="shared" si="13"/>
        <v/>
      </c>
    </row>
    <row r="865" spans="1:9" ht="13" x14ac:dyDescent="0.3">
      <c r="A865" s="147"/>
      <c r="B865" s="149" t="str">
        <f>IF(A865&gt;0,VLOOKUP(A865,Liste!$B$179                         : Liste!$C$189,2),"")</f>
        <v/>
      </c>
      <c r="C865" s="186"/>
      <c r="D865" s="187"/>
      <c r="E865" t="str">
        <f>IF(D865&gt;0,VLOOKUP(D865,Liste!$A$10:$D$163,4),"")</f>
        <v/>
      </c>
      <c r="F865" s="188"/>
      <c r="G865" s="37"/>
      <c r="H865" s="188"/>
      <c r="I865" s="144" t="str">
        <f t="shared" si="13"/>
        <v/>
      </c>
    </row>
    <row r="866" spans="1:9" ht="13" x14ac:dyDescent="0.3">
      <c r="A866" s="147"/>
      <c r="B866" s="149" t="str">
        <f>IF(A866&gt;0,VLOOKUP(A866,Liste!$B$179                         : Liste!$C$189,2),"")</f>
        <v/>
      </c>
      <c r="C866" s="186"/>
      <c r="D866" s="187"/>
      <c r="E866" t="str">
        <f>IF(D866&gt;0,VLOOKUP(D866,Liste!$A$10:$D$163,4),"")</f>
        <v/>
      </c>
      <c r="F866" s="188"/>
      <c r="G866" s="37"/>
      <c r="H866" s="188"/>
      <c r="I866" s="144" t="str">
        <f t="shared" si="13"/>
        <v/>
      </c>
    </row>
    <row r="867" spans="1:9" ht="13" x14ac:dyDescent="0.3">
      <c r="A867" s="147"/>
      <c r="B867" s="149" t="str">
        <f>IF(A867&gt;0,VLOOKUP(A867,Liste!$B$179                         : Liste!$C$189,2),"")</f>
        <v/>
      </c>
      <c r="C867" s="186"/>
      <c r="D867" s="187"/>
      <c r="E867" t="str">
        <f>IF(D867&gt;0,VLOOKUP(D867,Liste!$A$10:$D$163,4),"")</f>
        <v/>
      </c>
      <c r="F867" s="188"/>
      <c r="G867" s="37"/>
      <c r="H867" s="188"/>
      <c r="I867" s="144" t="str">
        <f t="shared" si="13"/>
        <v/>
      </c>
    </row>
    <row r="868" spans="1:9" ht="13" x14ac:dyDescent="0.3">
      <c r="A868" s="147"/>
      <c r="B868" s="149" t="str">
        <f>IF(A868&gt;0,VLOOKUP(A868,Liste!$B$179                         : Liste!$C$189,2),"")</f>
        <v/>
      </c>
      <c r="C868" s="186"/>
      <c r="D868" s="187"/>
      <c r="E868" t="str">
        <f>IF(D868&gt;0,VLOOKUP(D868,Liste!$A$10:$D$163,4),"")</f>
        <v/>
      </c>
      <c r="F868" s="188"/>
      <c r="G868" s="37"/>
      <c r="H868" s="188"/>
      <c r="I868" s="144" t="str">
        <f t="shared" si="13"/>
        <v/>
      </c>
    </row>
    <row r="869" spans="1:9" ht="13" x14ac:dyDescent="0.3">
      <c r="A869" s="147"/>
      <c r="B869" s="149" t="str">
        <f>IF(A869&gt;0,VLOOKUP(A869,Liste!$B$179                         : Liste!$C$189,2),"")</f>
        <v/>
      </c>
      <c r="C869" s="186"/>
      <c r="D869" s="187"/>
      <c r="E869" t="str">
        <f>IF(D869&gt;0,VLOOKUP(D869,Liste!$A$10:$D$163,4),"")</f>
        <v/>
      </c>
      <c r="F869" s="188"/>
      <c r="G869" s="37"/>
      <c r="H869" s="188"/>
      <c r="I869" s="144" t="str">
        <f t="shared" si="13"/>
        <v/>
      </c>
    </row>
    <row r="870" spans="1:9" ht="13" x14ac:dyDescent="0.3">
      <c r="A870" s="147"/>
      <c r="B870" s="149" t="str">
        <f>IF(A870&gt;0,VLOOKUP(A870,Liste!$B$179                         : Liste!$C$189,2),"")</f>
        <v/>
      </c>
      <c r="C870" s="186"/>
      <c r="D870" s="187"/>
      <c r="E870" t="str">
        <f>IF(D870&gt;0,VLOOKUP(D870,Liste!$A$10:$D$163,4),"")</f>
        <v/>
      </c>
      <c r="F870" s="188"/>
      <c r="G870" s="37"/>
      <c r="H870" s="188"/>
      <c r="I870" s="144" t="str">
        <f t="shared" si="13"/>
        <v/>
      </c>
    </row>
    <row r="871" spans="1:9" ht="13" x14ac:dyDescent="0.3">
      <c r="A871" s="147"/>
      <c r="B871" s="149" t="str">
        <f>IF(A871&gt;0,VLOOKUP(A871,Liste!$B$179                         : Liste!$C$189,2),"")</f>
        <v/>
      </c>
      <c r="C871" s="186"/>
      <c r="D871" s="187"/>
      <c r="E871" t="str">
        <f>IF(D871&gt;0,VLOOKUP(D871,Liste!$A$10:$D$163,4),"")</f>
        <v/>
      </c>
      <c r="F871" s="188"/>
      <c r="G871" s="37"/>
      <c r="H871" s="188"/>
      <c r="I871" s="144" t="str">
        <f t="shared" si="13"/>
        <v/>
      </c>
    </row>
    <row r="872" spans="1:9" ht="13" x14ac:dyDescent="0.3">
      <c r="A872" s="147"/>
      <c r="B872" s="149" t="str">
        <f>IF(A872&gt;0,VLOOKUP(A872,Liste!$B$179                         : Liste!$C$189,2),"")</f>
        <v/>
      </c>
      <c r="C872" s="186"/>
      <c r="D872" s="187"/>
      <c r="E872" t="str">
        <f>IF(D872&gt;0,VLOOKUP(D872,Liste!$A$10:$D$163,4),"")</f>
        <v/>
      </c>
      <c r="F872" s="188"/>
      <c r="G872" s="37"/>
      <c r="H872" s="188"/>
      <c r="I872" s="144" t="str">
        <f t="shared" si="13"/>
        <v/>
      </c>
    </row>
    <row r="873" spans="1:9" ht="13" x14ac:dyDescent="0.3">
      <c r="A873" s="147"/>
      <c r="B873" s="149" t="str">
        <f>IF(A873&gt;0,VLOOKUP(A873,Liste!$B$179                         : Liste!$C$189,2),"")</f>
        <v/>
      </c>
      <c r="C873" s="186"/>
      <c r="D873" s="187"/>
      <c r="E873" t="str">
        <f>IF(D873&gt;0,VLOOKUP(D873,Liste!$A$10:$D$163,4),"")</f>
        <v/>
      </c>
      <c r="F873" s="188"/>
      <c r="G873" s="37"/>
      <c r="H873" s="188"/>
      <c r="I873" s="144" t="str">
        <f t="shared" si="13"/>
        <v/>
      </c>
    </row>
    <row r="874" spans="1:9" ht="13" x14ac:dyDescent="0.3">
      <c r="A874" s="147"/>
      <c r="B874" s="149" t="str">
        <f>IF(A874&gt;0,VLOOKUP(A874,Liste!$B$179                         : Liste!$C$189,2),"")</f>
        <v/>
      </c>
      <c r="C874" s="186"/>
      <c r="D874" s="187"/>
      <c r="E874" t="str">
        <f>IF(D874&gt;0,VLOOKUP(D874,Liste!$A$10:$D$163,4),"")</f>
        <v/>
      </c>
      <c r="F874" s="188"/>
      <c r="G874" s="37"/>
      <c r="H874" s="188"/>
      <c r="I874" s="144" t="str">
        <f t="shared" si="13"/>
        <v/>
      </c>
    </row>
    <row r="875" spans="1:9" ht="13" x14ac:dyDescent="0.3">
      <c r="A875" s="147"/>
      <c r="B875" s="149" t="str">
        <f>IF(A875&gt;0,VLOOKUP(A875,Liste!$B$179                         : Liste!$C$189,2),"")</f>
        <v/>
      </c>
      <c r="C875" s="186"/>
      <c r="D875" s="187"/>
      <c r="E875" t="str">
        <f>IF(D875&gt;0,VLOOKUP(D875,Liste!$A$10:$D$163,4),"")</f>
        <v/>
      </c>
      <c r="F875" s="188"/>
      <c r="G875" s="37"/>
      <c r="H875" s="188"/>
      <c r="I875" s="144" t="str">
        <f t="shared" si="13"/>
        <v/>
      </c>
    </row>
    <row r="876" spans="1:9" ht="13" x14ac:dyDescent="0.3">
      <c r="A876" s="147"/>
      <c r="B876" s="149" t="str">
        <f>IF(A876&gt;0,VLOOKUP(A876,Liste!$B$179                         : Liste!$C$189,2),"")</f>
        <v/>
      </c>
      <c r="C876" s="186"/>
      <c r="D876" s="187"/>
      <c r="E876" t="str">
        <f>IF(D876&gt;0,VLOOKUP(D876,Liste!$A$10:$D$163,4),"")</f>
        <v/>
      </c>
      <c r="F876" s="188"/>
      <c r="G876" s="37"/>
      <c r="H876" s="188"/>
      <c r="I876" s="144" t="str">
        <f t="shared" si="13"/>
        <v/>
      </c>
    </row>
    <row r="877" spans="1:9" ht="13" x14ac:dyDescent="0.3">
      <c r="A877" s="147"/>
      <c r="B877" s="149" t="str">
        <f>IF(A877&gt;0,VLOOKUP(A877,Liste!$B$179                         : Liste!$C$189,2),"")</f>
        <v/>
      </c>
      <c r="C877" s="186"/>
      <c r="D877" s="187"/>
      <c r="E877" t="str">
        <f>IF(D877&gt;0,VLOOKUP(D877,Liste!$A$10:$D$163,4),"")</f>
        <v/>
      </c>
      <c r="F877" s="188"/>
      <c r="G877" s="37"/>
      <c r="H877" s="188"/>
      <c r="I877" s="144" t="str">
        <f t="shared" si="13"/>
        <v/>
      </c>
    </row>
    <row r="878" spans="1:9" ht="13" x14ac:dyDescent="0.3">
      <c r="A878" s="147"/>
      <c r="B878" s="149" t="str">
        <f>IF(A878&gt;0,VLOOKUP(A878,Liste!$B$179                         : Liste!$C$189,2),"")</f>
        <v/>
      </c>
      <c r="C878" s="186"/>
      <c r="D878" s="187"/>
      <c r="E878" t="str">
        <f>IF(D878&gt;0,VLOOKUP(D878,Liste!$A$10:$D$163,4),"")</f>
        <v/>
      </c>
      <c r="F878" s="188"/>
      <c r="G878" s="37"/>
      <c r="H878" s="188"/>
      <c r="I878" s="144" t="str">
        <f t="shared" si="13"/>
        <v/>
      </c>
    </row>
    <row r="879" spans="1:9" ht="13" x14ac:dyDescent="0.3">
      <c r="A879" s="147"/>
      <c r="B879" s="149" t="str">
        <f>IF(A879&gt;0,VLOOKUP(A879,Liste!$B$179                         : Liste!$C$189,2),"")</f>
        <v/>
      </c>
      <c r="C879" s="186"/>
      <c r="D879" s="187"/>
      <c r="E879" t="str">
        <f>IF(D879&gt;0,VLOOKUP(D879,Liste!$A$10:$D$163,4),"")</f>
        <v/>
      </c>
      <c r="F879" s="188"/>
      <c r="G879" s="37"/>
      <c r="H879" s="188"/>
      <c r="I879" s="144" t="str">
        <f t="shared" si="13"/>
        <v/>
      </c>
    </row>
    <row r="880" spans="1:9" ht="13" x14ac:dyDescent="0.3">
      <c r="A880" s="147"/>
      <c r="B880" s="149" t="str">
        <f>IF(A880&gt;0,VLOOKUP(A880,Liste!$B$179                         : Liste!$C$189,2),"")</f>
        <v/>
      </c>
      <c r="C880" s="186"/>
      <c r="D880" s="187"/>
      <c r="E880" t="str">
        <f>IF(D880&gt;0,VLOOKUP(D880,Liste!$A$10:$D$163,4),"")</f>
        <v/>
      </c>
      <c r="F880" s="188"/>
      <c r="G880" s="37"/>
      <c r="H880" s="188"/>
      <c r="I880" s="144" t="str">
        <f t="shared" si="13"/>
        <v/>
      </c>
    </row>
    <row r="881" spans="1:9" ht="13" x14ac:dyDescent="0.3">
      <c r="A881" s="147"/>
      <c r="B881" s="149" t="str">
        <f>IF(A881&gt;0,VLOOKUP(A881,Liste!$B$179                         : Liste!$C$189,2),"")</f>
        <v/>
      </c>
      <c r="C881" s="186"/>
      <c r="D881" s="187"/>
      <c r="E881" t="str">
        <f>IF(D881&gt;0,VLOOKUP(D881,Liste!$A$10:$D$163,4),"")</f>
        <v/>
      </c>
      <c r="F881" s="188"/>
      <c r="G881" s="37"/>
      <c r="H881" s="188"/>
      <c r="I881" s="144" t="str">
        <f t="shared" si="13"/>
        <v/>
      </c>
    </row>
    <row r="882" spans="1:9" ht="13" x14ac:dyDescent="0.3">
      <c r="A882" s="147"/>
      <c r="B882" s="149" t="str">
        <f>IF(A882&gt;0,VLOOKUP(A882,Liste!$B$179                         : Liste!$C$189,2),"")</f>
        <v/>
      </c>
      <c r="C882" s="186"/>
      <c r="D882" s="187"/>
      <c r="E882" t="str">
        <f>IF(D882&gt;0,VLOOKUP(D882,Liste!$A$10:$D$163,4),"")</f>
        <v/>
      </c>
      <c r="F882" s="188"/>
      <c r="G882" s="37"/>
      <c r="H882" s="188"/>
      <c r="I882" s="144" t="str">
        <f t="shared" si="13"/>
        <v/>
      </c>
    </row>
    <row r="883" spans="1:9" ht="13" x14ac:dyDescent="0.3">
      <c r="A883" s="147"/>
      <c r="B883" s="149" t="str">
        <f>IF(A883&gt;0,VLOOKUP(A883,Liste!$B$179                         : Liste!$C$189,2),"")</f>
        <v/>
      </c>
      <c r="C883" s="186"/>
      <c r="D883" s="187"/>
      <c r="E883" t="str">
        <f>IF(D883&gt;0,VLOOKUP(D883,Liste!$A$10:$D$163,4),"")</f>
        <v/>
      </c>
      <c r="F883" s="188"/>
      <c r="G883" s="37"/>
      <c r="H883" s="188"/>
      <c r="I883" s="144" t="str">
        <f t="shared" si="13"/>
        <v/>
      </c>
    </row>
    <row r="884" spans="1:9" ht="13" x14ac:dyDescent="0.3">
      <c r="A884" s="147"/>
      <c r="B884" s="149" t="str">
        <f>IF(A884&gt;0,VLOOKUP(A884,Liste!$B$179                         : Liste!$C$189,2),"")</f>
        <v/>
      </c>
      <c r="C884" s="186"/>
      <c r="D884" s="187"/>
      <c r="E884" t="str">
        <f>IF(D884&gt;0,VLOOKUP(D884,Liste!$A$10:$D$163,4),"")</f>
        <v/>
      </c>
      <c r="F884" s="188"/>
      <c r="G884" s="37"/>
      <c r="H884" s="188"/>
      <c r="I884" s="144" t="str">
        <f t="shared" si="13"/>
        <v/>
      </c>
    </row>
    <row r="885" spans="1:9" ht="13" x14ac:dyDescent="0.3">
      <c r="A885" s="147"/>
      <c r="B885" s="149" t="str">
        <f>IF(A885&gt;0,VLOOKUP(A885,Liste!$B$179                         : Liste!$C$189,2),"")</f>
        <v/>
      </c>
      <c r="C885" s="186"/>
      <c r="D885" s="187"/>
      <c r="E885" t="str">
        <f>IF(D885&gt;0,VLOOKUP(D885,Liste!$A$10:$D$163,4),"")</f>
        <v/>
      </c>
      <c r="F885" s="188"/>
      <c r="G885" s="37"/>
      <c r="H885" s="188"/>
      <c r="I885" s="144" t="str">
        <f t="shared" si="13"/>
        <v/>
      </c>
    </row>
    <row r="886" spans="1:9" ht="13" x14ac:dyDescent="0.3">
      <c r="A886" s="147"/>
      <c r="B886" s="149" t="str">
        <f>IF(A886&gt;0,VLOOKUP(A886,Liste!$B$179                         : Liste!$C$189,2),"")</f>
        <v/>
      </c>
      <c r="C886" s="186"/>
      <c r="D886" s="187"/>
      <c r="E886" t="str">
        <f>IF(D886&gt;0,VLOOKUP(D886,Liste!$A$10:$D$163,4),"")</f>
        <v/>
      </c>
      <c r="F886" s="188"/>
      <c r="G886" s="37"/>
      <c r="H886" s="188"/>
      <c r="I886" s="144" t="str">
        <f t="shared" si="13"/>
        <v/>
      </c>
    </row>
    <row r="887" spans="1:9" ht="13" x14ac:dyDescent="0.3">
      <c r="A887" s="147"/>
      <c r="B887" s="149" t="str">
        <f>IF(A887&gt;0,VLOOKUP(A887,Liste!$B$179                         : Liste!$C$189,2),"")</f>
        <v/>
      </c>
      <c r="C887" s="186"/>
      <c r="D887" s="187"/>
      <c r="E887" t="str">
        <f>IF(D887&gt;0,VLOOKUP(D887,Liste!$A$10:$D$163,4),"")</f>
        <v/>
      </c>
      <c r="F887" s="188"/>
      <c r="G887" s="37"/>
      <c r="H887" s="188"/>
      <c r="I887" s="144" t="str">
        <f t="shared" si="13"/>
        <v/>
      </c>
    </row>
    <row r="888" spans="1:9" ht="13" x14ac:dyDescent="0.3">
      <c r="A888" s="147"/>
      <c r="B888" s="149" t="str">
        <f>IF(A888&gt;0,VLOOKUP(A888,Liste!$B$179                         : Liste!$C$189,2),"")</f>
        <v/>
      </c>
      <c r="C888" s="186"/>
      <c r="D888" s="187"/>
      <c r="E888" t="str">
        <f>IF(D888&gt;0,VLOOKUP(D888,Liste!$A$10:$D$163,4),"")</f>
        <v/>
      </c>
      <c r="F888" s="188"/>
      <c r="G888" s="37"/>
      <c r="H888" s="188"/>
      <c r="I888" s="144" t="str">
        <f t="shared" si="13"/>
        <v/>
      </c>
    </row>
    <row r="889" spans="1:9" ht="13" x14ac:dyDescent="0.3">
      <c r="A889" s="147"/>
      <c r="B889" s="149" t="str">
        <f>IF(A889&gt;0,VLOOKUP(A889,Liste!$B$179                         : Liste!$C$189,2),"")</f>
        <v/>
      </c>
      <c r="C889" s="186"/>
      <c r="D889" s="187"/>
      <c r="E889" t="str">
        <f>IF(D889&gt;0,VLOOKUP(D889,Liste!$A$10:$D$163,4),"")</f>
        <v/>
      </c>
      <c r="F889" s="188"/>
      <c r="G889" s="37"/>
      <c r="H889" s="188"/>
      <c r="I889" s="144" t="str">
        <f t="shared" si="13"/>
        <v/>
      </c>
    </row>
    <row r="890" spans="1:9" ht="13" x14ac:dyDescent="0.3">
      <c r="A890" s="147"/>
      <c r="B890" s="149" t="str">
        <f>IF(A890&gt;0,VLOOKUP(A890,Liste!$B$179                         : Liste!$C$189,2),"")</f>
        <v/>
      </c>
      <c r="C890" s="186"/>
      <c r="D890" s="187"/>
      <c r="E890" t="str">
        <f>IF(D890&gt;0,VLOOKUP(D890,Liste!$A$10:$D$163,4),"")</f>
        <v/>
      </c>
      <c r="F890" s="188"/>
      <c r="G890" s="37"/>
      <c r="H890" s="188"/>
      <c r="I890" s="144" t="str">
        <f t="shared" si="13"/>
        <v/>
      </c>
    </row>
    <row r="891" spans="1:9" ht="13" x14ac:dyDescent="0.3">
      <c r="A891" s="147"/>
      <c r="B891" s="149" t="str">
        <f>IF(A891&gt;0,VLOOKUP(A891,Liste!$B$179                         : Liste!$C$189,2),"")</f>
        <v/>
      </c>
      <c r="C891" s="186"/>
      <c r="D891" s="187"/>
      <c r="E891" t="str">
        <f>IF(D891&gt;0,VLOOKUP(D891,Liste!$A$10:$D$163,4),"")</f>
        <v/>
      </c>
      <c r="F891" s="188"/>
      <c r="G891" s="37"/>
      <c r="H891" s="188"/>
      <c r="I891" s="144" t="str">
        <f t="shared" si="13"/>
        <v/>
      </c>
    </row>
    <row r="892" spans="1:9" ht="13" x14ac:dyDescent="0.3">
      <c r="A892" s="147"/>
      <c r="B892" s="149" t="str">
        <f>IF(A892&gt;0,VLOOKUP(A892,Liste!$B$179                         : Liste!$C$189,2),"")</f>
        <v/>
      </c>
      <c r="C892" s="186"/>
      <c r="D892" s="187"/>
      <c r="E892" t="str">
        <f>IF(D892&gt;0,VLOOKUP(D892,Liste!$A$10:$D$163,4),"")</f>
        <v/>
      </c>
      <c r="F892" s="188"/>
      <c r="G892" s="37"/>
      <c r="H892" s="188"/>
      <c r="I892" s="144" t="str">
        <f t="shared" si="13"/>
        <v/>
      </c>
    </row>
    <row r="893" spans="1:9" ht="13" x14ac:dyDescent="0.3">
      <c r="A893" s="147"/>
      <c r="B893" s="149" t="str">
        <f>IF(A893&gt;0,VLOOKUP(A893,Liste!$B$179                         : Liste!$C$189,2),"")</f>
        <v/>
      </c>
      <c r="C893" s="186"/>
      <c r="D893" s="187"/>
      <c r="E893" t="str">
        <f>IF(D893&gt;0,VLOOKUP(D893,Liste!$A$10:$D$163,4),"")</f>
        <v/>
      </c>
      <c r="F893" s="188"/>
      <c r="G893" s="37"/>
      <c r="H893" s="188"/>
      <c r="I893" s="144" t="str">
        <f t="shared" si="13"/>
        <v/>
      </c>
    </row>
    <row r="894" spans="1:9" ht="13" x14ac:dyDescent="0.3">
      <c r="A894" s="147"/>
      <c r="B894" s="149" t="str">
        <f>IF(A894&gt;0,VLOOKUP(A894,Liste!$B$179                         : Liste!$C$189,2),"")</f>
        <v/>
      </c>
      <c r="C894" s="186"/>
      <c r="D894" s="187"/>
      <c r="E894" t="str">
        <f>IF(D894&gt;0,VLOOKUP(D894,Liste!$A$10:$D$163,4),"")</f>
        <v/>
      </c>
      <c r="F894" s="188"/>
      <c r="G894" s="37"/>
      <c r="H894" s="188"/>
      <c r="I894" s="144" t="str">
        <f t="shared" si="13"/>
        <v/>
      </c>
    </row>
    <row r="895" spans="1:9" ht="13" x14ac:dyDescent="0.3">
      <c r="A895" s="147"/>
      <c r="B895" s="149" t="str">
        <f>IF(A895&gt;0,VLOOKUP(A895,Liste!$B$179                         : Liste!$C$189,2),"")</f>
        <v/>
      </c>
      <c r="C895" s="186"/>
      <c r="D895" s="187"/>
      <c r="E895" t="str">
        <f>IF(D895&gt;0,VLOOKUP(D895,Liste!$A$10:$D$163,4),"")</f>
        <v/>
      </c>
      <c r="F895" s="188"/>
      <c r="G895" s="37"/>
      <c r="H895" s="188"/>
      <c r="I895" s="144" t="str">
        <f t="shared" si="13"/>
        <v/>
      </c>
    </row>
    <row r="896" spans="1:9" ht="13" x14ac:dyDescent="0.3">
      <c r="A896" s="147"/>
      <c r="B896" s="149" t="str">
        <f>IF(A896&gt;0,VLOOKUP(A896,Liste!$B$179                         : Liste!$C$189,2),"")</f>
        <v/>
      </c>
      <c r="C896" s="186"/>
      <c r="D896" s="187"/>
      <c r="E896" t="str">
        <f>IF(D896&gt;0,VLOOKUP(D896,Liste!$A$10:$D$163,4),"")</f>
        <v/>
      </c>
      <c r="F896" s="188"/>
      <c r="G896" s="37"/>
      <c r="H896" s="188"/>
      <c r="I896" s="144" t="str">
        <f t="shared" si="13"/>
        <v/>
      </c>
    </row>
    <row r="897" spans="1:9" ht="13" x14ac:dyDescent="0.3">
      <c r="A897" s="147"/>
      <c r="B897" s="149" t="str">
        <f>IF(A897&gt;0,VLOOKUP(A897,Liste!$B$179                         : Liste!$C$189,2),"")</f>
        <v/>
      </c>
      <c r="C897" s="186"/>
      <c r="D897" s="187"/>
      <c r="E897" t="str">
        <f>IF(D897&gt;0,VLOOKUP(D897,Liste!$A$10:$D$163,4),"")</f>
        <v/>
      </c>
      <c r="F897" s="188"/>
      <c r="G897" s="37"/>
      <c r="H897" s="188"/>
      <c r="I897" s="144" t="str">
        <f t="shared" si="13"/>
        <v/>
      </c>
    </row>
    <row r="898" spans="1:9" ht="13" x14ac:dyDescent="0.3">
      <c r="A898" s="147"/>
      <c r="B898" s="149" t="str">
        <f>IF(A898&gt;0,VLOOKUP(A898,Liste!$B$179                         : Liste!$C$189,2),"")</f>
        <v/>
      </c>
      <c r="C898" s="186"/>
      <c r="D898" s="187"/>
      <c r="E898" t="str">
        <f>IF(D898&gt;0,VLOOKUP(D898,Liste!$A$10:$D$163,4),"")</f>
        <v/>
      </c>
      <c r="F898" s="188"/>
      <c r="G898" s="37"/>
      <c r="H898" s="188"/>
      <c r="I898" s="144" t="str">
        <f t="shared" si="13"/>
        <v/>
      </c>
    </row>
    <row r="899" spans="1:9" ht="13" x14ac:dyDescent="0.3">
      <c r="A899" s="147"/>
      <c r="B899" s="149" t="str">
        <f>IF(A899&gt;0,VLOOKUP(A899,Liste!$B$179                         : Liste!$C$189,2),"")</f>
        <v/>
      </c>
      <c r="C899" s="186"/>
      <c r="D899" s="187"/>
      <c r="E899" t="str">
        <f>IF(D899&gt;0,VLOOKUP(D899,Liste!$A$10:$D$163,4),"")</f>
        <v/>
      </c>
      <c r="F899" s="188"/>
      <c r="G899" s="37"/>
      <c r="H899" s="188"/>
      <c r="I899" s="144" t="str">
        <f t="shared" si="13"/>
        <v/>
      </c>
    </row>
    <row r="900" spans="1:9" ht="13" x14ac:dyDescent="0.3">
      <c r="A900" s="147"/>
      <c r="B900" s="149" t="str">
        <f>IF(A900&gt;0,VLOOKUP(A900,Liste!$B$179                         : Liste!$C$189,2),"")</f>
        <v/>
      </c>
      <c r="C900" s="186"/>
      <c r="D900" s="187"/>
      <c r="E900" t="str">
        <f>IF(D900&gt;0,VLOOKUP(D900,Liste!$A$10:$D$163,4),"")</f>
        <v/>
      </c>
      <c r="F900" s="188"/>
      <c r="G900" s="37"/>
      <c r="H900" s="188"/>
      <c r="I900" s="144" t="str">
        <f t="shared" si="13"/>
        <v/>
      </c>
    </row>
    <row r="901" spans="1:9" ht="13" x14ac:dyDescent="0.3">
      <c r="A901" s="147"/>
      <c r="B901" s="149" t="str">
        <f>IF(A901&gt;0,VLOOKUP(A901,Liste!$B$179                         : Liste!$C$189,2),"")</f>
        <v/>
      </c>
      <c r="C901" s="186"/>
      <c r="D901" s="187"/>
      <c r="E901" t="str">
        <f>IF(D901&gt;0,VLOOKUP(D901,Liste!$A$10:$D$163,4),"")</f>
        <v/>
      </c>
      <c r="F901" s="188"/>
      <c r="G901" s="37"/>
      <c r="H901" s="188"/>
      <c r="I901" s="144" t="str">
        <f t="shared" si="13"/>
        <v/>
      </c>
    </row>
    <row r="902" spans="1:9" ht="13" x14ac:dyDescent="0.3">
      <c r="A902" s="147"/>
      <c r="B902" s="149" t="str">
        <f>IF(A902&gt;0,VLOOKUP(A902,Liste!$B$179                         : Liste!$C$189,2),"")</f>
        <v/>
      </c>
      <c r="C902" s="186"/>
      <c r="D902" s="187"/>
      <c r="E902" t="str">
        <f>IF(D902&gt;0,VLOOKUP(D902,Liste!$A$10:$D$163,4),"")</f>
        <v/>
      </c>
      <c r="F902" s="188"/>
      <c r="G902" s="37"/>
      <c r="H902" s="188"/>
      <c r="I902" s="144" t="str">
        <f t="shared" ref="I902:I965" si="14">IF(AND(D902&gt;0,F902+G902+H902=0),"EN ATTENTE",IF(F902+G902+H902&gt;1,"ERREUR",""))</f>
        <v/>
      </c>
    </row>
    <row r="903" spans="1:9" ht="13" x14ac:dyDescent="0.3">
      <c r="A903" s="147"/>
      <c r="B903" s="149" t="str">
        <f>IF(A903&gt;0,VLOOKUP(A903,Liste!$B$179                         : Liste!$C$189,2),"")</f>
        <v/>
      </c>
      <c r="C903" s="186"/>
      <c r="D903" s="187"/>
      <c r="E903" t="str">
        <f>IF(D903&gt;0,VLOOKUP(D903,Liste!$A$10:$D$163,4),"")</f>
        <v/>
      </c>
      <c r="F903" s="188"/>
      <c r="G903" s="37"/>
      <c r="H903" s="188"/>
      <c r="I903" s="144" t="str">
        <f t="shared" si="14"/>
        <v/>
      </c>
    </row>
    <row r="904" spans="1:9" ht="13" x14ac:dyDescent="0.3">
      <c r="A904" s="147"/>
      <c r="B904" s="149" t="str">
        <f>IF(A904&gt;0,VLOOKUP(A904,Liste!$B$179                         : Liste!$C$189,2),"")</f>
        <v/>
      </c>
      <c r="C904" s="186"/>
      <c r="D904" s="187"/>
      <c r="E904" t="str">
        <f>IF(D904&gt;0,VLOOKUP(D904,Liste!$A$10:$D$163,4),"")</f>
        <v/>
      </c>
      <c r="F904" s="188"/>
      <c r="G904" s="37"/>
      <c r="H904" s="188"/>
      <c r="I904" s="144" t="str">
        <f t="shared" si="14"/>
        <v/>
      </c>
    </row>
    <row r="905" spans="1:9" ht="13" x14ac:dyDescent="0.3">
      <c r="A905" s="147"/>
      <c r="B905" s="149" t="str">
        <f>IF(A905&gt;0,VLOOKUP(A905,Liste!$B$179                         : Liste!$C$189,2),"")</f>
        <v/>
      </c>
      <c r="C905" s="186"/>
      <c r="D905" s="187"/>
      <c r="E905" t="str">
        <f>IF(D905&gt;0,VLOOKUP(D905,Liste!$A$10:$D$163,4),"")</f>
        <v/>
      </c>
      <c r="F905" s="188"/>
      <c r="G905" s="37"/>
      <c r="H905" s="188"/>
      <c r="I905" s="144" t="str">
        <f t="shared" si="14"/>
        <v/>
      </c>
    </row>
    <row r="906" spans="1:9" ht="13" x14ac:dyDescent="0.3">
      <c r="A906" s="147"/>
      <c r="B906" s="149" t="str">
        <f>IF(A906&gt;0,VLOOKUP(A906,Liste!$B$179                         : Liste!$C$189,2),"")</f>
        <v/>
      </c>
      <c r="C906" s="186"/>
      <c r="D906" s="187"/>
      <c r="E906" t="str">
        <f>IF(D906&gt;0,VLOOKUP(D906,Liste!$A$10:$D$163,4),"")</f>
        <v/>
      </c>
      <c r="F906" s="188"/>
      <c r="G906" s="37"/>
      <c r="H906" s="188"/>
      <c r="I906" s="144" t="str">
        <f t="shared" si="14"/>
        <v/>
      </c>
    </row>
    <row r="907" spans="1:9" ht="13" x14ac:dyDescent="0.3">
      <c r="A907" s="147"/>
      <c r="B907" s="149" t="str">
        <f>IF(A907&gt;0,VLOOKUP(A907,Liste!$B$179                         : Liste!$C$189,2),"")</f>
        <v/>
      </c>
      <c r="C907" s="186"/>
      <c r="D907" s="187"/>
      <c r="E907" t="str">
        <f>IF(D907&gt;0,VLOOKUP(D907,Liste!$A$10:$D$163,4),"")</f>
        <v/>
      </c>
      <c r="F907" s="188"/>
      <c r="G907" s="37"/>
      <c r="H907" s="188"/>
      <c r="I907" s="144" t="str">
        <f t="shared" si="14"/>
        <v/>
      </c>
    </row>
    <row r="908" spans="1:9" ht="13" x14ac:dyDescent="0.3">
      <c r="A908" s="147"/>
      <c r="B908" s="149" t="str">
        <f>IF(A908&gt;0,VLOOKUP(A908,Liste!$B$179                         : Liste!$C$189,2),"")</f>
        <v/>
      </c>
      <c r="C908" s="186"/>
      <c r="D908" s="187"/>
      <c r="E908" t="str">
        <f>IF(D908&gt;0,VLOOKUP(D908,Liste!$A$10:$D$163,4),"")</f>
        <v/>
      </c>
      <c r="F908" s="188"/>
      <c r="G908" s="37"/>
      <c r="H908" s="188"/>
      <c r="I908" s="144" t="str">
        <f t="shared" si="14"/>
        <v/>
      </c>
    </row>
    <row r="909" spans="1:9" ht="13" x14ac:dyDescent="0.3">
      <c r="A909" s="147"/>
      <c r="B909" s="149" t="str">
        <f>IF(A909&gt;0,VLOOKUP(A909,Liste!$B$179                         : Liste!$C$189,2),"")</f>
        <v/>
      </c>
      <c r="C909" s="186"/>
      <c r="D909" s="187"/>
      <c r="E909" t="str">
        <f>IF(D909&gt;0,VLOOKUP(D909,Liste!$A$10:$D$163,4),"")</f>
        <v/>
      </c>
      <c r="F909" s="188"/>
      <c r="G909" s="37"/>
      <c r="H909" s="188"/>
      <c r="I909" s="144" t="str">
        <f t="shared" si="14"/>
        <v/>
      </c>
    </row>
    <row r="910" spans="1:9" ht="13" x14ac:dyDescent="0.3">
      <c r="A910" s="147"/>
      <c r="B910" s="149" t="str">
        <f>IF(A910&gt;0,VLOOKUP(A910,Liste!$B$179                         : Liste!$C$189,2),"")</f>
        <v/>
      </c>
      <c r="C910" s="186"/>
      <c r="D910" s="187"/>
      <c r="E910" t="str">
        <f>IF(D910&gt;0,VLOOKUP(D910,Liste!$A$10:$D$163,4),"")</f>
        <v/>
      </c>
      <c r="F910" s="188"/>
      <c r="G910" s="37"/>
      <c r="H910" s="188"/>
      <c r="I910" s="144" t="str">
        <f t="shared" si="14"/>
        <v/>
      </c>
    </row>
    <row r="911" spans="1:9" ht="13" x14ac:dyDescent="0.3">
      <c r="A911" s="147"/>
      <c r="B911" s="149" t="str">
        <f>IF(A911&gt;0,VLOOKUP(A911,Liste!$B$179                         : Liste!$C$189,2),"")</f>
        <v/>
      </c>
      <c r="C911" s="186"/>
      <c r="D911" s="187"/>
      <c r="E911" t="str">
        <f>IF(D911&gt;0,VLOOKUP(D911,Liste!$A$10:$D$163,4),"")</f>
        <v/>
      </c>
      <c r="F911" s="188"/>
      <c r="G911" s="37"/>
      <c r="H911" s="188"/>
      <c r="I911" s="144" t="str">
        <f t="shared" si="14"/>
        <v/>
      </c>
    </row>
    <row r="912" spans="1:9" ht="13" x14ac:dyDescent="0.3">
      <c r="A912" s="147"/>
      <c r="B912" s="149" t="str">
        <f>IF(A912&gt;0,VLOOKUP(A912,Liste!$B$179                         : Liste!$C$189,2),"")</f>
        <v/>
      </c>
      <c r="C912" s="186"/>
      <c r="D912" s="187"/>
      <c r="E912" t="str">
        <f>IF(D912&gt;0,VLOOKUP(D912,Liste!$A$10:$D$163,4),"")</f>
        <v/>
      </c>
      <c r="F912" s="188"/>
      <c r="G912" s="37"/>
      <c r="H912" s="188"/>
      <c r="I912" s="144" t="str">
        <f t="shared" si="14"/>
        <v/>
      </c>
    </row>
    <row r="913" spans="1:9" ht="13" x14ac:dyDescent="0.3">
      <c r="A913" s="147"/>
      <c r="B913" s="149" t="str">
        <f>IF(A913&gt;0,VLOOKUP(A913,Liste!$B$179                         : Liste!$C$189,2),"")</f>
        <v/>
      </c>
      <c r="C913" s="186"/>
      <c r="D913" s="187"/>
      <c r="E913" t="str">
        <f>IF(D913&gt;0,VLOOKUP(D913,Liste!$A$10:$D$163,4),"")</f>
        <v/>
      </c>
      <c r="F913" s="188"/>
      <c r="G913" s="37"/>
      <c r="H913" s="188"/>
      <c r="I913" s="144" t="str">
        <f t="shared" si="14"/>
        <v/>
      </c>
    </row>
    <row r="914" spans="1:9" ht="13" x14ac:dyDescent="0.3">
      <c r="A914" s="147"/>
      <c r="B914" s="149" t="str">
        <f>IF(A914&gt;0,VLOOKUP(A914,Liste!$B$179                         : Liste!$C$189,2),"")</f>
        <v/>
      </c>
      <c r="C914" s="186"/>
      <c r="D914" s="187"/>
      <c r="E914" t="str">
        <f>IF(D914&gt;0,VLOOKUP(D914,Liste!$A$10:$D$163,4),"")</f>
        <v/>
      </c>
      <c r="F914" s="188"/>
      <c r="G914" s="37"/>
      <c r="H914" s="188"/>
      <c r="I914" s="144" t="str">
        <f t="shared" si="14"/>
        <v/>
      </c>
    </row>
    <row r="915" spans="1:9" ht="13" x14ac:dyDescent="0.3">
      <c r="A915" s="147"/>
      <c r="B915" s="149" t="str">
        <f>IF(A915&gt;0,VLOOKUP(A915,Liste!$B$179                         : Liste!$C$189,2),"")</f>
        <v/>
      </c>
      <c r="C915" s="186"/>
      <c r="D915" s="187"/>
      <c r="E915" t="str">
        <f>IF(D915&gt;0,VLOOKUP(D915,Liste!$A$10:$D$163,4),"")</f>
        <v/>
      </c>
      <c r="F915" s="188"/>
      <c r="G915" s="37"/>
      <c r="H915" s="188"/>
      <c r="I915" s="144" t="str">
        <f t="shared" si="14"/>
        <v/>
      </c>
    </row>
    <row r="916" spans="1:9" ht="13" x14ac:dyDescent="0.3">
      <c r="A916" s="147"/>
      <c r="B916" s="149" t="str">
        <f>IF(A916&gt;0,VLOOKUP(A916,Liste!$B$179                         : Liste!$C$189,2),"")</f>
        <v/>
      </c>
      <c r="C916" s="186"/>
      <c r="D916" s="187"/>
      <c r="E916" t="str">
        <f>IF(D916&gt;0,VLOOKUP(D916,Liste!$A$10:$D$163,4),"")</f>
        <v/>
      </c>
      <c r="F916" s="188"/>
      <c r="G916" s="37"/>
      <c r="H916" s="188"/>
      <c r="I916" s="144" t="str">
        <f t="shared" si="14"/>
        <v/>
      </c>
    </row>
    <row r="917" spans="1:9" ht="13" x14ac:dyDescent="0.3">
      <c r="A917" s="147"/>
      <c r="B917" s="149" t="str">
        <f>IF(A917&gt;0,VLOOKUP(A917,Liste!$B$179                         : Liste!$C$189,2),"")</f>
        <v/>
      </c>
      <c r="C917" s="186"/>
      <c r="D917" s="187"/>
      <c r="E917" t="str">
        <f>IF(D917&gt;0,VLOOKUP(D917,Liste!$A$10:$D$163,4),"")</f>
        <v/>
      </c>
      <c r="F917" s="188"/>
      <c r="G917" s="37"/>
      <c r="H917" s="188"/>
      <c r="I917" s="144" t="str">
        <f t="shared" si="14"/>
        <v/>
      </c>
    </row>
    <row r="918" spans="1:9" ht="13" x14ac:dyDescent="0.3">
      <c r="A918" s="147"/>
      <c r="B918" s="149" t="str">
        <f>IF(A918&gt;0,VLOOKUP(A918,Liste!$B$179                         : Liste!$C$189,2),"")</f>
        <v/>
      </c>
      <c r="C918" s="186"/>
      <c r="D918" s="187"/>
      <c r="E918" t="str">
        <f>IF(D918&gt;0,VLOOKUP(D918,Liste!$A$10:$D$163,4),"")</f>
        <v/>
      </c>
      <c r="F918" s="188"/>
      <c r="G918" s="37"/>
      <c r="H918" s="188"/>
      <c r="I918" s="144" t="str">
        <f t="shared" si="14"/>
        <v/>
      </c>
    </row>
    <row r="919" spans="1:9" ht="13" x14ac:dyDescent="0.3">
      <c r="A919" s="147"/>
      <c r="B919" s="149" t="str">
        <f>IF(A919&gt;0,VLOOKUP(A919,Liste!$B$179                         : Liste!$C$189,2),"")</f>
        <v/>
      </c>
      <c r="C919" s="186"/>
      <c r="D919" s="187"/>
      <c r="E919" t="str">
        <f>IF(D919&gt;0,VLOOKUP(D919,Liste!$A$10:$D$163,4),"")</f>
        <v/>
      </c>
      <c r="F919" s="188"/>
      <c r="G919" s="37"/>
      <c r="H919" s="188"/>
      <c r="I919" s="144" t="str">
        <f t="shared" si="14"/>
        <v/>
      </c>
    </row>
    <row r="920" spans="1:9" ht="13" x14ac:dyDescent="0.3">
      <c r="A920" s="147"/>
      <c r="B920" s="149" t="str">
        <f>IF(A920&gt;0,VLOOKUP(A920,Liste!$B$179                         : Liste!$C$189,2),"")</f>
        <v/>
      </c>
      <c r="C920" s="186"/>
      <c r="D920" s="187"/>
      <c r="E920" t="str">
        <f>IF(D920&gt;0,VLOOKUP(D920,Liste!$A$10:$D$163,4),"")</f>
        <v/>
      </c>
      <c r="F920" s="188"/>
      <c r="G920" s="37"/>
      <c r="H920" s="188"/>
      <c r="I920" s="144" t="str">
        <f t="shared" si="14"/>
        <v/>
      </c>
    </row>
    <row r="921" spans="1:9" ht="13" x14ac:dyDescent="0.3">
      <c r="A921" s="147"/>
      <c r="B921" s="149" t="str">
        <f>IF(A921&gt;0,VLOOKUP(A921,Liste!$B$179                         : Liste!$C$189,2),"")</f>
        <v/>
      </c>
      <c r="C921" s="186"/>
      <c r="D921" s="187"/>
      <c r="E921" t="str">
        <f>IF(D921&gt;0,VLOOKUP(D921,Liste!$A$10:$D$163,4),"")</f>
        <v/>
      </c>
      <c r="F921" s="188"/>
      <c r="G921" s="37"/>
      <c r="H921" s="188"/>
      <c r="I921" s="144" t="str">
        <f t="shared" si="14"/>
        <v/>
      </c>
    </row>
    <row r="922" spans="1:9" ht="13" x14ac:dyDescent="0.3">
      <c r="A922" s="147"/>
      <c r="B922" s="149" t="str">
        <f>IF(A922&gt;0,VLOOKUP(A922,Liste!$B$179                         : Liste!$C$189,2),"")</f>
        <v/>
      </c>
      <c r="C922" s="186"/>
      <c r="D922" s="187"/>
      <c r="E922" t="str">
        <f>IF(D922&gt;0,VLOOKUP(D922,Liste!$A$10:$D$163,4),"")</f>
        <v/>
      </c>
      <c r="F922" s="188"/>
      <c r="G922" s="37"/>
      <c r="H922" s="188"/>
      <c r="I922" s="144" t="str">
        <f t="shared" si="14"/>
        <v/>
      </c>
    </row>
    <row r="923" spans="1:9" ht="13" x14ac:dyDescent="0.3">
      <c r="A923" s="147"/>
      <c r="B923" s="149" t="str">
        <f>IF(A923&gt;0,VLOOKUP(A923,Liste!$B$179                         : Liste!$C$189,2),"")</f>
        <v/>
      </c>
      <c r="C923" s="186"/>
      <c r="D923" s="187"/>
      <c r="E923" t="str">
        <f>IF(D923&gt;0,VLOOKUP(D923,Liste!$A$10:$D$163,4),"")</f>
        <v/>
      </c>
      <c r="F923" s="188"/>
      <c r="G923" s="37"/>
      <c r="H923" s="188"/>
      <c r="I923" s="144" t="str">
        <f t="shared" si="14"/>
        <v/>
      </c>
    </row>
    <row r="924" spans="1:9" ht="13" x14ac:dyDescent="0.3">
      <c r="A924" s="147"/>
      <c r="B924" s="149" t="str">
        <f>IF(A924&gt;0,VLOOKUP(A924,Liste!$B$179                         : Liste!$C$189,2),"")</f>
        <v/>
      </c>
      <c r="C924" s="186"/>
      <c r="D924" s="187"/>
      <c r="E924" t="str">
        <f>IF(D924&gt;0,VLOOKUP(D924,Liste!$A$10:$D$163,4),"")</f>
        <v/>
      </c>
      <c r="F924" s="188"/>
      <c r="G924" s="37"/>
      <c r="H924" s="188"/>
      <c r="I924" s="144" t="str">
        <f t="shared" si="14"/>
        <v/>
      </c>
    </row>
    <row r="925" spans="1:9" ht="13" x14ac:dyDescent="0.3">
      <c r="A925" s="147"/>
      <c r="B925" s="149" t="str">
        <f>IF(A925&gt;0,VLOOKUP(A925,Liste!$B$179                         : Liste!$C$189,2),"")</f>
        <v/>
      </c>
      <c r="C925" s="186"/>
      <c r="D925" s="187"/>
      <c r="E925" t="str">
        <f>IF(D925&gt;0,VLOOKUP(D925,Liste!$A$10:$D$163,4),"")</f>
        <v/>
      </c>
      <c r="F925" s="188"/>
      <c r="G925" s="37"/>
      <c r="H925" s="188"/>
      <c r="I925" s="144" t="str">
        <f t="shared" si="14"/>
        <v/>
      </c>
    </row>
    <row r="926" spans="1:9" ht="13" x14ac:dyDescent="0.3">
      <c r="A926" s="147"/>
      <c r="B926" s="149" t="str">
        <f>IF(A926&gt;0,VLOOKUP(A926,Liste!$B$179                         : Liste!$C$189,2),"")</f>
        <v/>
      </c>
      <c r="C926" s="186"/>
      <c r="D926" s="187"/>
      <c r="E926" t="str">
        <f>IF(D926&gt;0,VLOOKUP(D926,Liste!$A$10:$D$163,4),"")</f>
        <v/>
      </c>
      <c r="F926" s="188"/>
      <c r="G926" s="37"/>
      <c r="H926" s="188"/>
      <c r="I926" s="144" t="str">
        <f t="shared" si="14"/>
        <v/>
      </c>
    </row>
    <row r="927" spans="1:9" ht="13" x14ac:dyDescent="0.3">
      <c r="A927" s="147"/>
      <c r="B927" s="149" t="str">
        <f>IF(A927&gt;0,VLOOKUP(A927,Liste!$B$179                         : Liste!$C$189,2),"")</f>
        <v/>
      </c>
      <c r="C927" s="186"/>
      <c r="D927" s="187"/>
      <c r="E927" t="str">
        <f>IF(D927&gt;0,VLOOKUP(D927,Liste!$A$10:$D$163,4),"")</f>
        <v/>
      </c>
      <c r="F927" s="188"/>
      <c r="G927" s="37"/>
      <c r="H927" s="188"/>
      <c r="I927" s="144" t="str">
        <f t="shared" si="14"/>
        <v/>
      </c>
    </row>
    <row r="928" spans="1:9" ht="13" x14ac:dyDescent="0.3">
      <c r="A928" s="147"/>
      <c r="B928" s="149" t="str">
        <f>IF(A928&gt;0,VLOOKUP(A928,Liste!$B$179                         : Liste!$C$189,2),"")</f>
        <v/>
      </c>
      <c r="C928" s="186"/>
      <c r="D928" s="187"/>
      <c r="E928" t="str">
        <f>IF(D928&gt;0,VLOOKUP(D928,Liste!$A$10:$D$163,4),"")</f>
        <v/>
      </c>
      <c r="F928" s="188"/>
      <c r="G928" s="37"/>
      <c r="H928" s="188"/>
      <c r="I928" s="144" t="str">
        <f t="shared" si="14"/>
        <v/>
      </c>
    </row>
    <row r="929" spans="1:9" ht="13" x14ac:dyDescent="0.3">
      <c r="A929" s="147"/>
      <c r="B929" s="149" t="str">
        <f>IF(A929&gt;0,VLOOKUP(A929,Liste!$B$179                         : Liste!$C$189,2),"")</f>
        <v/>
      </c>
      <c r="C929" s="186"/>
      <c r="D929" s="187"/>
      <c r="E929" t="str">
        <f>IF(D929&gt;0,VLOOKUP(D929,Liste!$A$10:$D$163,4),"")</f>
        <v/>
      </c>
      <c r="F929" s="188"/>
      <c r="G929" s="37"/>
      <c r="H929" s="188"/>
      <c r="I929" s="144" t="str">
        <f t="shared" si="14"/>
        <v/>
      </c>
    </row>
    <row r="930" spans="1:9" ht="13" x14ac:dyDescent="0.3">
      <c r="A930" s="147"/>
      <c r="B930" s="149" t="str">
        <f>IF(A930&gt;0,VLOOKUP(A930,Liste!$B$179                         : Liste!$C$189,2),"")</f>
        <v/>
      </c>
      <c r="C930" s="186"/>
      <c r="D930" s="187"/>
      <c r="E930" t="str">
        <f>IF(D930&gt;0,VLOOKUP(D930,Liste!$A$10:$D$163,4),"")</f>
        <v/>
      </c>
      <c r="F930" s="188"/>
      <c r="G930" s="37"/>
      <c r="H930" s="188"/>
      <c r="I930" s="144" t="str">
        <f t="shared" si="14"/>
        <v/>
      </c>
    </row>
    <row r="931" spans="1:9" ht="13" x14ac:dyDescent="0.3">
      <c r="A931" s="147"/>
      <c r="B931" s="149" t="str">
        <f>IF(A931&gt;0,VLOOKUP(A931,Liste!$B$179                         : Liste!$C$189,2),"")</f>
        <v/>
      </c>
      <c r="C931" s="186"/>
      <c r="D931" s="187"/>
      <c r="E931" t="str">
        <f>IF(D931&gt;0,VLOOKUP(D931,Liste!$A$10:$D$163,4),"")</f>
        <v/>
      </c>
      <c r="F931" s="188"/>
      <c r="G931" s="37"/>
      <c r="H931" s="188"/>
      <c r="I931" s="144" t="str">
        <f t="shared" si="14"/>
        <v/>
      </c>
    </row>
    <row r="932" spans="1:9" ht="13" x14ac:dyDescent="0.3">
      <c r="A932" s="147"/>
      <c r="B932" s="149" t="str">
        <f>IF(A932&gt;0,VLOOKUP(A932,Liste!$B$179                         : Liste!$C$189,2),"")</f>
        <v/>
      </c>
      <c r="C932" s="186"/>
      <c r="D932" s="187"/>
      <c r="E932" t="str">
        <f>IF(D932&gt;0,VLOOKUP(D932,Liste!$A$10:$D$163,4),"")</f>
        <v/>
      </c>
      <c r="F932" s="188"/>
      <c r="G932" s="37"/>
      <c r="H932" s="188"/>
      <c r="I932" s="144" t="str">
        <f t="shared" si="14"/>
        <v/>
      </c>
    </row>
    <row r="933" spans="1:9" ht="13" x14ac:dyDescent="0.3">
      <c r="A933" s="147"/>
      <c r="B933" s="149" t="str">
        <f>IF(A933&gt;0,VLOOKUP(A933,Liste!$B$179                         : Liste!$C$189,2),"")</f>
        <v/>
      </c>
      <c r="C933" s="186"/>
      <c r="D933" s="187"/>
      <c r="E933" t="str">
        <f>IF(D933&gt;0,VLOOKUP(D933,Liste!$A$10:$D$163,4),"")</f>
        <v/>
      </c>
      <c r="F933" s="188"/>
      <c r="G933" s="37"/>
      <c r="H933" s="188"/>
      <c r="I933" s="144" t="str">
        <f t="shared" si="14"/>
        <v/>
      </c>
    </row>
    <row r="934" spans="1:9" ht="13" x14ac:dyDescent="0.3">
      <c r="A934" s="147"/>
      <c r="B934" s="149" t="str">
        <f>IF(A934&gt;0,VLOOKUP(A934,Liste!$B$179                         : Liste!$C$189,2),"")</f>
        <v/>
      </c>
      <c r="C934" s="186"/>
      <c r="D934" s="187"/>
      <c r="E934" t="str">
        <f>IF(D934&gt;0,VLOOKUP(D934,Liste!$A$10:$D$163,4),"")</f>
        <v/>
      </c>
      <c r="F934" s="188"/>
      <c r="G934" s="37"/>
      <c r="H934" s="188"/>
      <c r="I934" s="144" t="str">
        <f t="shared" si="14"/>
        <v/>
      </c>
    </row>
    <row r="935" spans="1:9" ht="13" x14ac:dyDescent="0.3">
      <c r="A935" s="147"/>
      <c r="B935" s="149" t="str">
        <f>IF(A935&gt;0,VLOOKUP(A935,Liste!$B$179                         : Liste!$C$189,2),"")</f>
        <v/>
      </c>
      <c r="C935" s="186"/>
      <c r="D935" s="187"/>
      <c r="E935" t="str">
        <f>IF(D935&gt;0,VLOOKUP(D935,Liste!$A$10:$D$163,4),"")</f>
        <v/>
      </c>
      <c r="F935" s="188"/>
      <c r="G935" s="37"/>
      <c r="H935" s="188"/>
      <c r="I935" s="144" t="str">
        <f t="shared" si="14"/>
        <v/>
      </c>
    </row>
    <row r="936" spans="1:9" ht="13" x14ac:dyDescent="0.3">
      <c r="A936" s="147"/>
      <c r="B936" s="149" t="str">
        <f>IF(A936&gt;0,VLOOKUP(A936,Liste!$B$179                         : Liste!$C$189,2),"")</f>
        <v/>
      </c>
      <c r="C936" s="186"/>
      <c r="D936" s="187"/>
      <c r="E936" t="str">
        <f>IF(D936&gt;0,VLOOKUP(D936,Liste!$A$10:$D$163,4),"")</f>
        <v/>
      </c>
      <c r="F936" s="188"/>
      <c r="G936" s="37"/>
      <c r="H936" s="188"/>
      <c r="I936" s="144" t="str">
        <f t="shared" si="14"/>
        <v/>
      </c>
    </row>
    <row r="937" spans="1:9" ht="13" x14ac:dyDescent="0.3">
      <c r="A937" s="147"/>
      <c r="B937" s="149" t="str">
        <f>IF(A937&gt;0,VLOOKUP(A937,Liste!$B$179                         : Liste!$C$189,2),"")</f>
        <v/>
      </c>
      <c r="C937" s="186"/>
      <c r="D937" s="187"/>
      <c r="E937" t="str">
        <f>IF(D937&gt;0,VLOOKUP(D937,Liste!$A$10:$D$163,4),"")</f>
        <v/>
      </c>
      <c r="F937" s="188"/>
      <c r="G937" s="37"/>
      <c r="H937" s="188"/>
      <c r="I937" s="144" t="str">
        <f t="shared" si="14"/>
        <v/>
      </c>
    </row>
    <row r="938" spans="1:9" ht="13" x14ac:dyDescent="0.3">
      <c r="A938" s="147"/>
      <c r="B938" s="149" t="str">
        <f>IF(A938&gt;0,VLOOKUP(A938,Liste!$B$179                         : Liste!$C$189,2),"")</f>
        <v/>
      </c>
      <c r="C938" s="186"/>
      <c r="D938" s="187"/>
      <c r="E938" t="str">
        <f>IF(D938&gt;0,VLOOKUP(D938,Liste!$A$10:$D$163,4),"")</f>
        <v/>
      </c>
      <c r="F938" s="188"/>
      <c r="G938" s="37"/>
      <c r="H938" s="188"/>
      <c r="I938" s="144" t="str">
        <f t="shared" si="14"/>
        <v/>
      </c>
    </row>
    <row r="939" spans="1:9" ht="13" x14ac:dyDescent="0.3">
      <c r="A939" s="147"/>
      <c r="B939" s="149" t="str">
        <f>IF(A939&gt;0,VLOOKUP(A939,Liste!$B$179                         : Liste!$C$189,2),"")</f>
        <v/>
      </c>
      <c r="C939" s="186"/>
      <c r="D939" s="187"/>
      <c r="E939" t="str">
        <f>IF(D939&gt;0,VLOOKUP(D939,Liste!$A$10:$D$163,4),"")</f>
        <v/>
      </c>
      <c r="F939" s="188"/>
      <c r="G939" s="37"/>
      <c r="H939" s="188"/>
      <c r="I939" s="144" t="str">
        <f t="shared" si="14"/>
        <v/>
      </c>
    </row>
    <row r="940" spans="1:9" ht="13" x14ac:dyDescent="0.3">
      <c r="A940" s="147"/>
      <c r="B940" s="149" t="str">
        <f>IF(A940&gt;0,VLOOKUP(A940,Liste!$B$179                         : Liste!$C$189,2),"")</f>
        <v/>
      </c>
      <c r="C940" s="186"/>
      <c r="D940" s="187"/>
      <c r="E940" t="str">
        <f>IF(D940&gt;0,VLOOKUP(D940,Liste!$A$10:$D$163,4),"")</f>
        <v/>
      </c>
      <c r="F940" s="188"/>
      <c r="G940" s="37"/>
      <c r="H940" s="188"/>
      <c r="I940" s="144" t="str">
        <f t="shared" si="14"/>
        <v/>
      </c>
    </row>
    <row r="941" spans="1:9" ht="13" x14ac:dyDescent="0.3">
      <c r="A941" s="147"/>
      <c r="B941" s="149" t="str">
        <f>IF(A941&gt;0,VLOOKUP(A941,Liste!$B$179                         : Liste!$C$189,2),"")</f>
        <v/>
      </c>
      <c r="C941" s="186"/>
      <c r="D941" s="187"/>
      <c r="E941" t="str">
        <f>IF(D941&gt;0,VLOOKUP(D941,Liste!$A$10:$D$163,4),"")</f>
        <v/>
      </c>
      <c r="F941" s="188"/>
      <c r="G941" s="37"/>
      <c r="H941" s="188"/>
      <c r="I941" s="144" t="str">
        <f t="shared" si="14"/>
        <v/>
      </c>
    </row>
    <row r="942" spans="1:9" ht="13" x14ac:dyDescent="0.3">
      <c r="A942" s="147"/>
      <c r="B942" s="149" t="str">
        <f>IF(A942&gt;0,VLOOKUP(A942,Liste!$B$179                         : Liste!$C$189,2),"")</f>
        <v/>
      </c>
      <c r="C942" s="186"/>
      <c r="D942" s="187"/>
      <c r="E942" t="str">
        <f>IF(D942&gt;0,VLOOKUP(D942,Liste!$A$10:$D$163,4),"")</f>
        <v/>
      </c>
      <c r="F942" s="188"/>
      <c r="G942" s="37"/>
      <c r="H942" s="188"/>
      <c r="I942" s="144" t="str">
        <f t="shared" si="14"/>
        <v/>
      </c>
    </row>
    <row r="943" spans="1:9" ht="13" x14ac:dyDescent="0.3">
      <c r="A943" s="147"/>
      <c r="B943" s="149" t="str">
        <f>IF(A943&gt;0,VLOOKUP(A943,Liste!$B$179                         : Liste!$C$189,2),"")</f>
        <v/>
      </c>
      <c r="C943" s="186"/>
      <c r="D943" s="187"/>
      <c r="E943" t="str">
        <f>IF(D943&gt;0,VLOOKUP(D943,Liste!$A$10:$D$163,4),"")</f>
        <v/>
      </c>
      <c r="F943" s="188"/>
      <c r="G943" s="37"/>
      <c r="H943" s="188"/>
      <c r="I943" s="144" t="str">
        <f t="shared" si="14"/>
        <v/>
      </c>
    </row>
    <row r="944" spans="1:9" ht="13" x14ac:dyDescent="0.3">
      <c r="A944" s="147"/>
      <c r="B944" s="149" t="str">
        <f>IF(A944&gt;0,VLOOKUP(A944,Liste!$B$179                         : Liste!$C$189,2),"")</f>
        <v/>
      </c>
      <c r="C944" s="186"/>
      <c r="D944" s="187"/>
      <c r="E944" t="str">
        <f>IF(D944&gt;0,VLOOKUP(D944,Liste!$A$10:$D$163,4),"")</f>
        <v/>
      </c>
      <c r="F944" s="188"/>
      <c r="G944" s="37"/>
      <c r="H944" s="188"/>
      <c r="I944" s="144" t="str">
        <f t="shared" si="14"/>
        <v/>
      </c>
    </row>
    <row r="945" spans="1:9" ht="13" x14ac:dyDescent="0.3">
      <c r="A945" s="147"/>
      <c r="B945" s="149" t="str">
        <f>IF(A945&gt;0,VLOOKUP(A945,Liste!$B$179                         : Liste!$C$189,2),"")</f>
        <v/>
      </c>
      <c r="C945" s="186"/>
      <c r="D945" s="187"/>
      <c r="E945" t="str">
        <f>IF(D945&gt;0,VLOOKUP(D945,Liste!$A$10:$D$163,4),"")</f>
        <v/>
      </c>
      <c r="F945" s="188"/>
      <c r="G945" s="37"/>
      <c r="H945" s="188"/>
      <c r="I945" s="144" t="str">
        <f t="shared" si="14"/>
        <v/>
      </c>
    </row>
    <row r="946" spans="1:9" ht="13" x14ac:dyDescent="0.3">
      <c r="A946" s="147"/>
      <c r="B946" s="149" t="str">
        <f>IF(A946&gt;0,VLOOKUP(A946,Liste!$B$179                         : Liste!$C$189,2),"")</f>
        <v/>
      </c>
      <c r="C946" s="186"/>
      <c r="D946" s="187"/>
      <c r="E946" t="str">
        <f>IF(D946&gt;0,VLOOKUP(D946,Liste!$A$10:$D$163,4),"")</f>
        <v/>
      </c>
      <c r="F946" s="188"/>
      <c r="G946" s="37"/>
      <c r="H946" s="188"/>
      <c r="I946" s="144" t="str">
        <f t="shared" si="14"/>
        <v/>
      </c>
    </row>
    <row r="947" spans="1:9" ht="13" x14ac:dyDescent="0.3">
      <c r="A947" s="147"/>
      <c r="B947" s="149" t="str">
        <f>IF(A947&gt;0,VLOOKUP(A947,Liste!$B$179                         : Liste!$C$189,2),"")</f>
        <v/>
      </c>
      <c r="C947" s="186"/>
      <c r="D947" s="187"/>
      <c r="E947" t="str">
        <f>IF(D947&gt;0,VLOOKUP(D947,Liste!$A$10:$D$163,4),"")</f>
        <v/>
      </c>
      <c r="F947" s="188"/>
      <c r="G947" s="37"/>
      <c r="H947" s="188"/>
      <c r="I947" s="144" t="str">
        <f t="shared" si="14"/>
        <v/>
      </c>
    </row>
    <row r="948" spans="1:9" ht="13" x14ac:dyDescent="0.3">
      <c r="A948" s="147"/>
      <c r="B948" s="149" t="str">
        <f>IF(A948&gt;0,VLOOKUP(A948,Liste!$B$179                         : Liste!$C$189,2),"")</f>
        <v/>
      </c>
      <c r="C948" s="186"/>
      <c r="D948" s="187"/>
      <c r="E948" t="str">
        <f>IF(D948&gt;0,VLOOKUP(D948,Liste!$A$10:$D$163,4),"")</f>
        <v/>
      </c>
      <c r="F948" s="188"/>
      <c r="G948" s="37"/>
      <c r="H948" s="188"/>
      <c r="I948" s="144" t="str">
        <f t="shared" si="14"/>
        <v/>
      </c>
    </row>
    <row r="949" spans="1:9" ht="13" x14ac:dyDescent="0.3">
      <c r="A949" s="147"/>
      <c r="B949" s="149" t="str">
        <f>IF(A949&gt;0,VLOOKUP(A949,Liste!$B$179                         : Liste!$C$189,2),"")</f>
        <v/>
      </c>
      <c r="C949" s="186"/>
      <c r="D949" s="187"/>
      <c r="E949" t="str">
        <f>IF(D949&gt;0,VLOOKUP(D949,Liste!$A$10:$D$163,4),"")</f>
        <v/>
      </c>
      <c r="F949" s="188"/>
      <c r="G949" s="37"/>
      <c r="H949" s="188"/>
      <c r="I949" s="144" t="str">
        <f t="shared" si="14"/>
        <v/>
      </c>
    </row>
    <row r="950" spans="1:9" ht="13" x14ac:dyDescent="0.3">
      <c r="A950" s="147"/>
      <c r="B950" s="149" t="str">
        <f>IF(A950&gt;0,VLOOKUP(A950,Liste!$B$179                         : Liste!$C$189,2),"")</f>
        <v/>
      </c>
      <c r="C950" s="186"/>
      <c r="D950" s="187"/>
      <c r="E950" t="str">
        <f>IF(D950&gt;0,VLOOKUP(D950,Liste!$A$10:$D$163,4),"")</f>
        <v/>
      </c>
      <c r="F950" s="188"/>
      <c r="G950" s="37"/>
      <c r="H950" s="188"/>
      <c r="I950" s="144" t="str">
        <f t="shared" si="14"/>
        <v/>
      </c>
    </row>
    <row r="951" spans="1:9" ht="13" x14ac:dyDescent="0.3">
      <c r="A951" s="147"/>
      <c r="B951" s="149" t="str">
        <f>IF(A951&gt;0,VLOOKUP(A951,Liste!$B$179                         : Liste!$C$189,2),"")</f>
        <v/>
      </c>
      <c r="C951" s="186"/>
      <c r="D951" s="187"/>
      <c r="E951" t="str">
        <f>IF(D951&gt;0,VLOOKUP(D951,Liste!$A$10:$D$163,4),"")</f>
        <v/>
      </c>
      <c r="F951" s="188"/>
      <c r="G951" s="37"/>
      <c r="H951" s="188"/>
      <c r="I951" s="144" t="str">
        <f t="shared" si="14"/>
        <v/>
      </c>
    </row>
    <row r="952" spans="1:9" ht="13" x14ac:dyDescent="0.3">
      <c r="A952" s="147"/>
      <c r="B952" s="149" t="str">
        <f>IF(A952&gt;0,VLOOKUP(A952,Liste!$B$179                         : Liste!$C$189,2),"")</f>
        <v/>
      </c>
      <c r="C952" s="186"/>
      <c r="D952" s="187"/>
      <c r="E952" t="str">
        <f>IF(D952&gt;0,VLOOKUP(D952,Liste!$A$10:$D$163,4),"")</f>
        <v/>
      </c>
      <c r="F952" s="188"/>
      <c r="G952" s="37"/>
      <c r="H952" s="188"/>
      <c r="I952" s="144" t="str">
        <f t="shared" si="14"/>
        <v/>
      </c>
    </row>
    <row r="953" spans="1:9" ht="13" x14ac:dyDescent="0.3">
      <c r="A953" s="147"/>
      <c r="B953" s="149" t="str">
        <f>IF(A953&gt;0,VLOOKUP(A953,Liste!$B$179                         : Liste!$C$189,2),"")</f>
        <v/>
      </c>
      <c r="C953" s="186"/>
      <c r="D953" s="187"/>
      <c r="E953" t="str">
        <f>IF(D953&gt;0,VLOOKUP(D953,Liste!$A$10:$D$163,4),"")</f>
        <v/>
      </c>
      <c r="F953" s="188"/>
      <c r="G953" s="37"/>
      <c r="H953" s="188"/>
      <c r="I953" s="144" t="str">
        <f t="shared" si="14"/>
        <v/>
      </c>
    </row>
    <row r="954" spans="1:9" ht="13" x14ac:dyDescent="0.3">
      <c r="A954" s="147"/>
      <c r="B954" s="149" t="str">
        <f>IF(A954&gt;0,VLOOKUP(A954,Liste!$B$179                         : Liste!$C$189,2),"")</f>
        <v/>
      </c>
      <c r="C954" s="186"/>
      <c r="D954" s="187"/>
      <c r="E954" t="str">
        <f>IF(D954&gt;0,VLOOKUP(D954,Liste!$A$10:$D$163,4),"")</f>
        <v/>
      </c>
      <c r="F954" s="188"/>
      <c r="G954" s="37"/>
      <c r="H954" s="188"/>
      <c r="I954" s="144" t="str">
        <f t="shared" si="14"/>
        <v/>
      </c>
    </row>
    <row r="955" spans="1:9" ht="13" x14ac:dyDescent="0.3">
      <c r="A955" s="147"/>
      <c r="B955" s="149" t="str">
        <f>IF(A955&gt;0,VLOOKUP(A955,Liste!$B$179                         : Liste!$C$189,2),"")</f>
        <v/>
      </c>
      <c r="C955" s="186"/>
      <c r="D955" s="187"/>
      <c r="E955" t="str">
        <f>IF(D955&gt;0,VLOOKUP(D955,Liste!$A$10:$D$163,4),"")</f>
        <v/>
      </c>
      <c r="F955" s="188"/>
      <c r="G955" s="37"/>
      <c r="H955" s="188"/>
      <c r="I955" s="144" t="str">
        <f t="shared" si="14"/>
        <v/>
      </c>
    </row>
    <row r="956" spans="1:9" ht="13" x14ac:dyDescent="0.3">
      <c r="A956" s="147"/>
      <c r="B956" s="149" t="str">
        <f>IF(A956&gt;0,VLOOKUP(A956,Liste!$B$179                         : Liste!$C$189,2),"")</f>
        <v/>
      </c>
      <c r="C956" s="186"/>
      <c r="D956" s="187"/>
      <c r="E956" t="str">
        <f>IF(D956&gt;0,VLOOKUP(D956,Liste!$A$10:$D$163,4),"")</f>
        <v/>
      </c>
      <c r="F956" s="188"/>
      <c r="G956" s="37"/>
      <c r="H956" s="188"/>
      <c r="I956" s="144" t="str">
        <f t="shared" si="14"/>
        <v/>
      </c>
    </row>
    <row r="957" spans="1:9" ht="13" x14ac:dyDescent="0.3">
      <c r="A957" s="147"/>
      <c r="B957" s="149" t="str">
        <f>IF(A957&gt;0,VLOOKUP(A957,Liste!$B$179                         : Liste!$C$189,2),"")</f>
        <v/>
      </c>
      <c r="C957" s="186"/>
      <c r="D957" s="187"/>
      <c r="E957" t="str">
        <f>IF(D957&gt;0,VLOOKUP(D957,Liste!$A$10:$D$163,4),"")</f>
        <v/>
      </c>
      <c r="F957" s="188"/>
      <c r="G957" s="37"/>
      <c r="H957" s="188"/>
      <c r="I957" s="144" t="str">
        <f t="shared" si="14"/>
        <v/>
      </c>
    </row>
    <row r="958" spans="1:9" ht="13" x14ac:dyDescent="0.3">
      <c r="A958" s="147"/>
      <c r="B958" s="149" t="str">
        <f>IF(A958&gt;0,VLOOKUP(A958,Liste!$B$179                         : Liste!$C$189,2),"")</f>
        <v/>
      </c>
      <c r="C958" s="186"/>
      <c r="D958" s="187"/>
      <c r="E958" t="str">
        <f>IF(D958&gt;0,VLOOKUP(D958,Liste!$A$10:$D$163,4),"")</f>
        <v/>
      </c>
      <c r="F958" s="188"/>
      <c r="G958" s="37"/>
      <c r="H958" s="188"/>
      <c r="I958" s="144" t="str">
        <f t="shared" si="14"/>
        <v/>
      </c>
    </row>
    <row r="959" spans="1:9" ht="13" x14ac:dyDescent="0.3">
      <c r="A959" s="147"/>
      <c r="B959" s="149" t="str">
        <f>IF(A959&gt;0,VLOOKUP(A959,Liste!$B$179                         : Liste!$C$189,2),"")</f>
        <v/>
      </c>
      <c r="C959" s="186"/>
      <c r="D959" s="187"/>
      <c r="E959" t="str">
        <f>IF(D959&gt;0,VLOOKUP(D959,Liste!$A$10:$D$163,4),"")</f>
        <v/>
      </c>
      <c r="F959" s="188"/>
      <c r="G959" s="37"/>
      <c r="H959" s="188"/>
      <c r="I959" s="144" t="str">
        <f t="shared" si="14"/>
        <v/>
      </c>
    </row>
    <row r="960" spans="1:9" ht="13" x14ac:dyDescent="0.3">
      <c r="A960" s="147"/>
      <c r="B960" s="149" t="str">
        <f>IF(A960&gt;0,VLOOKUP(A960,Liste!$B$179                         : Liste!$C$189,2),"")</f>
        <v/>
      </c>
      <c r="C960" s="186"/>
      <c r="D960" s="187"/>
      <c r="E960" t="str">
        <f>IF(D960&gt;0,VLOOKUP(D960,Liste!$A$10:$D$163,4),"")</f>
        <v/>
      </c>
      <c r="F960" s="188"/>
      <c r="G960" s="37"/>
      <c r="H960" s="188"/>
      <c r="I960" s="144" t="str">
        <f t="shared" si="14"/>
        <v/>
      </c>
    </row>
    <row r="961" spans="1:9" ht="13" x14ac:dyDescent="0.3">
      <c r="A961" s="147"/>
      <c r="B961" s="149" t="str">
        <f>IF(A961&gt;0,VLOOKUP(A961,Liste!$B$179                         : Liste!$C$189,2),"")</f>
        <v/>
      </c>
      <c r="C961" s="186"/>
      <c r="D961" s="187"/>
      <c r="E961" t="str">
        <f>IF(D961&gt;0,VLOOKUP(D961,Liste!$A$10:$D$163,4),"")</f>
        <v/>
      </c>
      <c r="F961" s="188"/>
      <c r="G961" s="37"/>
      <c r="H961" s="188"/>
      <c r="I961" s="144" t="str">
        <f t="shared" si="14"/>
        <v/>
      </c>
    </row>
    <row r="962" spans="1:9" ht="13" x14ac:dyDescent="0.3">
      <c r="A962" s="147"/>
      <c r="B962" s="149" t="str">
        <f>IF(A962&gt;0,VLOOKUP(A962,Liste!$B$179                         : Liste!$C$189,2),"")</f>
        <v/>
      </c>
      <c r="C962" s="186"/>
      <c r="D962" s="187"/>
      <c r="E962" t="str">
        <f>IF(D962&gt;0,VLOOKUP(D962,Liste!$A$10:$D$163,4),"")</f>
        <v/>
      </c>
      <c r="F962" s="188"/>
      <c r="G962" s="37"/>
      <c r="H962" s="188"/>
      <c r="I962" s="144" t="str">
        <f t="shared" si="14"/>
        <v/>
      </c>
    </row>
    <row r="963" spans="1:9" ht="13" x14ac:dyDescent="0.3">
      <c r="A963" s="147"/>
      <c r="B963" s="149" t="str">
        <f>IF(A963&gt;0,VLOOKUP(A963,Liste!$B$179                         : Liste!$C$189,2),"")</f>
        <v/>
      </c>
      <c r="C963" s="186"/>
      <c r="D963" s="187"/>
      <c r="E963" t="str">
        <f>IF(D963&gt;0,VLOOKUP(D963,Liste!$A$10:$D$163,4),"")</f>
        <v/>
      </c>
      <c r="F963" s="188"/>
      <c r="G963" s="37"/>
      <c r="H963" s="188"/>
      <c r="I963" s="144" t="str">
        <f t="shared" si="14"/>
        <v/>
      </c>
    </row>
    <row r="964" spans="1:9" ht="13" x14ac:dyDescent="0.3">
      <c r="A964" s="147"/>
      <c r="B964" s="149" t="str">
        <f>IF(A964&gt;0,VLOOKUP(A964,Liste!$B$179                         : Liste!$C$189,2),"")</f>
        <v/>
      </c>
      <c r="C964" s="186"/>
      <c r="D964" s="187"/>
      <c r="E964" t="str">
        <f>IF(D964&gt;0,VLOOKUP(D964,Liste!$A$10:$D$163,4),"")</f>
        <v/>
      </c>
      <c r="F964" s="188"/>
      <c r="G964" s="37"/>
      <c r="H964" s="188"/>
      <c r="I964" s="144" t="str">
        <f t="shared" si="14"/>
        <v/>
      </c>
    </row>
    <row r="965" spans="1:9" ht="13" x14ac:dyDescent="0.3">
      <c r="A965" s="147"/>
      <c r="B965" s="149" t="str">
        <f>IF(A965&gt;0,VLOOKUP(A965,Liste!$B$179                         : Liste!$C$189,2),"")</f>
        <v/>
      </c>
      <c r="C965" s="186"/>
      <c r="D965" s="187"/>
      <c r="E965" t="str">
        <f>IF(D965&gt;0,VLOOKUP(D965,Liste!$A$10:$D$163,4),"")</f>
        <v/>
      </c>
      <c r="F965" s="188"/>
      <c r="G965" s="37"/>
      <c r="H965" s="188"/>
      <c r="I965" s="144" t="str">
        <f t="shared" si="14"/>
        <v/>
      </c>
    </row>
    <row r="966" spans="1:9" ht="13" x14ac:dyDescent="0.3">
      <c r="A966" s="147"/>
      <c r="B966" s="149" t="str">
        <f>IF(A966&gt;0,VLOOKUP(A966,Liste!$B$179                         : Liste!$C$189,2),"")</f>
        <v/>
      </c>
      <c r="C966" s="186"/>
      <c r="D966" s="187"/>
      <c r="E966" t="str">
        <f>IF(D966&gt;0,VLOOKUP(D966,Liste!$A$10:$D$163,4),"")</f>
        <v/>
      </c>
      <c r="F966" s="188"/>
      <c r="G966" s="37"/>
      <c r="H966" s="188"/>
      <c r="I966" s="144" t="str">
        <f t="shared" ref="I966:I1029" si="15">IF(AND(D966&gt;0,F966+G966+H966=0),"EN ATTENTE",IF(F966+G966+H966&gt;1,"ERREUR",""))</f>
        <v/>
      </c>
    </row>
    <row r="967" spans="1:9" ht="13" x14ac:dyDescent="0.3">
      <c r="A967" s="147"/>
      <c r="B967" s="149" t="str">
        <f>IF(A967&gt;0,VLOOKUP(A967,Liste!$B$179                         : Liste!$C$189,2),"")</f>
        <v/>
      </c>
      <c r="C967" s="186"/>
      <c r="D967" s="187"/>
      <c r="E967" t="str">
        <f>IF(D967&gt;0,VLOOKUP(D967,Liste!$A$10:$D$163,4),"")</f>
        <v/>
      </c>
      <c r="F967" s="188"/>
      <c r="G967" s="37"/>
      <c r="H967" s="188"/>
      <c r="I967" s="144" t="str">
        <f t="shared" si="15"/>
        <v/>
      </c>
    </row>
    <row r="968" spans="1:9" ht="13" x14ac:dyDescent="0.3">
      <c r="A968" s="147"/>
      <c r="B968" s="149" t="str">
        <f>IF(A968&gt;0,VLOOKUP(A968,Liste!$B$179                         : Liste!$C$189,2),"")</f>
        <v/>
      </c>
      <c r="C968" s="186"/>
      <c r="D968" s="187"/>
      <c r="E968" t="str">
        <f>IF(D968&gt;0,VLOOKUP(D968,Liste!$A$10:$D$163,4),"")</f>
        <v/>
      </c>
      <c r="F968" s="188"/>
      <c r="G968" s="37"/>
      <c r="H968" s="188"/>
      <c r="I968" s="144" t="str">
        <f t="shared" si="15"/>
        <v/>
      </c>
    </row>
    <row r="969" spans="1:9" ht="13" x14ac:dyDescent="0.3">
      <c r="A969" s="147"/>
      <c r="B969" s="149" t="str">
        <f>IF(A969&gt;0,VLOOKUP(A969,Liste!$B$179                         : Liste!$C$189,2),"")</f>
        <v/>
      </c>
      <c r="C969" s="186"/>
      <c r="D969" s="187"/>
      <c r="E969" t="str">
        <f>IF(D969&gt;0,VLOOKUP(D969,Liste!$A$10:$D$163,4),"")</f>
        <v/>
      </c>
      <c r="F969" s="188"/>
      <c r="G969" s="37"/>
      <c r="H969" s="188"/>
      <c r="I969" s="144" t="str">
        <f t="shared" si="15"/>
        <v/>
      </c>
    </row>
    <row r="970" spans="1:9" ht="13" x14ac:dyDescent="0.3">
      <c r="A970" s="147"/>
      <c r="B970" s="149" t="str">
        <f>IF(A970&gt;0,VLOOKUP(A970,Liste!$B$179                         : Liste!$C$189,2),"")</f>
        <v/>
      </c>
      <c r="C970" s="186"/>
      <c r="D970" s="187"/>
      <c r="E970" t="str">
        <f>IF(D970&gt;0,VLOOKUP(D970,Liste!$A$10:$D$163,4),"")</f>
        <v/>
      </c>
      <c r="F970" s="188"/>
      <c r="G970" s="37"/>
      <c r="H970" s="188"/>
      <c r="I970" s="144" t="str">
        <f t="shared" si="15"/>
        <v/>
      </c>
    </row>
    <row r="971" spans="1:9" ht="13" x14ac:dyDescent="0.3">
      <c r="A971" s="147"/>
      <c r="B971" s="149" t="str">
        <f>IF(A971&gt;0,VLOOKUP(A971,Liste!$B$179                         : Liste!$C$189,2),"")</f>
        <v/>
      </c>
      <c r="C971" s="186"/>
      <c r="D971" s="187"/>
      <c r="E971" t="str">
        <f>IF(D971&gt;0,VLOOKUP(D971,Liste!$A$10:$D$163,4),"")</f>
        <v/>
      </c>
      <c r="F971" s="188"/>
      <c r="G971" s="37"/>
      <c r="H971" s="188"/>
      <c r="I971" s="144" t="str">
        <f t="shared" si="15"/>
        <v/>
      </c>
    </row>
    <row r="972" spans="1:9" ht="13" x14ac:dyDescent="0.3">
      <c r="A972" s="147"/>
      <c r="B972" s="149" t="str">
        <f>IF(A972&gt;0,VLOOKUP(A972,Liste!$B$179                         : Liste!$C$189,2),"")</f>
        <v/>
      </c>
      <c r="C972" s="186"/>
      <c r="D972" s="187"/>
      <c r="E972" t="str">
        <f>IF(D972&gt;0,VLOOKUP(D972,Liste!$A$10:$D$163,4),"")</f>
        <v/>
      </c>
      <c r="F972" s="188"/>
      <c r="G972" s="37"/>
      <c r="H972" s="188"/>
      <c r="I972" s="144" t="str">
        <f t="shared" si="15"/>
        <v/>
      </c>
    </row>
    <row r="973" spans="1:9" ht="13" x14ac:dyDescent="0.3">
      <c r="A973" s="147"/>
      <c r="B973" s="149" t="str">
        <f>IF(A973&gt;0,VLOOKUP(A973,Liste!$B$179                         : Liste!$C$189,2),"")</f>
        <v/>
      </c>
      <c r="C973" s="186"/>
      <c r="D973" s="187"/>
      <c r="E973" t="str">
        <f>IF(D973&gt;0,VLOOKUP(D973,Liste!$A$10:$D$163,4),"")</f>
        <v/>
      </c>
      <c r="F973" s="188"/>
      <c r="G973" s="37"/>
      <c r="H973" s="188"/>
      <c r="I973" s="144" t="str">
        <f t="shared" si="15"/>
        <v/>
      </c>
    </row>
    <row r="974" spans="1:9" ht="13" x14ac:dyDescent="0.3">
      <c r="A974" s="147"/>
      <c r="B974" s="149" t="str">
        <f>IF(A974&gt;0,VLOOKUP(A974,Liste!$B$179                         : Liste!$C$189,2),"")</f>
        <v/>
      </c>
      <c r="C974" s="186"/>
      <c r="D974" s="187"/>
      <c r="E974" t="str">
        <f>IF(D974&gt;0,VLOOKUP(D974,Liste!$A$10:$D$163,4),"")</f>
        <v/>
      </c>
      <c r="F974" s="188"/>
      <c r="G974" s="37"/>
      <c r="H974" s="188"/>
      <c r="I974" s="144" t="str">
        <f t="shared" si="15"/>
        <v/>
      </c>
    </row>
    <row r="975" spans="1:9" ht="13" x14ac:dyDescent="0.3">
      <c r="A975" s="147"/>
      <c r="B975" s="149" t="str">
        <f>IF(A975&gt;0,VLOOKUP(A975,Liste!$B$179                         : Liste!$C$189,2),"")</f>
        <v/>
      </c>
      <c r="C975" s="186"/>
      <c r="D975" s="187"/>
      <c r="E975" t="str">
        <f>IF(D975&gt;0,VLOOKUP(D975,Liste!$A$10:$D$163,4),"")</f>
        <v/>
      </c>
      <c r="F975" s="188"/>
      <c r="G975" s="37"/>
      <c r="H975" s="188"/>
      <c r="I975" s="144" t="str">
        <f t="shared" si="15"/>
        <v/>
      </c>
    </row>
    <row r="976" spans="1:9" ht="13" x14ac:dyDescent="0.3">
      <c r="A976" s="147"/>
      <c r="B976" s="149" t="str">
        <f>IF(A976&gt;0,VLOOKUP(A976,Liste!$B$179                         : Liste!$C$189,2),"")</f>
        <v/>
      </c>
      <c r="C976" s="186"/>
      <c r="D976" s="187"/>
      <c r="E976" t="str">
        <f>IF(D976&gt;0,VLOOKUP(D976,Liste!$A$10:$D$163,4),"")</f>
        <v/>
      </c>
      <c r="F976" s="188"/>
      <c r="G976" s="37"/>
      <c r="H976" s="188"/>
      <c r="I976" s="144" t="str">
        <f t="shared" si="15"/>
        <v/>
      </c>
    </row>
    <row r="977" spans="1:9" ht="13" x14ac:dyDescent="0.3">
      <c r="A977" s="147"/>
      <c r="B977" s="149" t="str">
        <f>IF(A977&gt;0,VLOOKUP(A977,Liste!$B$179                         : Liste!$C$189,2),"")</f>
        <v/>
      </c>
      <c r="C977" s="186"/>
      <c r="D977" s="187"/>
      <c r="E977" t="str">
        <f>IF(D977&gt;0,VLOOKUP(D977,Liste!$A$10:$D$163,4),"")</f>
        <v/>
      </c>
      <c r="F977" s="188"/>
      <c r="G977" s="37"/>
      <c r="H977" s="188"/>
      <c r="I977" s="144" t="str">
        <f t="shared" si="15"/>
        <v/>
      </c>
    </row>
    <row r="978" spans="1:9" ht="13" x14ac:dyDescent="0.3">
      <c r="A978" s="147"/>
      <c r="B978" s="149" t="str">
        <f>IF(A978&gt;0,VLOOKUP(A978,Liste!$B$179                         : Liste!$C$189,2),"")</f>
        <v/>
      </c>
      <c r="C978" s="186"/>
      <c r="D978" s="187"/>
      <c r="E978" t="str">
        <f>IF(D978&gt;0,VLOOKUP(D978,Liste!$A$10:$D$163,4),"")</f>
        <v/>
      </c>
      <c r="F978" s="188"/>
      <c r="G978" s="37"/>
      <c r="H978" s="188"/>
      <c r="I978" s="144" t="str">
        <f t="shared" si="15"/>
        <v/>
      </c>
    </row>
    <row r="979" spans="1:9" ht="13" x14ac:dyDescent="0.3">
      <c r="A979" s="147"/>
      <c r="B979" s="149" t="str">
        <f>IF(A979&gt;0,VLOOKUP(A979,Liste!$B$179                         : Liste!$C$189,2),"")</f>
        <v/>
      </c>
      <c r="C979" s="186"/>
      <c r="D979" s="187"/>
      <c r="E979" t="str">
        <f>IF(D979&gt;0,VLOOKUP(D979,Liste!$A$10:$D$163,4),"")</f>
        <v/>
      </c>
      <c r="F979" s="188"/>
      <c r="G979" s="37"/>
      <c r="H979" s="188"/>
      <c r="I979" s="144" t="str">
        <f t="shared" si="15"/>
        <v/>
      </c>
    </row>
    <row r="980" spans="1:9" ht="13" x14ac:dyDescent="0.3">
      <c r="A980" s="147"/>
      <c r="B980" s="149" t="str">
        <f>IF(A980&gt;0,VLOOKUP(A980,Liste!$B$179                         : Liste!$C$189,2),"")</f>
        <v/>
      </c>
      <c r="C980" s="186"/>
      <c r="D980" s="187"/>
      <c r="E980" t="str">
        <f>IF(D980&gt;0,VLOOKUP(D980,Liste!$A$10:$D$163,4),"")</f>
        <v/>
      </c>
      <c r="F980" s="188"/>
      <c r="G980" s="37"/>
      <c r="H980" s="188"/>
      <c r="I980" s="144" t="str">
        <f t="shared" si="15"/>
        <v/>
      </c>
    </row>
    <row r="981" spans="1:9" ht="13" x14ac:dyDescent="0.3">
      <c r="A981" s="147"/>
      <c r="B981" s="149" t="str">
        <f>IF(A981&gt;0,VLOOKUP(A981,Liste!$B$179                         : Liste!$C$189,2),"")</f>
        <v/>
      </c>
      <c r="C981" s="186"/>
      <c r="D981" s="187"/>
      <c r="E981" t="str">
        <f>IF(D981&gt;0,VLOOKUP(D981,Liste!$A$10:$D$163,4),"")</f>
        <v/>
      </c>
      <c r="F981" s="188"/>
      <c r="G981" s="37"/>
      <c r="H981" s="188"/>
      <c r="I981" s="144" t="str">
        <f t="shared" si="15"/>
        <v/>
      </c>
    </row>
    <row r="982" spans="1:9" ht="13" x14ac:dyDescent="0.3">
      <c r="A982" s="147"/>
      <c r="B982" s="149" t="str">
        <f>IF(A982&gt;0,VLOOKUP(A982,Liste!$B$179                         : Liste!$C$189,2),"")</f>
        <v/>
      </c>
      <c r="C982" s="186"/>
      <c r="D982" s="187"/>
      <c r="E982" t="str">
        <f>IF(D982&gt;0,VLOOKUP(D982,Liste!$A$10:$D$163,4),"")</f>
        <v/>
      </c>
      <c r="F982" s="188"/>
      <c r="G982" s="37"/>
      <c r="H982" s="188"/>
      <c r="I982" s="144" t="str">
        <f t="shared" si="15"/>
        <v/>
      </c>
    </row>
    <row r="983" spans="1:9" ht="13" x14ac:dyDescent="0.3">
      <c r="A983" s="147"/>
      <c r="B983" s="149" t="str">
        <f>IF(A983&gt;0,VLOOKUP(A983,Liste!$B$179                         : Liste!$C$189,2),"")</f>
        <v/>
      </c>
      <c r="C983" s="186"/>
      <c r="D983" s="187"/>
      <c r="E983" t="str">
        <f>IF(D983&gt;0,VLOOKUP(D983,Liste!$A$10:$D$163,4),"")</f>
        <v/>
      </c>
      <c r="F983" s="188"/>
      <c r="G983" s="37"/>
      <c r="H983" s="188"/>
      <c r="I983" s="144" t="str">
        <f t="shared" si="15"/>
        <v/>
      </c>
    </row>
    <row r="984" spans="1:9" ht="13" x14ac:dyDescent="0.3">
      <c r="A984" s="147"/>
      <c r="B984" s="149" t="str">
        <f>IF(A984&gt;0,VLOOKUP(A984,Liste!$B$179                         : Liste!$C$189,2),"")</f>
        <v/>
      </c>
      <c r="C984" s="186"/>
      <c r="D984" s="187"/>
      <c r="E984" t="str">
        <f>IF(D984&gt;0,VLOOKUP(D984,Liste!$A$10:$D$163,4),"")</f>
        <v/>
      </c>
      <c r="F984" s="188"/>
      <c r="G984" s="37"/>
      <c r="H984" s="188"/>
      <c r="I984" s="144" t="str">
        <f t="shared" si="15"/>
        <v/>
      </c>
    </row>
    <row r="985" spans="1:9" ht="13" x14ac:dyDescent="0.3">
      <c r="A985" s="147"/>
      <c r="B985" s="149" t="str">
        <f>IF(A985&gt;0,VLOOKUP(A985,Liste!$B$179                         : Liste!$C$189,2),"")</f>
        <v/>
      </c>
      <c r="C985" s="186"/>
      <c r="D985" s="187"/>
      <c r="E985" t="str">
        <f>IF(D985&gt;0,VLOOKUP(D985,Liste!$A$10:$D$163,4),"")</f>
        <v/>
      </c>
      <c r="F985" s="188"/>
      <c r="G985" s="37"/>
      <c r="H985" s="188"/>
      <c r="I985" s="144" t="str">
        <f t="shared" si="15"/>
        <v/>
      </c>
    </row>
    <row r="986" spans="1:9" ht="13" x14ac:dyDescent="0.3">
      <c r="A986" s="147"/>
      <c r="B986" s="149" t="str">
        <f>IF(A986&gt;0,VLOOKUP(A986,Liste!$B$179                         : Liste!$C$189,2),"")</f>
        <v/>
      </c>
      <c r="C986" s="186"/>
      <c r="D986" s="187"/>
      <c r="E986" t="str">
        <f>IF(D986&gt;0,VLOOKUP(D986,Liste!$A$10:$D$163,4),"")</f>
        <v/>
      </c>
      <c r="F986" s="188"/>
      <c r="G986" s="37"/>
      <c r="H986" s="188"/>
      <c r="I986" s="144" t="str">
        <f t="shared" si="15"/>
        <v/>
      </c>
    </row>
    <row r="987" spans="1:9" ht="13" x14ac:dyDescent="0.3">
      <c r="A987" s="147"/>
      <c r="B987" s="149" t="str">
        <f>IF(A987&gt;0,VLOOKUP(A987,Liste!$B$179                         : Liste!$C$189,2),"")</f>
        <v/>
      </c>
      <c r="C987" s="186"/>
      <c r="D987" s="187"/>
      <c r="E987" t="str">
        <f>IF(D987&gt;0,VLOOKUP(D987,Liste!$A$10:$D$163,4),"")</f>
        <v/>
      </c>
      <c r="F987" s="188"/>
      <c r="G987" s="37"/>
      <c r="H987" s="188"/>
      <c r="I987" s="144" t="str">
        <f t="shared" si="15"/>
        <v/>
      </c>
    </row>
    <row r="988" spans="1:9" ht="13" x14ac:dyDescent="0.3">
      <c r="A988" s="147"/>
      <c r="B988" s="149" t="str">
        <f>IF(A988&gt;0,VLOOKUP(A988,Liste!$B$179                         : Liste!$C$189,2),"")</f>
        <v/>
      </c>
      <c r="C988" s="186"/>
      <c r="D988" s="187"/>
      <c r="E988" t="str">
        <f>IF(D988&gt;0,VLOOKUP(D988,Liste!$A$10:$D$163,4),"")</f>
        <v/>
      </c>
      <c r="F988" s="188"/>
      <c r="G988" s="37"/>
      <c r="H988" s="188"/>
      <c r="I988" s="144" t="str">
        <f t="shared" si="15"/>
        <v/>
      </c>
    </row>
    <row r="989" spans="1:9" ht="13" x14ac:dyDescent="0.3">
      <c r="A989" s="147"/>
      <c r="B989" s="149" t="str">
        <f>IF(A989&gt;0,VLOOKUP(A989,Liste!$B$179                         : Liste!$C$189,2),"")</f>
        <v/>
      </c>
      <c r="C989" s="186"/>
      <c r="D989" s="187"/>
      <c r="E989" t="str">
        <f>IF(D989&gt;0,VLOOKUP(D989,Liste!$A$10:$D$163,4),"")</f>
        <v/>
      </c>
      <c r="F989" s="188"/>
      <c r="G989" s="37"/>
      <c r="H989" s="188"/>
      <c r="I989" s="144" t="str">
        <f t="shared" si="15"/>
        <v/>
      </c>
    </row>
    <row r="990" spans="1:9" ht="13" x14ac:dyDescent="0.3">
      <c r="A990" s="147"/>
      <c r="B990" s="149" t="str">
        <f>IF(A990&gt;0,VLOOKUP(A990,Liste!$B$179                         : Liste!$C$189,2),"")</f>
        <v/>
      </c>
      <c r="C990" s="186"/>
      <c r="D990" s="187"/>
      <c r="E990" t="str">
        <f>IF(D990&gt;0,VLOOKUP(D990,Liste!$A$10:$D$163,4),"")</f>
        <v/>
      </c>
      <c r="F990" s="188"/>
      <c r="G990" s="37"/>
      <c r="H990" s="188"/>
      <c r="I990" s="144" t="str">
        <f t="shared" si="15"/>
        <v/>
      </c>
    </row>
    <row r="991" spans="1:9" ht="13" x14ac:dyDescent="0.3">
      <c r="A991" s="147"/>
      <c r="B991" s="149" t="str">
        <f>IF(A991&gt;0,VLOOKUP(A991,Liste!$B$179                         : Liste!$C$189,2),"")</f>
        <v/>
      </c>
      <c r="C991" s="186"/>
      <c r="D991" s="187"/>
      <c r="E991" t="str">
        <f>IF(D991&gt;0,VLOOKUP(D991,Liste!$A$10:$D$163,4),"")</f>
        <v/>
      </c>
      <c r="F991" s="188"/>
      <c r="G991" s="37"/>
      <c r="H991" s="188"/>
      <c r="I991" s="144" t="str">
        <f t="shared" si="15"/>
        <v/>
      </c>
    </row>
    <row r="992" spans="1:9" ht="13" x14ac:dyDescent="0.3">
      <c r="A992" s="147"/>
      <c r="B992" s="149" t="str">
        <f>IF(A992&gt;0,VLOOKUP(A992,Liste!$B$179                         : Liste!$C$189,2),"")</f>
        <v/>
      </c>
      <c r="C992" s="186"/>
      <c r="D992" s="187"/>
      <c r="E992" t="str">
        <f>IF(D992&gt;0,VLOOKUP(D992,Liste!$A$10:$D$163,4),"")</f>
        <v/>
      </c>
      <c r="F992" s="188"/>
      <c r="G992" s="37"/>
      <c r="H992" s="188"/>
      <c r="I992" s="144" t="str">
        <f t="shared" si="15"/>
        <v/>
      </c>
    </row>
    <row r="993" spans="1:9" ht="13" x14ac:dyDescent="0.3">
      <c r="A993" s="147"/>
      <c r="B993" s="149" t="str">
        <f>IF(A993&gt;0,VLOOKUP(A993,Liste!$B$179                         : Liste!$C$189,2),"")</f>
        <v/>
      </c>
      <c r="C993" s="186"/>
      <c r="D993" s="187"/>
      <c r="E993" t="str">
        <f>IF(D993&gt;0,VLOOKUP(D993,Liste!$A$10:$D$163,4),"")</f>
        <v/>
      </c>
      <c r="F993" s="188"/>
      <c r="G993" s="37"/>
      <c r="H993" s="188"/>
      <c r="I993" s="144" t="str">
        <f t="shared" si="15"/>
        <v/>
      </c>
    </row>
    <row r="994" spans="1:9" ht="13" x14ac:dyDescent="0.3">
      <c r="A994" s="147"/>
      <c r="B994" s="149" t="str">
        <f>IF(A994&gt;0,VLOOKUP(A994,Liste!$B$179                         : Liste!$C$189,2),"")</f>
        <v/>
      </c>
      <c r="C994" s="186"/>
      <c r="D994" s="187"/>
      <c r="E994" t="str">
        <f>IF(D994&gt;0,VLOOKUP(D994,Liste!$A$10:$D$163,4),"")</f>
        <v/>
      </c>
      <c r="F994" s="188"/>
      <c r="G994" s="37"/>
      <c r="H994" s="188"/>
      <c r="I994" s="144" t="str">
        <f t="shared" si="15"/>
        <v/>
      </c>
    </row>
    <row r="995" spans="1:9" ht="13" x14ac:dyDescent="0.3">
      <c r="A995" s="147"/>
      <c r="B995" s="149" t="str">
        <f>IF(A995&gt;0,VLOOKUP(A995,Liste!$B$179                         : Liste!$C$189,2),"")</f>
        <v/>
      </c>
      <c r="C995" s="186"/>
      <c r="D995" s="187"/>
      <c r="E995" t="str">
        <f>IF(D995&gt;0,VLOOKUP(D995,Liste!$A$10:$D$163,4),"")</f>
        <v/>
      </c>
      <c r="F995" s="188"/>
      <c r="G995" s="37"/>
      <c r="H995" s="188"/>
      <c r="I995" s="144" t="str">
        <f t="shared" si="15"/>
        <v/>
      </c>
    </row>
    <row r="996" spans="1:9" ht="13" x14ac:dyDescent="0.3">
      <c r="A996" s="147"/>
      <c r="B996" s="149" t="str">
        <f>IF(A996&gt;0,VLOOKUP(A996,Liste!$B$179                         : Liste!$C$189,2),"")</f>
        <v/>
      </c>
      <c r="C996" s="186"/>
      <c r="D996" s="187"/>
      <c r="E996" t="str">
        <f>IF(D996&gt;0,VLOOKUP(D996,Liste!$A$10:$D$163,4),"")</f>
        <v/>
      </c>
      <c r="F996" s="188"/>
      <c r="G996" s="37"/>
      <c r="H996" s="188"/>
      <c r="I996" s="144" t="str">
        <f t="shared" si="15"/>
        <v/>
      </c>
    </row>
    <row r="997" spans="1:9" ht="13" x14ac:dyDescent="0.3">
      <c r="A997" s="147"/>
      <c r="B997" s="149" t="str">
        <f>IF(A997&gt;0,VLOOKUP(A997,Liste!$B$179                         : Liste!$C$189,2),"")</f>
        <v/>
      </c>
      <c r="C997" s="186"/>
      <c r="D997" s="187"/>
      <c r="E997" t="str">
        <f>IF(D997&gt;0,VLOOKUP(D997,Liste!$A$10:$D$163,4),"")</f>
        <v/>
      </c>
      <c r="F997" s="188"/>
      <c r="G997" s="37"/>
      <c r="H997" s="188"/>
      <c r="I997" s="144" t="str">
        <f t="shared" si="15"/>
        <v/>
      </c>
    </row>
    <row r="998" spans="1:9" ht="13" x14ac:dyDescent="0.3">
      <c r="A998" s="147"/>
      <c r="B998" s="149" t="str">
        <f>IF(A998&gt;0,VLOOKUP(A998,Liste!$B$179                         : Liste!$C$189,2),"")</f>
        <v/>
      </c>
      <c r="C998" s="186"/>
      <c r="D998" s="187"/>
      <c r="E998" t="str">
        <f>IF(D998&gt;0,VLOOKUP(D998,Liste!$A$10:$D$163,4),"")</f>
        <v/>
      </c>
      <c r="F998" s="188"/>
      <c r="G998" s="37"/>
      <c r="H998" s="188"/>
      <c r="I998" s="144" t="str">
        <f t="shared" si="15"/>
        <v/>
      </c>
    </row>
    <row r="999" spans="1:9" ht="13" x14ac:dyDescent="0.3">
      <c r="A999" s="147"/>
      <c r="B999" s="149" t="str">
        <f>IF(A999&gt;0,VLOOKUP(A999,Liste!$B$179                         : Liste!$C$189,2),"")</f>
        <v/>
      </c>
      <c r="C999" s="186"/>
      <c r="D999" s="187"/>
      <c r="E999" t="str">
        <f>IF(D999&gt;0,VLOOKUP(D999,Liste!$A$10:$D$163,4),"")</f>
        <v/>
      </c>
      <c r="F999" s="188"/>
      <c r="G999" s="37"/>
      <c r="H999" s="188"/>
      <c r="I999" s="144" t="str">
        <f t="shared" si="15"/>
        <v/>
      </c>
    </row>
    <row r="1000" spans="1:9" ht="13" x14ac:dyDescent="0.3">
      <c r="A1000" s="147"/>
      <c r="B1000" s="149" t="str">
        <f>IF(A1000&gt;0,VLOOKUP(A1000,Liste!$B$179                         : Liste!$C$189,2),"")</f>
        <v/>
      </c>
      <c r="C1000" s="186"/>
      <c r="D1000" s="187"/>
      <c r="E1000" t="str">
        <f>IF(D1000&gt;0,VLOOKUP(D1000,Liste!$A$10:$D$163,4),"")</f>
        <v/>
      </c>
      <c r="F1000" s="188"/>
      <c r="G1000" s="37"/>
      <c r="H1000" s="188"/>
      <c r="I1000" s="144" t="str">
        <f t="shared" si="15"/>
        <v/>
      </c>
    </row>
    <row r="1001" spans="1:9" ht="13" x14ac:dyDescent="0.3">
      <c r="A1001" s="147"/>
      <c r="B1001" s="149" t="str">
        <f>IF(A1001&gt;0,VLOOKUP(A1001,Liste!$B$179                         : Liste!$C$189,2),"")</f>
        <v/>
      </c>
      <c r="C1001" s="186"/>
      <c r="D1001" s="187"/>
      <c r="E1001" t="str">
        <f>IF(D1001&gt;0,VLOOKUP(D1001,Liste!$A$10:$D$163,4),"")</f>
        <v/>
      </c>
      <c r="F1001" s="188"/>
      <c r="G1001" s="37"/>
      <c r="H1001" s="188"/>
      <c r="I1001" s="144" t="str">
        <f t="shared" si="15"/>
        <v/>
      </c>
    </row>
    <row r="1002" spans="1:9" ht="13" x14ac:dyDescent="0.3">
      <c r="A1002" s="147"/>
      <c r="B1002" s="149" t="str">
        <f>IF(A1002&gt;0,VLOOKUP(A1002,Liste!$B$179                         : Liste!$C$189,2),"")</f>
        <v/>
      </c>
      <c r="C1002" s="186"/>
      <c r="D1002" s="187"/>
      <c r="E1002" t="str">
        <f>IF(D1002&gt;0,VLOOKUP(D1002,Liste!$A$10:$D$163,4),"")</f>
        <v/>
      </c>
      <c r="F1002" s="188"/>
      <c r="G1002" s="37"/>
      <c r="H1002" s="188"/>
      <c r="I1002" s="144" t="str">
        <f t="shared" si="15"/>
        <v/>
      </c>
    </row>
    <row r="1003" spans="1:9" ht="13" x14ac:dyDescent="0.3">
      <c r="A1003" s="147"/>
      <c r="B1003" s="149" t="str">
        <f>IF(A1003&gt;0,VLOOKUP(A1003,Liste!$B$179                         : Liste!$C$189,2),"")</f>
        <v/>
      </c>
      <c r="C1003" s="186"/>
      <c r="D1003" s="187"/>
      <c r="E1003" t="str">
        <f>IF(D1003&gt;0,VLOOKUP(D1003,Liste!$A$10:$D$163,4),"")</f>
        <v/>
      </c>
      <c r="F1003" s="188"/>
      <c r="G1003" s="37"/>
      <c r="H1003" s="188"/>
      <c r="I1003" s="144" t="str">
        <f t="shared" si="15"/>
        <v/>
      </c>
    </row>
    <row r="1004" spans="1:9" ht="13" x14ac:dyDescent="0.3">
      <c r="A1004" s="147"/>
      <c r="B1004" s="149" t="str">
        <f>IF(A1004&gt;0,VLOOKUP(A1004,Liste!$B$179                         : Liste!$C$189,2),"")</f>
        <v/>
      </c>
      <c r="C1004" s="186"/>
      <c r="D1004" s="187"/>
      <c r="E1004" t="str">
        <f>IF(D1004&gt;0,VLOOKUP(D1004,Liste!$A$10:$D$163,4),"")</f>
        <v/>
      </c>
      <c r="F1004" s="188"/>
      <c r="G1004" s="37"/>
      <c r="H1004" s="188"/>
      <c r="I1004" s="144" t="str">
        <f t="shared" si="15"/>
        <v/>
      </c>
    </row>
    <row r="1005" spans="1:9" ht="13" x14ac:dyDescent="0.3">
      <c r="A1005" s="147"/>
      <c r="B1005" s="149" t="str">
        <f>IF(A1005&gt;0,VLOOKUP(A1005,Liste!$B$179                         : Liste!$C$189,2),"")</f>
        <v/>
      </c>
      <c r="C1005" s="186"/>
      <c r="D1005" s="187"/>
      <c r="E1005" t="str">
        <f>IF(D1005&gt;0,VLOOKUP(D1005,Liste!$A$10:$D$163,4),"")</f>
        <v/>
      </c>
      <c r="F1005" s="188"/>
      <c r="G1005" s="37"/>
      <c r="H1005" s="188"/>
      <c r="I1005" s="144" t="str">
        <f t="shared" si="15"/>
        <v/>
      </c>
    </row>
    <row r="1006" spans="1:9" ht="13" x14ac:dyDescent="0.3">
      <c r="A1006" s="147"/>
      <c r="B1006" s="149" t="str">
        <f>IF(A1006&gt;0,VLOOKUP(A1006,Liste!$B$179                         : Liste!$C$189,2),"")</f>
        <v/>
      </c>
      <c r="C1006" s="186"/>
      <c r="D1006" s="187"/>
      <c r="E1006" t="str">
        <f>IF(D1006&gt;0,VLOOKUP(D1006,Liste!$A$10:$D$163,4),"")</f>
        <v/>
      </c>
      <c r="F1006" s="188"/>
      <c r="G1006" s="37"/>
      <c r="H1006" s="188"/>
      <c r="I1006" s="144" t="str">
        <f t="shared" si="15"/>
        <v/>
      </c>
    </row>
    <row r="1007" spans="1:9" ht="13" x14ac:dyDescent="0.3">
      <c r="A1007" s="147"/>
      <c r="B1007" s="149" t="str">
        <f>IF(A1007&gt;0,VLOOKUP(A1007,Liste!$B$179                         : Liste!$C$189,2),"")</f>
        <v/>
      </c>
      <c r="C1007" s="186"/>
      <c r="D1007" s="187"/>
      <c r="E1007" t="str">
        <f>IF(D1007&gt;0,VLOOKUP(D1007,Liste!$A$10:$D$163,4),"")</f>
        <v/>
      </c>
      <c r="F1007" s="188"/>
      <c r="G1007" s="37"/>
      <c r="H1007" s="188"/>
      <c r="I1007" s="144" t="str">
        <f t="shared" si="15"/>
        <v/>
      </c>
    </row>
    <row r="1008" spans="1:9" ht="13" x14ac:dyDescent="0.3">
      <c r="A1008" s="147"/>
      <c r="B1008" s="149" t="str">
        <f>IF(A1008&gt;0,VLOOKUP(A1008,Liste!$B$179                         : Liste!$C$189,2),"")</f>
        <v/>
      </c>
      <c r="C1008" s="186"/>
      <c r="D1008" s="187"/>
      <c r="E1008" t="str">
        <f>IF(D1008&gt;0,VLOOKUP(D1008,Liste!$A$10:$D$163,4),"")</f>
        <v/>
      </c>
      <c r="F1008" s="188"/>
      <c r="G1008" s="37"/>
      <c r="H1008" s="188"/>
      <c r="I1008" s="144" t="str">
        <f t="shared" si="15"/>
        <v/>
      </c>
    </row>
    <row r="1009" spans="1:9" ht="13" x14ac:dyDescent="0.3">
      <c r="A1009" s="147"/>
      <c r="B1009" s="149" t="str">
        <f>IF(A1009&gt;0,VLOOKUP(A1009,Liste!$B$179                         : Liste!$C$189,2),"")</f>
        <v/>
      </c>
      <c r="C1009" s="186"/>
      <c r="D1009" s="187"/>
      <c r="E1009" t="str">
        <f>IF(D1009&gt;0,VLOOKUP(D1009,Liste!$A$10:$D$163,4),"")</f>
        <v/>
      </c>
      <c r="F1009" s="188"/>
      <c r="G1009" s="37"/>
      <c r="H1009" s="188"/>
      <c r="I1009" s="144" t="str">
        <f t="shared" si="15"/>
        <v/>
      </c>
    </row>
    <row r="1010" spans="1:9" ht="13" x14ac:dyDescent="0.3">
      <c r="A1010" s="147"/>
      <c r="B1010" s="149" t="str">
        <f>IF(A1010&gt;0,VLOOKUP(A1010,Liste!$B$179                         : Liste!$C$189,2),"")</f>
        <v/>
      </c>
      <c r="C1010" s="186"/>
      <c r="D1010" s="187"/>
      <c r="E1010" t="str">
        <f>IF(D1010&gt;0,VLOOKUP(D1010,Liste!$A$10:$D$163,4),"")</f>
        <v/>
      </c>
      <c r="F1010" s="188"/>
      <c r="G1010" s="37"/>
      <c r="H1010" s="188"/>
      <c r="I1010" s="144" t="str">
        <f t="shared" si="15"/>
        <v/>
      </c>
    </row>
    <row r="1011" spans="1:9" ht="13" x14ac:dyDescent="0.3">
      <c r="A1011" s="147"/>
      <c r="B1011" s="149" t="str">
        <f>IF(A1011&gt;0,VLOOKUP(A1011,Liste!$B$179                         : Liste!$C$189,2),"")</f>
        <v/>
      </c>
      <c r="C1011" s="186"/>
      <c r="D1011" s="187"/>
      <c r="E1011" t="str">
        <f>IF(D1011&gt;0,VLOOKUP(D1011,Liste!$A$10:$D$163,4),"")</f>
        <v/>
      </c>
      <c r="F1011" s="189"/>
      <c r="G1011" s="37"/>
      <c r="H1011" s="188"/>
      <c r="I1011" s="144" t="str">
        <f t="shared" si="15"/>
        <v/>
      </c>
    </row>
    <row r="1012" spans="1:9" ht="13" x14ac:dyDescent="0.3">
      <c r="A1012" s="147"/>
      <c r="B1012" s="149" t="str">
        <f>IF(A1012&gt;0,VLOOKUP(A1012,Liste!$B$179                         : Liste!$C$189,2),"")</f>
        <v/>
      </c>
      <c r="C1012" s="186"/>
      <c r="D1012" s="187"/>
      <c r="E1012" t="str">
        <f>IF(D1012&gt;0,VLOOKUP(D1012,Liste!$A$10:$D$163,4),"")</f>
        <v/>
      </c>
      <c r="F1012" s="37"/>
      <c r="G1012" s="37"/>
      <c r="H1012" s="37"/>
      <c r="I1012" s="144" t="str">
        <f t="shared" si="15"/>
        <v/>
      </c>
    </row>
    <row r="1013" spans="1:9" ht="13" x14ac:dyDescent="0.3">
      <c r="A1013" s="147"/>
      <c r="B1013" s="149" t="str">
        <f>IF(A1013&gt;0,VLOOKUP(A1013,Liste!$B$179                         : Liste!$C$189,2),"")</f>
        <v/>
      </c>
      <c r="C1013" s="186"/>
      <c r="D1013" s="187"/>
      <c r="E1013" t="str">
        <f>IF(D1013&gt;0,VLOOKUP(D1013,Liste!$A$10:$D$163,4),"")</f>
        <v/>
      </c>
      <c r="F1013" s="37"/>
      <c r="G1013" s="37"/>
      <c r="H1013" s="37"/>
      <c r="I1013" s="144" t="str">
        <f t="shared" si="15"/>
        <v/>
      </c>
    </row>
    <row r="1014" spans="1:9" ht="13" x14ac:dyDescent="0.3">
      <c r="A1014" s="147"/>
      <c r="B1014" s="149" t="str">
        <f>IF(A1014&gt;0,VLOOKUP(A1014,Liste!$B$179                         : Liste!$C$189,2),"")</f>
        <v/>
      </c>
      <c r="C1014" s="186"/>
      <c r="D1014" s="187"/>
      <c r="E1014" t="str">
        <f>IF(D1014&gt;0,VLOOKUP(D1014,Liste!$A$10:$D$163,4),"")</f>
        <v/>
      </c>
      <c r="F1014" s="37"/>
      <c r="G1014" s="37"/>
      <c r="H1014" s="37"/>
      <c r="I1014" s="144" t="str">
        <f t="shared" si="15"/>
        <v/>
      </c>
    </row>
    <row r="1015" spans="1:9" ht="13" x14ac:dyDescent="0.3">
      <c r="A1015" s="147"/>
      <c r="B1015" s="149" t="str">
        <f>IF(A1015&gt;0,VLOOKUP(A1015,Liste!$B$179                         : Liste!$C$189,2),"")</f>
        <v/>
      </c>
      <c r="C1015" s="186"/>
      <c r="D1015" s="187"/>
      <c r="E1015" t="str">
        <f>IF(D1015&gt;0,VLOOKUP(D1015,Liste!$A$10:$D$163,4),"")</f>
        <v/>
      </c>
      <c r="F1015" s="37"/>
      <c r="G1015" s="37"/>
      <c r="H1015" s="37"/>
      <c r="I1015" s="144" t="str">
        <f t="shared" si="15"/>
        <v/>
      </c>
    </row>
    <row r="1016" spans="1:9" ht="13" x14ac:dyDescent="0.3">
      <c r="A1016" s="147"/>
      <c r="B1016" s="149" t="str">
        <f>IF(A1016&gt;0,VLOOKUP(A1016,Liste!$B$179                         : Liste!$C$189,2),"")</f>
        <v/>
      </c>
      <c r="C1016" s="186"/>
      <c r="D1016" s="187"/>
      <c r="E1016" t="str">
        <f>IF(D1016&gt;0,VLOOKUP(D1016,Liste!$A$10:$D$163,4),"")</f>
        <v/>
      </c>
      <c r="F1016" s="37"/>
      <c r="G1016" s="37"/>
      <c r="H1016" s="37"/>
      <c r="I1016" s="144" t="str">
        <f t="shared" si="15"/>
        <v/>
      </c>
    </row>
    <row r="1017" spans="1:9" ht="13" x14ac:dyDescent="0.3">
      <c r="A1017" s="147"/>
      <c r="B1017" s="149" t="str">
        <f>IF(A1017&gt;0,VLOOKUP(A1017,Liste!$B$179                         : Liste!$C$189,2),"")</f>
        <v/>
      </c>
      <c r="C1017" s="186"/>
      <c r="D1017" s="187"/>
      <c r="E1017" t="str">
        <f>IF(D1017&gt;0,VLOOKUP(D1017,Liste!$A$10:$D$163,4),"")</f>
        <v/>
      </c>
      <c r="F1017" s="37"/>
      <c r="G1017" s="37"/>
      <c r="H1017" s="37"/>
      <c r="I1017" s="144" t="str">
        <f t="shared" si="15"/>
        <v/>
      </c>
    </row>
    <row r="1018" spans="1:9" ht="13" x14ac:dyDescent="0.3">
      <c r="A1018" s="147"/>
      <c r="B1018" s="149" t="str">
        <f>IF(A1018&gt;0,VLOOKUP(A1018,Liste!$B$179                         : Liste!$C$189,2),"")</f>
        <v/>
      </c>
      <c r="C1018" s="186"/>
      <c r="D1018" s="187"/>
      <c r="E1018" t="str">
        <f>IF(D1018&gt;0,VLOOKUP(D1018,Liste!$A$10:$D$163,4),"")</f>
        <v/>
      </c>
      <c r="F1018" s="37"/>
      <c r="G1018" s="37"/>
      <c r="H1018" s="37"/>
      <c r="I1018" s="144" t="str">
        <f t="shared" si="15"/>
        <v/>
      </c>
    </row>
    <row r="1019" spans="1:9" ht="13" x14ac:dyDescent="0.3">
      <c r="A1019" s="147"/>
      <c r="B1019" s="149" t="str">
        <f>IF(A1019&gt;0,VLOOKUP(A1019,Liste!$B$179                         : Liste!$C$189,2),"")</f>
        <v/>
      </c>
      <c r="C1019" s="186"/>
      <c r="D1019" s="187"/>
      <c r="E1019" t="str">
        <f>IF(D1019&gt;0,VLOOKUP(D1019,Liste!$A$10:$D$163,4),"")</f>
        <v/>
      </c>
      <c r="F1019" s="37"/>
      <c r="G1019" s="37"/>
      <c r="H1019" s="37"/>
      <c r="I1019" s="144" t="str">
        <f t="shared" si="15"/>
        <v/>
      </c>
    </row>
    <row r="1020" spans="1:9" ht="13" x14ac:dyDescent="0.3">
      <c r="A1020" s="147"/>
      <c r="B1020" s="149" t="str">
        <f>IF(A1020&gt;0,VLOOKUP(A1020,Liste!$B$179                         : Liste!$C$189,2),"")</f>
        <v/>
      </c>
      <c r="C1020" s="186"/>
      <c r="D1020" s="187"/>
      <c r="E1020" t="str">
        <f>IF(D1020&gt;0,VLOOKUP(D1020,Liste!$A$10:$D$163,4),"")</f>
        <v/>
      </c>
      <c r="F1020" s="37"/>
      <c r="G1020" s="37"/>
      <c r="H1020" s="37"/>
      <c r="I1020" s="144" t="str">
        <f t="shared" si="15"/>
        <v/>
      </c>
    </row>
    <row r="1021" spans="1:9" ht="13" x14ac:dyDescent="0.3">
      <c r="A1021" s="147"/>
      <c r="B1021" s="149" t="str">
        <f>IF(A1021&gt;0,VLOOKUP(A1021,Liste!$B$179                         : Liste!$C$189,2),"")</f>
        <v/>
      </c>
      <c r="C1021" s="186"/>
      <c r="D1021" s="187"/>
      <c r="E1021" t="str">
        <f>IF(D1021&gt;0,VLOOKUP(D1021,Liste!$A$10:$D$163,4),"")</f>
        <v/>
      </c>
      <c r="F1021" s="37"/>
      <c r="G1021" s="37"/>
      <c r="H1021" s="37"/>
      <c r="I1021" s="144" t="str">
        <f t="shared" si="15"/>
        <v/>
      </c>
    </row>
    <row r="1022" spans="1:9" ht="13" x14ac:dyDescent="0.3">
      <c r="A1022" s="147"/>
      <c r="B1022" s="149" t="str">
        <f>IF(A1022&gt;0,VLOOKUP(A1022,Liste!$B$179                         : Liste!$C$189,2),"")</f>
        <v/>
      </c>
      <c r="C1022" s="186"/>
      <c r="D1022" s="187"/>
      <c r="E1022" t="str">
        <f>IF(D1022&gt;0,VLOOKUP(D1022,Liste!$A$10:$D$163,4),"")</f>
        <v/>
      </c>
      <c r="F1022" s="37"/>
      <c r="G1022" s="37"/>
      <c r="H1022" s="37"/>
      <c r="I1022" s="144" t="str">
        <f t="shared" si="15"/>
        <v/>
      </c>
    </row>
    <row r="1023" spans="1:9" ht="13" x14ac:dyDescent="0.3">
      <c r="A1023" s="147"/>
      <c r="B1023" s="149" t="str">
        <f>IF(A1023&gt;0,VLOOKUP(A1023,Liste!$B$179                         : Liste!$C$189,2),"")</f>
        <v/>
      </c>
      <c r="C1023" s="186"/>
      <c r="D1023" s="187"/>
      <c r="E1023" t="str">
        <f>IF(D1023&gt;0,VLOOKUP(D1023,Liste!$A$10:$D$163,4),"")</f>
        <v/>
      </c>
      <c r="F1023" s="37"/>
      <c r="G1023" s="37"/>
      <c r="H1023" s="37"/>
      <c r="I1023" s="144" t="str">
        <f t="shared" si="15"/>
        <v/>
      </c>
    </row>
    <row r="1024" spans="1:9" ht="13" x14ac:dyDescent="0.3">
      <c r="A1024" s="147"/>
      <c r="B1024" s="149" t="str">
        <f>IF(A1024&gt;0,VLOOKUP(A1024,Liste!$B$179                         : Liste!$C$189,2),"")</f>
        <v/>
      </c>
      <c r="C1024" s="186"/>
      <c r="D1024" s="187"/>
      <c r="E1024" t="str">
        <f>IF(D1024&gt;0,VLOOKUP(D1024,Liste!$A$10:$D$163,4),"")</f>
        <v/>
      </c>
      <c r="F1024" s="37"/>
      <c r="G1024" s="37"/>
      <c r="H1024" s="37"/>
      <c r="I1024" s="144" t="str">
        <f t="shared" si="15"/>
        <v/>
      </c>
    </row>
    <row r="1025" spans="1:9" ht="13" x14ac:dyDescent="0.3">
      <c r="A1025" s="147"/>
      <c r="B1025" s="149" t="str">
        <f>IF(A1025&gt;0,VLOOKUP(A1025,Liste!$B$179                         : Liste!$C$189,2),"")</f>
        <v/>
      </c>
      <c r="C1025" s="186"/>
      <c r="D1025" s="187"/>
      <c r="E1025" t="str">
        <f>IF(D1025&gt;0,VLOOKUP(D1025,Liste!$A$10:$D$163,4),"")</f>
        <v/>
      </c>
      <c r="F1025" s="37"/>
      <c r="G1025" s="37"/>
      <c r="H1025" s="37"/>
      <c r="I1025" s="144" t="str">
        <f t="shared" si="15"/>
        <v/>
      </c>
    </row>
    <row r="1026" spans="1:9" ht="13" x14ac:dyDescent="0.3">
      <c r="A1026" s="147"/>
      <c r="B1026" s="149" t="str">
        <f>IF(A1026&gt;0,VLOOKUP(A1026,Liste!$B$179                         : Liste!$C$189,2),"")</f>
        <v/>
      </c>
      <c r="C1026" s="186"/>
      <c r="D1026" s="187"/>
      <c r="E1026" t="str">
        <f>IF(D1026&gt;0,VLOOKUP(D1026,Liste!$A$10:$D$163,4),"")</f>
        <v/>
      </c>
      <c r="F1026" s="37"/>
      <c r="G1026" s="37"/>
      <c r="H1026" s="37"/>
      <c r="I1026" s="144" t="str">
        <f t="shared" si="15"/>
        <v/>
      </c>
    </row>
    <row r="1027" spans="1:9" ht="13" x14ac:dyDescent="0.3">
      <c r="A1027" s="147"/>
      <c r="B1027" s="149" t="str">
        <f>IF(A1027&gt;0,VLOOKUP(A1027,Liste!$B$179                         : Liste!$C$189,2),"")</f>
        <v/>
      </c>
      <c r="C1027" s="186"/>
      <c r="D1027" s="187"/>
      <c r="E1027" t="str">
        <f>IF(D1027&gt;0,VLOOKUP(D1027,Liste!$A$10:$D$163,4),"")</f>
        <v/>
      </c>
      <c r="F1027" s="37"/>
      <c r="G1027" s="37"/>
      <c r="H1027" s="37"/>
      <c r="I1027" s="144" t="str">
        <f t="shared" si="15"/>
        <v/>
      </c>
    </row>
    <row r="1028" spans="1:9" ht="13" x14ac:dyDescent="0.3">
      <c r="A1028" s="147"/>
      <c r="B1028" s="149" t="str">
        <f>IF(A1028&gt;0,VLOOKUP(A1028,Liste!$B$179                         : Liste!$C$189,2),"")</f>
        <v/>
      </c>
      <c r="C1028" s="186"/>
      <c r="D1028" s="187"/>
      <c r="E1028" t="str">
        <f>IF(D1028&gt;0,VLOOKUP(D1028,Liste!$A$10:$D$163,4),"")</f>
        <v/>
      </c>
      <c r="F1028" s="37"/>
      <c r="G1028" s="37"/>
      <c r="H1028" s="37"/>
      <c r="I1028" s="144" t="str">
        <f t="shared" si="15"/>
        <v/>
      </c>
    </row>
    <row r="1029" spans="1:9" ht="13" x14ac:dyDescent="0.3">
      <c r="A1029" s="147"/>
      <c r="B1029" s="149" t="str">
        <f>IF(A1029&gt;0,VLOOKUP(A1029,Liste!$B$179                         : Liste!$C$189,2),"")</f>
        <v/>
      </c>
      <c r="C1029" s="186"/>
      <c r="D1029" s="187"/>
      <c r="E1029" t="str">
        <f>IF(D1029&gt;0,VLOOKUP(D1029,Liste!$A$10:$D$163,4),"")</f>
        <v/>
      </c>
      <c r="F1029" s="37"/>
      <c r="G1029" s="37"/>
      <c r="H1029" s="37"/>
      <c r="I1029" s="144" t="str">
        <f t="shared" si="15"/>
        <v/>
      </c>
    </row>
    <row r="1030" spans="1:9" ht="13" x14ac:dyDescent="0.3">
      <c r="A1030" s="147"/>
      <c r="B1030" s="149" t="str">
        <f>IF(A1030&gt;0,VLOOKUP(A1030,Liste!$B$179                         : Liste!$C$189,2),"")</f>
        <v/>
      </c>
      <c r="C1030" s="186"/>
      <c r="D1030" s="187"/>
      <c r="E1030" t="str">
        <f>IF(D1030&gt;0,VLOOKUP(D1030,Liste!$A$10:$D$163,4),"")</f>
        <v/>
      </c>
      <c r="F1030" s="37"/>
      <c r="G1030" s="37"/>
      <c r="H1030" s="37"/>
      <c r="I1030" s="144" t="str">
        <f t="shared" ref="I1030:I1093" si="16">IF(AND(D1030&gt;0,F1030+G1030+H1030=0),"EN ATTENTE",IF(F1030+G1030+H1030&gt;1,"ERREUR",""))</f>
        <v/>
      </c>
    </row>
    <row r="1031" spans="1:9" ht="13" x14ac:dyDescent="0.3">
      <c r="A1031" s="147"/>
      <c r="B1031" s="149" t="str">
        <f>IF(A1031&gt;0,VLOOKUP(A1031,Liste!$B$179                         : Liste!$C$189,2),"")</f>
        <v/>
      </c>
      <c r="C1031" s="186"/>
      <c r="D1031" s="187"/>
      <c r="E1031" t="str">
        <f>IF(D1031&gt;0,VLOOKUP(D1031,Liste!$A$10:$D$163,4),"")</f>
        <v/>
      </c>
      <c r="F1031" s="37"/>
      <c r="G1031" s="37"/>
      <c r="H1031" s="37"/>
      <c r="I1031" s="144" t="str">
        <f t="shared" si="16"/>
        <v/>
      </c>
    </row>
    <row r="1032" spans="1:9" ht="13" x14ac:dyDescent="0.3">
      <c r="A1032" s="147"/>
      <c r="B1032" s="149" t="str">
        <f>IF(A1032&gt;0,VLOOKUP(A1032,Liste!$B$179                         : Liste!$C$189,2),"")</f>
        <v/>
      </c>
      <c r="C1032" s="186"/>
      <c r="D1032" s="187"/>
      <c r="E1032" t="str">
        <f>IF(D1032&gt;0,VLOOKUP(D1032,Liste!$A$10:$D$163,4),"")</f>
        <v/>
      </c>
      <c r="F1032" s="37"/>
      <c r="G1032" s="37"/>
      <c r="H1032" s="37"/>
      <c r="I1032" s="144" t="str">
        <f t="shared" si="16"/>
        <v/>
      </c>
    </row>
    <row r="1033" spans="1:9" ht="13" x14ac:dyDescent="0.3">
      <c r="A1033" s="147"/>
      <c r="B1033" s="149" t="str">
        <f>IF(A1033&gt;0,VLOOKUP(A1033,Liste!$B$179                         : Liste!$C$189,2),"")</f>
        <v/>
      </c>
      <c r="C1033" s="186"/>
      <c r="D1033" s="187"/>
      <c r="E1033" t="str">
        <f>IF(D1033&gt;0,VLOOKUP(D1033,Liste!$A$10:$D$163,4),"")</f>
        <v/>
      </c>
      <c r="F1033" s="37"/>
      <c r="G1033" s="37"/>
      <c r="H1033" s="37"/>
      <c r="I1033" s="144" t="str">
        <f t="shared" si="16"/>
        <v/>
      </c>
    </row>
    <row r="1034" spans="1:9" ht="13" x14ac:dyDescent="0.3">
      <c r="A1034" s="147"/>
      <c r="B1034" s="149" t="str">
        <f>IF(A1034&gt;0,VLOOKUP(A1034,Liste!$B$179                         : Liste!$C$189,2),"")</f>
        <v/>
      </c>
      <c r="C1034" s="186"/>
      <c r="D1034" s="187"/>
      <c r="E1034" t="str">
        <f>IF(D1034&gt;0,VLOOKUP(D1034,Liste!$A$10:$D$163,4),"")</f>
        <v/>
      </c>
      <c r="F1034" s="37"/>
      <c r="G1034" s="37"/>
      <c r="H1034" s="37"/>
      <c r="I1034" s="144" t="str">
        <f t="shared" si="16"/>
        <v/>
      </c>
    </row>
    <row r="1035" spans="1:9" ht="13" x14ac:dyDescent="0.3">
      <c r="A1035" s="147"/>
      <c r="B1035" s="149" t="str">
        <f>IF(A1035&gt;0,VLOOKUP(A1035,Liste!$B$179                         : Liste!$C$189,2),"")</f>
        <v/>
      </c>
      <c r="C1035" s="186"/>
      <c r="D1035" s="187"/>
      <c r="E1035" t="str">
        <f>IF(D1035&gt;0,VLOOKUP(D1035,Liste!$A$10:$D$163,4),"")</f>
        <v/>
      </c>
      <c r="F1035" s="37"/>
      <c r="G1035" s="37"/>
      <c r="H1035" s="37"/>
      <c r="I1035" s="144" t="str">
        <f t="shared" si="16"/>
        <v/>
      </c>
    </row>
    <row r="1036" spans="1:9" ht="13" x14ac:dyDescent="0.3">
      <c r="A1036" s="147"/>
      <c r="B1036" s="149" t="str">
        <f>IF(A1036&gt;0,VLOOKUP(A1036,Liste!$B$179                         : Liste!$C$189,2),"")</f>
        <v/>
      </c>
      <c r="C1036" s="186"/>
      <c r="D1036" s="187"/>
      <c r="E1036" t="str">
        <f>IF(D1036&gt;0,VLOOKUP(D1036,Liste!$A$10:$D$163,4),"")</f>
        <v/>
      </c>
      <c r="F1036" s="37"/>
      <c r="G1036" s="37"/>
      <c r="H1036" s="37"/>
      <c r="I1036" s="144" t="str">
        <f t="shared" si="16"/>
        <v/>
      </c>
    </row>
    <row r="1037" spans="1:9" ht="13" x14ac:dyDescent="0.3">
      <c r="A1037" s="147"/>
      <c r="B1037" s="149" t="str">
        <f>IF(A1037&gt;0,VLOOKUP(A1037,Liste!$B$179                         : Liste!$C$189,2),"")</f>
        <v/>
      </c>
      <c r="C1037" s="186"/>
      <c r="D1037" s="187"/>
      <c r="E1037" t="str">
        <f>IF(D1037&gt;0,VLOOKUP(D1037,Liste!$A$10:$D$163,4),"")</f>
        <v/>
      </c>
      <c r="F1037" s="37"/>
      <c r="G1037" s="37"/>
      <c r="H1037" s="37"/>
      <c r="I1037" s="144" t="str">
        <f t="shared" si="16"/>
        <v/>
      </c>
    </row>
    <row r="1038" spans="1:9" ht="13" x14ac:dyDescent="0.3">
      <c r="A1038" s="147"/>
      <c r="B1038" s="149" t="str">
        <f>IF(A1038&gt;0,VLOOKUP(A1038,Liste!$B$179                         : Liste!$C$189,2),"")</f>
        <v/>
      </c>
      <c r="C1038" s="186"/>
      <c r="D1038" s="187"/>
      <c r="E1038" t="str">
        <f>IF(D1038&gt;0,VLOOKUP(D1038,Liste!$A$10:$D$163,4),"")</f>
        <v/>
      </c>
      <c r="F1038" s="37"/>
      <c r="G1038" s="37"/>
      <c r="H1038" s="37"/>
      <c r="I1038" s="144" t="str">
        <f t="shared" si="16"/>
        <v/>
      </c>
    </row>
    <row r="1039" spans="1:9" ht="13" x14ac:dyDescent="0.3">
      <c r="A1039" s="147"/>
      <c r="B1039" s="149" t="str">
        <f>IF(A1039&gt;0,VLOOKUP(A1039,Liste!$B$179                         : Liste!$C$189,2),"")</f>
        <v/>
      </c>
      <c r="C1039" s="186"/>
      <c r="D1039" s="187"/>
      <c r="E1039" t="str">
        <f>IF(D1039&gt;0,VLOOKUP(D1039,Liste!$A$10:$D$163,4),"")</f>
        <v/>
      </c>
      <c r="F1039" s="37"/>
      <c r="G1039" s="37"/>
      <c r="H1039" s="37"/>
      <c r="I1039" s="144" t="str">
        <f t="shared" si="16"/>
        <v/>
      </c>
    </row>
    <row r="1040" spans="1:9" ht="13" x14ac:dyDescent="0.3">
      <c r="A1040" s="147"/>
      <c r="B1040" s="149" t="str">
        <f>IF(A1040&gt;0,VLOOKUP(A1040,Liste!$B$179                         : Liste!$C$189,2),"")</f>
        <v/>
      </c>
      <c r="C1040" s="186"/>
      <c r="D1040" s="187"/>
      <c r="E1040" t="str">
        <f>IF(D1040&gt;0,VLOOKUP(D1040,Liste!$A$10:$D$163,4),"")</f>
        <v/>
      </c>
      <c r="F1040" s="37"/>
      <c r="G1040" s="37"/>
      <c r="H1040" s="37"/>
      <c r="I1040" s="144" t="str">
        <f t="shared" si="16"/>
        <v/>
      </c>
    </row>
    <row r="1041" spans="1:9" ht="13" x14ac:dyDescent="0.3">
      <c r="A1041" s="147"/>
      <c r="B1041" s="149" t="str">
        <f>IF(A1041&gt;0,VLOOKUP(A1041,Liste!$B$179                         : Liste!$C$189,2),"")</f>
        <v/>
      </c>
      <c r="C1041" s="186"/>
      <c r="D1041" s="187"/>
      <c r="E1041" t="str">
        <f>IF(D1041&gt;0,VLOOKUP(D1041,Liste!$A$10:$D$163,4),"")</f>
        <v/>
      </c>
      <c r="F1041" s="37"/>
      <c r="G1041" s="37"/>
      <c r="H1041" s="37"/>
      <c r="I1041" s="144" t="str">
        <f t="shared" si="16"/>
        <v/>
      </c>
    </row>
    <row r="1042" spans="1:9" ht="13" x14ac:dyDescent="0.3">
      <c r="A1042" s="147"/>
      <c r="B1042" s="149" t="str">
        <f>IF(A1042&gt;0,VLOOKUP(A1042,Liste!$B$179                         : Liste!$C$189,2),"")</f>
        <v/>
      </c>
      <c r="C1042" s="186"/>
      <c r="D1042" s="187"/>
      <c r="E1042" t="str">
        <f>IF(D1042&gt;0,VLOOKUP(D1042,Liste!$A$10:$D$163,4),"")</f>
        <v/>
      </c>
      <c r="F1042" s="37"/>
      <c r="G1042" s="37"/>
      <c r="H1042" s="37"/>
      <c r="I1042" s="144" t="str">
        <f t="shared" si="16"/>
        <v/>
      </c>
    </row>
    <row r="1043" spans="1:9" ht="13" x14ac:dyDescent="0.3">
      <c r="A1043" s="147"/>
      <c r="B1043" s="149" t="str">
        <f>IF(A1043&gt;0,VLOOKUP(A1043,Liste!$B$179                         : Liste!$C$189,2),"")</f>
        <v/>
      </c>
      <c r="C1043" s="186"/>
      <c r="D1043" s="187"/>
      <c r="E1043" t="str">
        <f>IF(D1043&gt;0,VLOOKUP(D1043,Liste!$A$10:$D$163,4),"")</f>
        <v/>
      </c>
      <c r="F1043" s="37"/>
      <c r="G1043" s="37"/>
      <c r="H1043" s="37"/>
      <c r="I1043" s="144" t="str">
        <f t="shared" si="16"/>
        <v/>
      </c>
    </row>
    <row r="1044" spans="1:9" ht="13" x14ac:dyDescent="0.3">
      <c r="A1044" s="147"/>
      <c r="B1044" s="149" t="str">
        <f>IF(A1044&gt;0,VLOOKUP(A1044,Liste!$B$179                         : Liste!$C$189,2),"")</f>
        <v/>
      </c>
      <c r="C1044" s="186"/>
      <c r="D1044" s="187"/>
      <c r="E1044" t="str">
        <f>IF(D1044&gt;0,VLOOKUP(D1044,Liste!$A$10:$D$163,4),"")</f>
        <v/>
      </c>
      <c r="F1044" s="37"/>
      <c r="G1044" s="37"/>
      <c r="H1044" s="37"/>
      <c r="I1044" s="144" t="str">
        <f t="shared" si="16"/>
        <v/>
      </c>
    </row>
    <row r="1045" spans="1:9" ht="13" x14ac:dyDescent="0.3">
      <c r="A1045" s="147"/>
      <c r="B1045" s="149" t="str">
        <f>IF(A1045&gt;0,VLOOKUP(A1045,Liste!$B$179                         : Liste!$C$189,2),"")</f>
        <v/>
      </c>
      <c r="C1045" s="186"/>
      <c r="D1045" s="187"/>
      <c r="E1045" t="str">
        <f>IF(D1045&gt;0,VLOOKUP(D1045,Liste!$A$10:$D$163,4),"")</f>
        <v/>
      </c>
      <c r="F1045" s="37"/>
      <c r="G1045" s="37"/>
      <c r="H1045" s="37"/>
      <c r="I1045" s="144" t="str">
        <f t="shared" si="16"/>
        <v/>
      </c>
    </row>
    <row r="1046" spans="1:9" ht="13" x14ac:dyDescent="0.3">
      <c r="A1046" s="147"/>
      <c r="B1046" s="149" t="str">
        <f>IF(A1046&gt;0,VLOOKUP(A1046,Liste!$B$179                         : Liste!$C$189,2),"")</f>
        <v/>
      </c>
      <c r="C1046" s="186"/>
      <c r="D1046" s="187"/>
      <c r="E1046" t="str">
        <f>IF(D1046&gt;0,VLOOKUP(D1046,Liste!$A$10:$D$163,4),"")</f>
        <v/>
      </c>
      <c r="F1046" s="37"/>
      <c r="G1046" s="37"/>
      <c r="H1046" s="37"/>
      <c r="I1046" s="144" t="str">
        <f t="shared" si="16"/>
        <v/>
      </c>
    </row>
    <row r="1047" spans="1:9" ht="13" x14ac:dyDescent="0.3">
      <c r="A1047" s="147"/>
      <c r="B1047" s="149" t="str">
        <f>IF(A1047&gt;0,VLOOKUP(A1047,Liste!$B$179                         : Liste!$C$189,2),"")</f>
        <v/>
      </c>
      <c r="C1047" s="186"/>
      <c r="D1047" s="187"/>
      <c r="E1047" t="str">
        <f>IF(D1047&gt;0,VLOOKUP(D1047,Liste!$A$10:$D$163,4),"")</f>
        <v/>
      </c>
      <c r="F1047" s="37"/>
      <c r="G1047" s="37"/>
      <c r="H1047" s="37"/>
      <c r="I1047" s="144" t="str">
        <f t="shared" si="16"/>
        <v/>
      </c>
    </row>
    <row r="1048" spans="1:9" ht="13" x14ac:dyDescent="0.3">
      <c r="A1048" s="147"/>
      <c r="B1048" s="149" t="str">
        <f>IF(A1048&gt;0,VLOOKUP(A1048,Liste!$B$179                         : Liste!$C$189,2),"")</f>
        <v/>
      </c>
      <c r="C1048" s="186"/>
      <c r="D1048" s="187"/>
      <c r="E1048" t="str">
        <f>IF(D1048&gt;0,VLOOKUP(D1048,Liste!$A$10:$D$163,4),"")</f>
        <v/>
      </c>
      <c r="F1048" s="37"/>
      <c r="G1048" s="37"/>
      <c r="H1048" s="37"/>
      <c r="I1048" s="144" t="str">
        <f t="shared" si="16"/>
        <v/>
      </c>
    </row>
    <row r="1049" spans="1:9" ht="13" x14ac:dyDescent="0.3">
      <c r="A1049" s="147"/>
      <c r="B1049" s="149" t="str">
        <f>IF(A1049&gt;0,VLOOKUP(A1049,Liste!$B$179                         : Liste!$C$189,2),"")</f>
        <v/>
      </c>
      <c r="C1049" s="186"/>
      <c r="D1049" s="187"/>
      <c r="E1049" t="str">
        <f>IF(D1049&gt;0,VLOOKUP(D1049,Liste!$A$10:$D$163,4),"")</f>
        <v/>
      </c>
      <c r="F1049" s="37"/>
      <c r="G1049" s="37"/>
      <c r="H1049" s="37"/>
      <c r="I1049" s="144" t="str">
        <f t="shared" si="16"/>
        <v/>
      </c>
    </row>
    <row r="1050" spans="1:9" ht="13" x14ac:dyDescent="0.3">
      <c r="A1050" s="147"/>
      <c r="B1050" s="149" t="str">
        <f>IF(A1050&gt;0,VLOOKUP(A1050,Liste!$B$179                         : Liste!$C$189,2),"")</f>
        <v/>
      </c>
      <c r="C1050" s="186"/>
      <c r="D1050" s="187"/>
      <c r="E1050" t="str">
        <f>IF(D1050&gt;0,VLOOKUP(D1050,Liste!$A$10:$D$163,4),"")</f>
        <v/>
      </c>
      <c r="F1050" s="37"/>
      <c r="G1050" s="37"/>
      <c r="H1050" s="37"/>
      <c r="I1050" s="144" t="str">
        <f t="shared" si="16"/>
        <v/>
      </c>
    </row>
    <row r="1051" spans="1:9" ht="13" x14ac:dyDescent="0.3">
      <c r="A1051" s="147"/>
      <c r="B1051" s="149" t="str">
        <f>IF(A1051&gt;0,VLOOKUP(A1051,Liste!$B$179                         : Liste!$C$189,2),"")</f>
        <v/>
      </c>
      <c r="C1051" s="186"/>
      <c r="D1051" s="187"/>
      <c r="E1051" t="str">
        <f>IF(D1051&gt;0,VLOOKUP(D1051,Liste!$A$10:$D$163,4),"")</f>
        <v/>
      </c>
      <c r="F1051" s="37"/>
      <c r="G1051" s="37"/>
      <c r="H1051" s="37"/>
      <c r="I1051" s="144" t="str">
        <f t="shared" si="16"/>
        <v/>
      </c>
    </row>
    <row r="1052" spans="1:9" ht="13" x14ac:dyDescent="0.3">
      <c r="A1052" s="147"/>
      <c r="B1052" s="149" t="str">
        <f>IF(A1052&gt;0,VLOOKUP(A1052,Liste!$B$179                         : Liste!$C$189,2),"")</f>
        <v/>
      </c>
      <c r="C1052" s="186"/>
      <c r="D1052" s="187"/>
      <c r="E1052" t="str">
        <f>IF(D1052&gt;0,VLOOKUP(D1052,Liste!$A$10:$D$163,4),"")</f>
        <v/>
      </c>
      <c r="F1052" s="37"/>
      <c r="G1052" s="37"/>
      <c r="H1052" s="37"/>
      <c r="I1052" s="144" t="str">
        <f t="shared" si="16"/>
        <v/>
      </c>
    </row>
    <row r="1053" spans="1:9" ht="13" x14ac:dyDescent="0.3">
      <c r="A1053" s="147"/>
      <c r="B1053" s="149" t="str">
        <f>IF(A1053&gt;0,VLOOKUP(A1053,Liste!$B$179                         : Liste!$C$189,2),"")</f>
        <v/>
      </c>
      <c r="C1053" s="186"/>
      <c r="D1053" s="187"/>
      <c r="E1053" t="str">
        <f>IF(D1053&gt;0,VLOOKUP(D1053,Liste!$A$10:$D$163,4),"")</f>
        <v/>
      </c>
      <c r="F1053" s="37"/>
      <c r="G1053" s="37"/>
      <c r="H1053" s="37"/>
      <c r="I1053" s="144" t="str">
        <f t="shared" si="16"/>
        <v/>
      </c>
    </row>
    <row r="1054" spans="1:9" ht="13" x14ac:dyDescent="0.3">
      <c r="A1054" s="147"/>
      <c r="B1054" s="149" t="str">
        <f>IF(A1054&gt;0,VLOOKUP(A1054,Liste!$B$179                         : Liste!$C$189,2),"")</f>
        <v/>
      </c>
      <c r="C1054" s="186"/>
      <c r="D1054" s="187"/>
      <c r="E1054" t="str">
        <f>IF(D1054&gt;0,VLOOKUP(D1054,Liste!$A$10:$D$163,4),"")</f>
        <v/>
      </c>
      <c r="F1054" s="37"/>
      <c r="G1054" s="37"/>
      <c r="H1054" s="37"/>
      <c r="I1054" s="144" t="str">
        <f t="shared" si="16"/>
        <v/>
      </c>
    </row>
    <row r="1055" spans="1:9" ht="13" x14ac:dyDescent="0.3">
      <c r="A1055" s="147"/>
      <c r="B1055" s="149" t="str">
        <f>IF(A1055&gt;0,VLOOKUP(A1055,Liste!$B$179                         : Liste!$C$189,2),"")</f>
        <v/>
      </c>
      <c r="C1055" s="186"/>
      <c r="D1055" s="187"/>
      <c r="E1055" t="str">
        <f>IF(D1055&gt;0,VLOOKUP(D1055,Liste!$A$10:$D$163,4),"")</f>
        <v/>
      </c>
      <c r="F1055" s="37"/>
      <c r="G1055" s="37"/>
      <c r="H1055" s="37"/>
      <c r="I1055" s="144" t="str">
        <f t="shared" si="16"/>
        <v/>
      </c>
    </row>
    <row r="1056" spans="1:9" ht="13" x14ac:dyDescent="0.3">
      <c r="A1056" s="147"/>
      <c r="B1056" s="149" t="str">
        <f>IF(A1056&gt;0,VLOOKUP(A1056,Liste!$B$179                         : Liste!$C$189,2),"")</f>
        <v/>
      </c>
      <c r="C1056" s="186"/>
      <c r="D1056" s="187"/>
      <c r="E1056" t="str">
        <f>IF(D1056&gt;0,VLOOKUP(D1056,Liste!$A$10:$D$163,4),"")</f>
        <v/>
      </c>
      <c r="F1056" s="37"/>
      <c r="G1056" s="37"/>
      <c r="H1056" s="37"/>
      <c r="I1056" s="144" t="str">
        <f t="shared" si="16"/>
        <v/>
      </c>
    </row>
    <row r="1057" spans="1:9" ht="13" x14ac:dyDescent="0.3">
      <c r="A1057" s="147"/>
      <c r="B1057" s="149" t="str">
        <f>IF(A1057&gt;0,VLOOKUP(A1057,Liste!$B$179                         : Liste!$C$189,2),"")</f>
        <v/>
      </c>
      <c r="C1057" s="186"/>
      <c r="D1057" s="187"/>
      <c r="E1057" t="str">
        <f>IF(D1057&gt;0,VLOOKUP(D1057,Liste!$A$10:$D$163,4),"")</f>
        <v/>
      </c>
      <c r="F1057" s="37"/>
      <c r="G1057" s="37"/>
      <c r="H1057" s="37"/>
      <c r="I1057" s="144" t="str">
        <f t="shared" si="16"/>
        <v/>
      </c>
    </row>
    <row r="1058" spans="1:9" ht="13" x14ac:dyDescent="0.3">
      <c r="A1058" s="147"/>
      <c r="B1058" s="149" t="str">
        <f>IF(A1058&gt;0,VLOOKUP(A1058,Liste!$B$179                         : Liste!$C$189,2),"")</f>
        <v/>
      </c>
      <c r="C1058" s="186"/>
      <c r="D1058" s="187"/>
      <c r="E1058" t="str">
        <f>IF(D1058&gt;0,VLOOKUP(D1058,Liste!$A$10:$D$163,4),"")</f>
        <v/>
      </c>
      <c r="F1058" s="37"/>
      <c r="G1058" s="37"/>
      <c r="H1058" s="37"/>
      <c r="I1058" s="144" t="str">
        <f t="shared" si="16"/>
        <v/>
      </c>
    </row>
    <row r="1059" spans="1:9" ht="13" x14ac:dyDescent="0.3">
      <c r="A1059" s="147"/>
      <c r="B1059" s="149" t="str">
        <f>IF(A1059&gt;0,VLOOKUP(A1059,Liste!$B$179                         : Liste!$C$189,2),"")</f>
        <v/>
      </c>
      <c r="C1059" s="186"/>
      <c r="D1059" s="187"/>
      <c r="E1059" t="str">
        <f>IF(D1059&gt;0,VLOOKUP(D1059,Liste!$A$10:$D$163,4),"")</f>
        <v/>
      </c>
      <c r="F1059" s="37"/>
      <c r="G1059" s="37"/>
      <c r="H1059" s="37"/>
      <c r="I1059" s="144" t="str">
        <f t="shared" si="16"/>
        <v/>
      </c>
    </row>
    <row r="1060" spans="1:9" ht="13" x14ac:dyDescent="0.3">
      <c r="A1060" s="147"/>
      <c r="B1060" s="149" t="str">
        <f>IF(A1060&gt;0,VLOOKUP(A1060,Liste!$B$179                         : Liste!$C$189,2),"")</f>
        <v/>
      </c>
      <c r="C1060" s="186"/>
      <c r="D1060" s="187"/>
      <c r="E1060" t="str">
        <f>IF(D1060&gt;0,VLOOKUP(D1060,Liste!$A$10:$D$163,4),"")</f>
        <v/>
      </c>
      <c r="F1060" s="37"/>
      <c r="G1060" s="37"/>
      <c r="H1060" s="37"/>
      <c r="I1060" s="144" t="str">
        <f t="shared" si="16"/>
        <v/>
      </c>
    </row>
    <row r="1061" spans="1:9" ht="13" x14ac:dyDescent="0.3">
      <c r="A1061" s="147"/>
      <c r="B1061" s="149" t="str">
        <f>IF(A1061&gt;0,VLOOKUP(A1061,Liste!$B$179                         : Liste!$C$189,2),"")</f>
        <v/>
      </c>
      <c r="C1061" s="186"/>
      <c r="D1061" s="187"/>
      <c r="E1061" t="str">
        <f>IF(D1061&gt;0,VLOOKUP(D1061,Liste!$A$10:$D$163,4),"")</f>
        <v/>
      </c>
      <c r="F1061" s="37"/>
      <c r="G1061" s="37"/>
      <c r="H1061" s="37"/>
      <c r="I1061" s="144" t="str">
        <f t="shared" si="16"/>
        <v/>
      </c>
    </row>
    <row r="1062" spans="1:9" ht="13" x14ac:dyDescent="0.3">
      <c r="A1062" s="147"/>
      <c r="B1062" s="149" t="str">
        <f>IF(A1062&gt;0,VLOOKUP(A1062,Liste!$B$179                         : Liste!$C$189,2),"")</f>
        <v/>
      </c>
      <c r="C1062" s="186"/>
      <c r="D1062" s="187"/>
      <c r="E1062" t="str">
        <f>IF(D1062&gt;0,VLOOKUP(D1062,Liste!$A$10:$D$163,4),"")</f>
        <v/>
      </c>
      <c r="F1062" s="37"/>
      <c r="G1062" s="37"/>
      <c r="H1062" s="37"/>
      <c r="I1062" s="144" t="str">
        <f t="shared" si="16"/>
        <v/>
      </c>
    </row>
    <row r="1063" spans="1:9" ht="13" x14ac:dyDescent="0.3">
      <c r="A1063" s="147"/>
      <c r="B1063" s="149" t="str">
        <f>IF(A1063&gt;0,VLOOKUP(A1063,Liste!$B$179                         : Liste!$C$189,2),"")</f>
        <v/>
      </c>
      <c r="C1063" s="186"/>
      <c r="D1063" s="187"/>
      <c r="E1063" t="str">
        <f>IF(D1063&gt;0,VLOOKUP(D1063,Liste!$A$10:$D$163,4),"")</f>
        <v/>
      </c>
      <c r="F1063" s="37"/>
      <c r="G1063" s="37"/>
      <c r="H1063" s="37"/>
      <c r="I1063" s="144" t="str">
        <f t="shared" si="16"/>
        <v/>
      </c>
    </row>
    <row r="1064" spans="1:9" ht="13" x14ac:dyDescent="0.3">
      <c r="A1064" s="147"/>
      <c r="B1064" s="149" t="str">
        <f>IF(A1064&gt;0,VLOOKUP(A1064,Liste!$B$179                         : Liste!$C$189,2),"")</f>
        <v/>
      </c>
      <c r="C1064" s="186"/>
      <c r="D1064" s="187"/>
      <c r="E1064" t="str">
        <f>IF(D1064&gt;0,VLOOKUP(D1064,Liste!$A$10:$D$163,4),"")</f>
        <v/>
      </c>
      <c r="F1064" s="37"/>
      <c r="G1064" s="37"/>
      <c r="H1064" s="37"/>
      <c r="I1064" s="144" t="str">
        <f t="shared" si="16"/>
        <v/>
      </c>
    </row>
    <row r="1065" spans="1:9" ht="13" x14ac:dyDescent="0.3">
      <c r="A1065" s="147"/>
      <c r="B1065" s="149" t="str">
        <f>IF(A1065&gt;0,VLOOKUP(A1065,Liste!$B$179                         : Liste!$C$189,2),"")</f>
        <v/>
      </c>
      <c r="C1065" s="186"/>
      <c r="D1065" s="187"/>
      <c r="E1065" t="str">
        <f>IF(D1065&gt;0,VLOOKUP(D1065,Liste!$A$10:$D$163,4),"")</f>
        <v/>
      </c>
      <c r="F1065" s="37"/>
      <c r="G1065" s="37"/>
      <c r="H1065" s="37"/>
      <c r="I1065" s="144" t="str">
        <f t="shared" si="16"/>
        <v/>
      </c>
    </row>
    <row r="1066" spans="1:9" ht="13" x14ac:dyDescent="0.3">
      <c r="A1066" s="147"/>
      <c r="B1066" s="149" t="str">
        <f>IF(A1066&gt;0,VLOOKUP(A1066,Liste!$B$179                         : Liste!$C$189,2),"")</f>
        <v/>
      </c>
      <c r="C1066" s="186"/>
      <c r="D1066" s="187"/>
      <c r="E1066" t="str">
        <f>IF(D1066&gt;0,VLOOKUP(D1066,Liste!$A$10:$D$163,4),"")</f>
        <v/>
      </c>
      <c r="F1066" s="37"/>
      <c r="G1066" s="37"/>
      <c r="H1066" s="37"/>
      <c r="I1066" s="144" t="str">
        <f t="shared" si="16"/>
        <v/>
      </c>
    </row>
    <row r="1067" spans="1:9" ht="13" x14ac:dyDescent="0.3">
      <c r="A1067" s="147"/>
      <c r="B1067" s="149" t="str">
        <f>IF(A1067&gt;0,VLOOKUP(A1067,Liste!$B$179                         : Liste!$C$189,2),"")</f>
        <v/>
      </c>
      <c r="C1067" s="186"/>
      <c r="D1067" s="187"/>
      <c r="E1067" t="str">
        <f>IF(D1067&gt;0,VLOOKUP(D1067,Liste!$A$10:$D$163,4),"")</f>
        <v/>
      </c>
      <c r="F1067" s="37"/>
      <c r="G1067" s="37"/>
      <c r="H1067" s="37"/>
      <c r="I1067" s="144" t="str">
        <f t="shared" si="16"/>
        <v/>
      </c>
    </row>
    <row r="1068" spans="1:9" ht="13" x14ac:dyDescent="0.3">
      <c r="A1068" s="147"/>
      <c r="B1068" s="149" t="str">
        <f>IF(A1068&gt;0,VLOOKUP(A1068,Liste!$B$179                         : Liste!$C$189,2),"")</f>
        <v/>
      </c>
      <c r="C1068" s="186"/>
      <c r="D1068" s="187"/>
      <c r="E1068" t="str">
        <f>IF(D1068&gt;0,VLOOKUP(D1068,Liste!$A$10:$D$163,4),"")</f>
        <v/>
      </c>
      <c r="F1068" s="37"/>
      <c r="G1068" s="37"/>
      <c r="H1068" s="37"/>
      <c r="I1068" s="144" t="str">
        <f t="shared" si="16"/>
        <v/>
      </c>
    </row>
    <row r="1069" spans="1:9" ht="13" x14ac:dyDescent="0.3">
      <c r="A1069" s="147"/>
      <c r="B1069" s="149" t="str">
        <f>IF(A1069&gt;0,VLOOKUP(A1069,Liste!$B$179                         : Liste!$C$189,2),"")</f>
        <v/>
      </c>
      <c r="C1069" s="186"/>
      <c r="D1069" s="187"/>
      <c r="E1069" t="str">
        <f>IF(D1069&gt;0,VLOOKUP(D1069,Liste!$A$10:$D$163,4),"")</f>
        <v/>
      </c>
      <c r="F1069" s="37"/>
      <c r="G1069" s="37"/>
      <c r="H1069" s="37"/>
      <c r="I1069" s="144" t="str">
        <f t="shared" si="16"/>
        <v/>
      </c>
    </row>
    <row r="1070" spans="1:9" ht="13" x14ac:dyDescent="0.3">
      <c r="A1070" s="147"/>
      <c r="B1070" s="149" t="str">
        <f>IF(A1070&gt;0,VLOOKUP(A1070,Liste!$B$179                         : Liste!$C$189,2),"")</f>
        <v/>
      </c>
      <c r="C1070" s="186"/>
      <c r="D1070" s="187"/>
      <c r="E1070" t="str">
        <f>IF(D1070&gt;0,VLOOKUP(D1070,Liste!$A$10:$D$163,4),"")</f>
        <v/>
      </c>
      <c r="F1070" s="37"/>
      <c r="G1070" s="37"/>
      <c r="H1070" s="37"/>
      <c r="I1070" s="144" t="str">
        <f t="shared" si="16"/>
        <v/>
      </c>
    </row>
    <row r="1071" spans="1:9" ht="13" x14ac:dyDescent="0.3">
      <c r="A1071" s="147"/>
      <c r="B1071" s="149" t="str">
        <f>IF(A1071&gt;0,VLOOKUP(A1071,Liste!$B$179                         : Liste!$C$189,2),"")</f>
        <v/>
      </c>
      <c r="C1071" s="186"/>
      <c r="D1071" s="187"/>
      <c r="E1071" t="str">
        <f>IF(D1071&gt;0,VLOOKUP(D1071,Liste!$A$10:$D$163,4),"")</f>
        <v/>
      </c>
      <c r="F1071" s="37"/>
      <c r="G1071" s="37"/>
      <c r="H1071" s="37"/>
      <c r="I1071" s="144" t="str">
        <f t="shared" si="16"/>
        <v/>
      </c>
    </row>
    <row r="1072" spans="1:9" ht="13" x14ac:dyDescent="0.3">
      <c r="A1072" s="147"/>
      <c r="B1072" s="149" t="str">
        <f>IF(A1072&gt;0,VLOOKUP(A1072,Liste!$B$179                         : Liste!$C$189,2),"")</f>
        <v/>
      </c>
      <c r="C1072" s="186"/>
      <c r="D1072" s="187"/>
      <c r="E1072" t="str">
        <f>IF(D1072&gt;0,VLOOKUP(D1072,Liste!$A$10:$D$163,4),"")</f>
        <v/>
      </c>
      <c r="F1072" s="37"/>
      <c r="G1072" s="37"/>
      <c r="H1072" s="37"/>
      <c r="I1072" s="144" t="str">
        <f t="shared" si="16"/>
        <v/>
      </c>
    </row>
    <row r="1073" spans="1:9" ht="13" x14ac:dyDescent="0.3">
      <c r="A1073" s="147"/>
      <c r="B1073" s="149" t="str">
        <f>IF(A1073&gt;0,VLOOKUP(A1073,Liste!$B$179                         : Liste!$C$189,2),"")</f>
        <v/>
      </c>
      <c r="C1073" s="186"/>
      <c r="D1073" s="187"/>
      <c r="E1073" t="str">
        <f>IF(D1073&gt;0,VLOOKUP(D1073,Liste!$A$10:$D$163,4),"")</f>
        <v/>
      </c>
      <c r="F1073" s="37"/>
      <c r="G1073" s="37"/>
      <c r="H1073" s="37"/>
      <c r="I1073" s="144" t="str">
        <f t="shared" si="16"/>
        <v/>
      </c>
    </row>
    <row r="1074" spans="1:9" ht="13" x14ac:dyDescent="0.3">
      <c r="A1074" s="147"/>
      <c r="B1074" s="149" t="str">
        <f>IF(A1074&gt;0,VLOOKUP(A1074,Liste!$B$179                         : Liste!$C$189,2),"")</f>
        <v/>
      </c>
      <c r="C1074" s="186"/>
      <c r="D1074" s="187"/>
      <c r="E1074" t="str">
        <f>IF(D1074&gt;0,VLOOKUP(D1074,Liste!$A$10:$D$163,4),"")</f>
        <v/>
      </c>
      <c r="F1074" s="37"/>
      <c r="G1074" s="37"/>
      <c r="H1074" s="37"/>
      <c r="I1074" s="144" t="str">
        <f t="shared" si="16"/>
        <v/>
      </c>
    </row>
    <row r="1075" spans="1:9" ht="13" x14ac:dyDescent="0.3">
      <c r="A1075" s="147"/>
      <c r="B1075" s="149" t="str">
        <f>IF(A1075&gt;0,VLOOKUP(A1075,Liste!$B$179                         : Liste!$C$189,2),"")</f>
        <v/>
      </c>
      <c r="C1075" s="186"/>
      <c r="D1075" s="187"/>
      <c r="E1075" t="str">
        <f>IF(D1075&gt;0,VLOOKUP(D1075,Liste!$A$10:$D$163,4),"")</f>
        <v/>
      </c>
      <c r="F1075" s="37"/>
      <c r="G1075" s="37"/>
      <c r="H1075" s="37"/>
      <c r="I1075" s="144" t="str">
        <f t="shared" si="16"/>
        <v/>
      </c>
    </row>
    <row r="1076" spans="1:9" ht="13" x14ac:dyDescent="0.3">
      <c r="A1076" s="147"/>
      <c r="B1076" s="149" t="str">
        <f>IF(A1076&gt;0,VLOOKUP(A1076,Liste!$B$179                         : Liste!$C$189,2),"")</f>
        <v/>
      </c>
      <c r="C1076" s="186"/>
      <c r="D1076" s="187"/>
      <c r="E1076" t="str">
        <f>IF(D1076&gt;0,VLOOKUP(D1076,Liste!$A$10:$D$163,4),"")</f>
        <v/>
      </c>
      <c r="F1076" s="37"/>
      <c r="G1076" s="37"/>
      <c r="H1076" s="37"/>
      <c r="I1076" s="144" t="str">
        <f t="shared" si="16"/>
        <v/>
      </c>
    </row>
    <row r="1077" spans="1:9" ht="13" x14ac:dyDescent="0.3">
      <c r="A1077" s="147"/>
      <c r="B1077" s="149" t="str">
        <f>IF(A1077&gt;0,VLOOKUP(A1077,Liste!$B$179                         : Liste!$C$189,2),"")</f>
        <v/>
      </c>
      <c r="C1077" s="186"/>
      <c r="D1077" s="187"/>
      <c r="E1077" t="str">
        <f>IF(D1077&gt;0,VLOOKUP(D1077,Liste!$A$10:$D$163,4),"")</f>
        <v/>
      </c>
      <c r="F1077" s="37"/>
      <c r="G1077" s="37"/>
      <c r="H1077" s="37"/>
      <c r="I1077" s="144" t="str">
        <f t="shared" si="16"/>
        <v/>
      </c>
    </row>
    <row r="1078" spans="1:9" ht="13" x14ac:dyDescent="0.3">
      <c r="A1078" s="147"/>
      <c r="B1078" s="149" t="str">
        <f>IF(A1078&gt;0,VLOOKUP(A1078,Liste!$B$179                         : Liste!$C$189,2),"")</f>
        <v/>
      </c>
      <c r="C1078" s="186"/>
      <c r="D1078" s="187"/>
      <c r="E1078" t="str">
        <f>IF(D1078&gt;0,VLOOKUP(D1078,Liste!$A$10:$D$163,4),"")</f>
        <v/>
      </c>
      <c r="F1078" s="37"/>
      <c r="G1078" s="37"/>
      <c r="H1078" s="37"/>
      <c r="I1078" s="144" t="str">
        <f t="shared" si="16"/>
        <v/>
      </c>
    </row>
    <row r="1079" spans="1:9" ht="13" x14ac:dyDescent="0.3">
      <c r="A1079" s="147"/>
      <c r="B1079" s="149" t="str">
        <f>IF(A1079&gt;0,VLOOKUP(A1079,Liste!$B$179                         : Liste!$C$189,2),"")</f>
        <v/>
      </c>
      <c r="C1079" s="186"/>
      <c r="D1079" s="187"/>
      <c r="E1079" t="str">
        <f>IF(D1079&gt;0,VLOOKUP(D1079,Liste!$A$10:$D$163,4),"")</f>
        <v/>
      </c>
      <c r="F1079" s="37"/>
      <c r="G1079" s="37"/>
      <c r="H1079" s="37"/>
      <c r="I1079" s="144" t="str">
        <f t="shared" si="16"/>
        <v/>
      </c>
    </row>
    <row r="1080" spans="1:9" ht="13" x14ac:dyDescent="0.3">
      <c r="A1080" s="147"/>
      <c r="B1080" s="149" t="str">
        <f>IF(A1080&gt;0,VLOOKUP(A1080,Liste!$B$179                         : Liste!$C$189,2),"")</f>
        <v/>
      </c>
      <c r="C1080" s="186"/>
      <c r="D1080" s="187"/>
      <c r="E1080" t="str">
        <f>IF(D1080&gt;0,VLOOKUP(D1080,Liste!$A$10:$D$163,4),"")</f>
        <v/>
      </c>
      <c r="F1080" s="37"/>
      <c r="G1080" s="37"/>
      <c r="H1080" s="37"/>
      <c r="I1080" s="144" t="str">
        <f t="shared" si="16"/>
        <v/>
      </c>
    </row>
    <row r="1081" spans="1:9" ht="13" x14ac:dyDescent="0.3">
      <c r="A1081" s="147"/>
      <c r="B1081" s="149" t="str">
        <f>IF(A1081&gt;0,VLOOKUP(A1081,Liste!$B$179                         : Liste!$C$189,2),"")</f>
        <v/>
      </c>
      <c r="C1081" s="186"/>
      <c r="D1081" s="187"/>
      <c r="E1081" t="str">
        <f>IF(D1081&gt;0,VLOOKUP(D1081,Liste!$A$10:$D$163,4),"")</f>
        <v/>
      </c>
      <c r="F1081" s="37"/>
      <c r="G1081" s="37"/>
      <c r="H1081" s="37"/>
      <c r="I1081" s="144" t="str">
        <f t="shared" si="16"/>
        <v/>
      </c>
    </row>
    <row r="1082" spans="1:9" ht="13" x14ac:dyDescent="0.3">
      <c r="A1082" s="147"/>
      <c r="B1082" s="149" t="str">
        <f>IF(A1082&gt;0,VLOOKUP(A1082,Liste!$B$179                         : Liste!$C$189,2),"")</f>
        <v/>
      </c>
      <c r="C1082" s="186"/>
      <c r="D1082" s="187"/>
      <c r="E1082" t="str">
        <f>IF(D1082&gt;0,VLOOKUP(D1082,Liste!$A$10:$D$163,4),"")</f>
        <v/>
      </c>
      <c r="F1082" s="37"/>
      <c r="G1082" s="37"/>
      <c r="H1082" s="37"/>
      <c r="I1082" s="144" t="str">
        <f t="shared" si="16"/>
        <v/>
      </c>
    </row>
    <row r="1083" spans="1:9" ht="13" x14ac:dyDescent="0.3">
      <c r="A1083" s="147"/>
      <c r="B1083" s="149" t="str">
        <f>IF(A1083&gt;0,VLOOKUP(A1083,Liste!$B$179                         : Liste!$C$189,2),"")</f>
        <v/>
      </c>
      <c r="C1083" s="186"/>
      <c r="D1083" s="187"/>
      <c r="E1083" t="str">
        <f>IF(D1083&gt;0,VLOOKUP(D1083,Liste!$A$10:$D$163,4),"")</f>
        <v/>
      </c>
      <c r="F1083" s="37"/>
      <c r="G1083" s="37"/>
      <c r="H1083" s="37"/>
      <c r="I1083" s="144" t="str">
        <f t="shared" si="16"/>
        <v/>
      </c>
    </row>
    <row r="1084" spans="1:9" ht="13" x14ac:dyDescent="0.3">
      <c r="A1084" s="147"/>
      <c r="B1084" s="149" t="str">
        <f>IF(A1084&gt;0,VLOOKUP(A1084,Liste!$B$179                         : Liste!$C$189,2),"")</f>
        <v/>
      </c>
      <c r="C1084" s="186"/>
      <c r="D1084" s="187"/>
      <c r="E1084" t="str">
        <f>IF(D1084&gt;0,VLOOKUP(D1084,Liste!$A$10:$D$163,4),"")</f>
        <v/>
      </c>
      <c r="F1084" s="37"/>
      <c r="G1084" s="37"/>
      <c r="H1084" s="37"/>
      <c r="I1084" s="144" t="str">
        <f t="shared" si="16"/>
        <v/>
      </c>
    </row>
    <row r="1085" spans="1:9" ht="13" x14ac:dyDescent="0.3">
      <c r="A1085" s="147"/>
      <c r="B1085" s="149" t="str">
        <f>IF(A1085&gt;0,VLOOKUP(A1085,Liste!$B$179                         : Liste!$C$189,2),"")</f>
        <v/>
      </c>
      <c r="C1085" s="186"/>
      <c r="D1085" s="187"/>
      <c r="E1085" t="str">
        <f>IF(D1085&gt;0,VLOOKUP(D1085,Liste!$A$10:$D$163,4),"")</f>
        <v/>
      </c>
      <c r="F1085" s="37"/>
      <c r="G1085" s="37"/>
      <c r="H1085" s="37"/>
      <c r="I1085" s="144" t="str">
        <f t="shared" si="16"/>
        <v/>
      </c>
    </row>
    <row r="1086" spans="1:9" ht="13" x14ac:dyDescent="0.3">
      <c r="A1086" s="147"/>
      <c r="B1086" s="149" t="str">
        <f>IF(A1086&gt;0,VLOOKUP(A1086,Liste!$B$179                         : Liste!$C$189,2),"")</f>
        <v/>
      </c>
      <c r="C1086" s="186"/>
      <c r="D1086" s="187"/>
      <c r="E1086" t="str">
        <f>IF(D1086&gt;0,VLOOKUP(D1086,Liste!$A$10:$D$163,4),"")</f>
        <v/>
      </c>
      <c r="F1086" s="37"/>
      <c r="G1086" s="37"/>
      <c r="H1086" s="37"/>
      <c r="I1086" s="144" t="str">
        <f t="shared" si="16"/>
        <v/>
      </c>
    </row>
    <row r="1087" spans="1:9" ht="13" x14ac:dyDescent="0.3">
      <c r="A1087" s="147"/>
      <c r="B1087" s="149" t="str">
        <f>IF(A1087&gt;0,VLOOKUP(A1087,Liste!$B$179                         : Liste!$C$189,2),"")</f>
        <v/>
      </c>
      <c r="C1087" s="186"/>
      <c r="D1087" s="187"/>
      <c r="E1087" t="str">
        <f>IF(D1087&gt;0,VLOOKUP(D1087,Liste!$A$10:$D$163,4),"")</f>
        <v/>
      </c>
      <c r="F1087" s="37"/>
      <c r="G1087" s="37"/>
      <c r="H1087" s="37"/>
      <c r="I1087" s="144" t="str">
        <f t="shared" si="16"/>
        <v/>
      </c>
    </row>
    <row r="1088" spans="1:9" ht="13" x14ac:dyDescent="0.3">
      <c r="A1088" s="147"/>
      <c r="B1088" s="149" t="str">
        <f>IF(A1088&gt;0,VLOOKUP(A1088,Liste!$B$179                         : Liste!$C$189,2),"")</f>
        <v/>
      </c>
      <c r="C1088" s="186"/>
      <c r="D1088" s="187"/>
      <c r="E1088" t="str">
        <f>IF(D1088&gt;0,VLOOKUP(D1088,Liste!$A$10:$D$163,4),"")</f>
        <v/>
      </c>
      <c r="F1088" s="37"/>
      <c r="G1088" s="37"/>
      <c r="H1088" s="37"/>
      <c r="I1088" s="144" t="str">
        <f t="shared" si="16"/>
        <v/>
      </c>
    </row>
    <row r="1089" spans="1:9" ht="13" x14ac:dyDescent="0.3">
      <c r="A1089" s="147"/>
      <c r="B1089" s="149" t="str">
        <f>IF(A1089&gt;0,VLOOKUP(A1089,Liste!$B$179                         : Liste!$C$189,2),"")</f>
        <v/>
      </c>
      <c r="C1089" s="186"/>
      <c r="D1089" s="187"/>
      <c r="E1089" t="str">
        <f>IF(D1089&gt;0,VLOOKUP(D1089,Liste!$A$10:$D$163,4),"")</f>
        <v/>
      </c>
      <c r="F1089" s="37"/>
      <c r="G1089" s="37"/>
      <c r="H1089" s="37"/>
      <c r="I1089" s="144" t="str">
        <f t="shared" si="16"/>
        <v/>
      </c>
    </row>
    <row r="1090" spans="1:9" ht="13" x14ac:dyDescent="0.3">
      <c r="A1090" s="147"/>
      <c r="B1090" s="149" t="str">
        <f>IF(A1090&gt;0,VLOOKUP(A1090,Liste!$B$179                         : Liste!$C$189,2),"")</f>
        <v/>
      </c>
      <c r="C1090" s="186"/>
      <c r="D1090" s="187"/>
      <c r="E1090" t="str">
        <f>IF(D1090&gt;0,VLOOKUP(D1090,Liste!$A$10:$D$163,4),"")</f>
        <v/>
      </c>
      <c r="F1090" s="37"/>
      <c r="G1090" s="37"/>
      <c r="H1090" s="37"/>
      <c r="I1090" s="144" t="str">
        <f t="shared" si="16"/>
        <v/>
      </c>
    </row>
    <row r="1091" spans="1:9" ht="13" x14ac:dyDescent="0.3">
      <c r="A1091" s="147"/>
      <c r="B1091" s="149" t="str">
        <f>IF(A1091&gt;0,VLOOKUP(A1091,Liste!$B$179                         : Liste!$C$189,2),"")</f>
        <v/>
      </c>
      <c r="C1091" s="186"/>
      <c r="D1091" s="187"/>
      <c r="E1091" t="str">
        <f>IF(D1091&gt;0,VLOOKUP(D1091,Liste!$A$10:$D$163,4),"")</f>
        <v/>
      </c>
      <c r="F1091" s="37"/>
      <c r="G1091" s="37"/>
      <c r="H1091" s="37"/>
      <c r="I1091" s="144" t="str">
        <f t="shared" si="16"/>
        <v/>
      </c>
    </row>
    <row r="1092" spans="1:9" ht="13" x14ac:dyDescent="0.3">
      <c r="A1092" s="147"/>
      <c r="B1092" s="149" t="str">
        <f>IF(A1092&gt;0,VLOOKUP(A1092,Liste!$B$179                         : Liste!$C$189,2),"")</f>
        <v/>
      </c>
      <c r="C1092" s="186"/>
      <c r="D1092" s="187"/>
      <c r="E1092" t="str">
        <f>IF(D1092&gt;0,VLOOKUP(D1092,Liste!$A$10:$D$163,4),"")</f>
        <v/>
      </c>
      <c r="F1092" s="37"/>
      <c r="G1092" s="37"/>
      <c r="H1092" s="37"/>
      <c r="I1092" s="144" t="str">
        <f t="shared" si="16"/>
        <v/>
      </c>
    </row>
    <row r="1093" spans="1:9" ht="13" x14ac:dyDescent="0.3">
      <c r="A1093" s="147"/>
      <c r="B1093" s="149" t="str">
        <f>IF(A1093&gt;0,VLOOKUP(A1093,Liste!$B$179                         : Liste!$C$189,2),"")</f>
        <v/>
      </c>
      <c r="C1093" s="186"/>
      <c r="D1093" s="187"/>
      <c r="E1093" t="str">
        <f>IF(D1093&gt;0,VLOOKUP(D1093,Liste!$A$10:$D$163,4),"")</f>
        <v/>
      </c>
      <c r="F1093" s="37"/>
      <c r="G1093" s="37"/>
      <c r="H1093" s="37"/>
      <c r="I1093" s="144" t="str">
        <f t="shared" si="16"/>
        <v/>
      </c>
    </row>
    <row r="1094" spans="1:9" ht="13" x14ac:dyDescent="0.3">
      <c r="A1094" s="147"/>
      <c r="B1094" s="149" t="str">
        <f>IF(A1094&gt;0,VLOOKUP(A1094,Liste!$B$179                         : Liste!$C$189,2),"")</f>
        <v/>
      </c>
      <c r="C1094" s="186"/>
      <c r="D1094" s="187"/>
      <c r="E1094" t="str">
        <f>IF(D1094&gt;0,VLOOKUP(D1094,Liste!$A$10:$D$163,4),"")</f>
        <v/>
      </c>
      <c r="F1094" s="37"/>
      <c r="G1094" s="37"/>
      <c r="H1094" s="37"/>
      <c r="I1094" s="144" t="str">
        <f t="shared" ref="I1094:I1157" si="17">IF(AND(D1094&gt;0,F1094+G1094+H1094=0),"EN ATTENTE",IF(F1094+G1094+H1094&gt;1,"ERREUR",""))</f>
        <v/>
      </c>
    </row>
    <row r="1095" spans="1:9" ht="13" x14ac:dyDescent="0.3">
      <c r="A1095" s="147"/>
      <c r="B1095" s="149" t="str">
        <f>IF(A1095&gt;0,VLOOKUP(A1095,Liste!$B$179                         : Liste!$C$189,2),"")</f>
        <v/>
      </c>
      <c r="C1095" s="186"/>
      <c r="D1095" s="187"/>
      <c r="E1095" t="str">
        <f>IF(D1095&gt;0,VLOOKUP(D1095,Liste!$A$10:$D$163,4),"")</f>
        <v/>
      </c>
      <c r="F1095" s="37"/>
      <c r="G1095" s="37"/>
      <c r="H1095" s="37"/>
      <c r="I1095" s="144" t="str">
        <f t="shared" si="17"/>
        <v/>
      </c>
    </row>
    <row r="1096" spans="1:9" ht="13" x14ac:dyDescent="0.3">
      <c r="A1096" s="147"/>
      <c r="B1096" s="149" t="str">
        <f>IF(A1096&gt;0,VLOOKUP(A1096,Liste!$B$179                         : Liste!$C$189,2),"")</f>
        <v/>
      </c>
      <c r="C1096" s="186"/>
      <c r="D1096" s="187"/>
      <c r="E1096" t="str">
        <f>IF(D1096&gt;0,VLOOKUP(D1096,Liste!$A$10:$D$163,4),"")</f>
        <v/>
      </c>
      <c r="F1096" s="37"/>
      <c r="G1096" s="37"/>
      <c r="H1096" s="37"/>
      <c r="I1096" s="144" t="str">
        <f t="shared" si="17"/>
        <v/>
      </c>
    </row>
    <row r="1097" spans="1:9" ht="13" x14ac:dyDescent="0.3">
      <c r="A1097" s="147"/>
      <c r="B1097" s="149" t="str">
        <f>IF(A1097&gt;0,VLOOKUP(A1097,Liste!$B$179                         : Liste!$C$189,2),"")</f>
        <v/>
      </c>
      <c r="C1097" s="186"/>
      <c r="D1097" s="187"/>
      <c r="E1097" t="str">
        <f>IF(D1097&gt;0,VLOOKUP(D1097,Liste!$A$10:$D$163,4),"")</f>
        <v/>
      </c>
      <c r="F1097" s="37"/>
      <c r="G1097" s="37"/>
      <c r="H1097" s="37"/>
      <c r="I1097" s="144" t="str">
        <f t="shared" si="17"/>
        <v/>
      </c>
    </row>
    <row r="1098" spans="1:9" ht="13" x14ac:dyDescent="0.3">
      <c r="A1098" s="147"/>
      <c r="B1098" s="149" t="str">
        <f>IF(A1098&gt;0,VLOOKUP(A1098,Liste!$B$179                         : Liste!$C$189,2),"")</f>
        <v/>
      </c>
      <c r="C1098" s="186"/>
      <c r="D1098" s="187"/>
      <c r="E1098" t="str">
        <f>IF(D1098&gt;0,VLOOKUP(D1098,Liste!$A$10:$D$163,4),"")</f>
        <v/>
      </c>
      <c r="F1098" s="37"/>
      <c r="G1098" s="37"/>
      <c r="H1098" s="37"/>
      <c r="I1098" s="144" t="str">
        <f t="shared" si="17"/>
        <v/>
      </c>
    </row>
    <row r="1099" spans="1:9" ht="13" x14ac:dyDescent="0.3">
      <c r="A1099" s="147"/>
      <c r="B1099" s="149" t="str">
        <f>IF(A1099&gt;0,VLOOKUP(A1099,Liste!$B$179                         : Liste!$C$189,2),"")</f>
        <v/>
      </c>
      <c r="C1099" s="186"/>
      <c r="D1099" s="187"/>
      <c r="E1099" t="str">
        <f>IF(D1099&gt;0,VLOOKUP(D1099,Liste!$A$10:$D$163,4),"")</f>
        <v/>
      </c>
      <c r="F1099" s="37"/>
      <c r="G1099" s="37"/>
      <c r="H1099" s="37"/>
      <c r="I1099" s="144" t="str">
        <f t="shared" si="17"/>
        <v/>
      </c>
    </row>
    <row r="1100" spans="1:9" ht="13" x14ac:dyDescent="0.3">
      <c r="A1100" s="147"/>
      <c r="B1100" s="149" t="str">
        <f>IF(A1100&gt;0,VLOOKUP(A1100,Liste!$B$179                         : Liste!$C$189,2),"")</f>
        <v/>
      </c>
      <c r="C1100" s="186"/>
      <c r="D1100" s="187"/>
      <c r="E1100" t="str">
        <f>IF(D1100&gt;0,VLOOKUP(D1100,Liste!$A$10:$D$163,4),"")</f>
        <v/>
      </c>
      <c r="F1100" s="37"/>
      <c r="G1100" s="37"/>
      <c r="H1100" s="37"/>
      <c r="I1100" s="144" t="str">
        <f t="shared" si="17"/>
        <v/>
      </c>
    </row>
    <row r="1101" spans="1:9" ht="13" x14ac:dyDescent="0.3">
      <c r="A1101" s="147"/>
      <c r="B1101" s="149" t="str">
        <f>IF(A1101&gt;0,VLOOKUP(A1101,Liste!$B$179                         : Liste!$C$189,2),"")</f>
        <v/>
      </c>
      <c r="C1101" s="186"/>
      <c r="D1101" s="187"/>
      <c r="E1101" t="str">
        <f>IF(D1101&gt;0,VLOOKUP(D1101,Liste!$A$10:$D$163,4),"")</f>
        <v/>
      </c>
      <c r="F1101" s="37"/>
      <c r="G1101" s="37"/>
      <c r="H1101" s="37"/>
      <c r="I1101" s="144" t="str">
        <f t="shared" si="17"/>
        <v/>
      </c>
    </row>
    <row r="1102" spans="1:9" ht="13" x14ac:dyDescent="0.3">
      <c r="A1102" s="147"/>
      <c r="B1102" s="149" t="str">
        <f>IF(A1102&gt;0,VLOOKUP(A1102,Liste!$B$179                         : Liste!$C$189,2),"")</f>
        <v/>
      </c>
      <c r="C1102" s="186"/>
      <c r="D1102" s="187"/>
      <c r="E1102" t="str">
        <f>IF(D1102&gt;0,VLOOKUP(D1102,Liste!$A$10:$D$163,4),"")</f>
        <v/>
      </c>
      <c r="F1102" s="37"/>
      <c r="G1102" s="37"/>
      <c r="H1102" s="37"/>
      <c r="I1102" s="144" t="str">
        <f t="shared" si="17"/>
        <v/>
      </c>
    </row>
    <row r="1103" spans="1:9" ht="13" x14ac:dyDescent="0.3">
      <c r="A1103" s="147"/>
      <c r="B1103" s="149" t="str">
        <f>IF(A1103&gt;0,VLOOKUP(A1103,Liste!$B$179                         : Liste!$C$189,2),"")</f>
        <v/>
      </c>
      <c r="C1103" s="186"/>
      <c r="D1103" s="187"/>
      <c r="E1103" t="str">
        <f>IF(D1103&gt;0,VLOOKUP(D1103,Liste!$A$10:$D$163,4),"")</f>
        <v/>
      </c>
      <c r="F1103" s="37"/>
      <c r="G1103" s="37"/>
      <c r="H1103" s="37"/>
      <c r="I1103" s="144" t="str">
        <f t="shared" si="17"/>
        <v/>
      </c>
    </row>
    <row r="1104" spans="1:9" ht="13" x14ac:dyDescent="0.3">
      <c r="A1104" s="147"/>
      <c r="B1104" s="149" t="str">
        <f>IF(A1104&gt;0,VLOOKUP(A1104,Liste!$B$179                         : Liste!$C$189,2),"")</f>
        <v/>
      </c>
      <c r="C1104" s="186"/>
      <c r="D1104" s="187"/>
      <c r="E1104" t="str">
        <f>IF(D1104&gt;0,VLOOKUP(D1104,Liste!$A$10:$D$163,4),"")</f>
        <v/>
      </c>
      <c r="F1104" s="37"/>
      <c r="G1104" s="37"/>
      <c r="H1104" s="37"/>
      <c r="I1104" s="144" t="str">
        <f t="shared" si="17"/>
        <v/>
      </c>
    </row>
    <row r="1105" spans="1:9" ht="13" x14ac:dyDescent="0.3">
      <c r="A1105" s="147"/>
      <c r="B1105" s="149" t="str">
        <f>IF(A1105&gt;0,VLOOKUP(A1105,Liste!$B$179                         : Liste!$C$189,2),"")</f>
        <v/>
      </c>
      <c r="C1105" s="186"/>
      <c r="D1105" s="187"/>
      <c r="E1105" t="str">
        <f>IF(D1105&gt;0,VLOOKUP(D1105,Liste!$A$10:$D$163,4),"")</f>
        <v/>
      </c>
      <c r="F1105" s="37"/>
      <c r="G1105" s="37"/>
      <c r="H1105" s="37"/>
      <c r="I1105" s="144" t="str">
        <f t="shared" si="17"/>
        <v/>
      </c>
    </row>
    <row r="1106" spans="1:9" ht="13" x14ac:dyDescent="0.3">
      <c r="A1106" s="147"/>
      <c r="B1106" s="149" t="str">
        <f>IF(A1106&gt;0,VLOOKUP(A1106,Liste!$B$179                         : Liste!$C$189,2),"")</f>
        <v/>
      </c>
      <c r="C1106" s="186"/>
      <c r="D1106" s="187"/>
      <c r="E1106" t="str">
        <f>IF(D1106&gt;0,VLOOKUP(D1106,Liste!$A$10:$D$163,4),"")</f>
        <v/>
      </c>
      <c r="F1106" s="37"/>
      <c r="G1106" s="37"/>
      <c r="H1106" s="37"/>
      <c r="I1106" s="144" t="str">
        <f t="shared" si="17"/>
        <v/>
      </c>
    </row>
    <row r="1107" spans="1:9" ht="13" x14ac:dyDescent="0.3">
      <c r="A1107" s="147"/>
      <c r="B1107" s="149" t="str">
        <f>IF(A1107&gt;0,VLOOKUP(A1107,Liste!$B$179                         : Liste!$C$189,2),"")</f>
        <v/>
      </c>
      <c r="C1107" s="186"/>
      <c r="D1107" s="187"/>
      <c r="E1107" t="str">
        <f>IF(D1107&gt;0,VLOOKUP(D1107,Liste!$A$10:$D$163,4),"")</f>
        <v/>
      </c>
      <c r="F1107" s="37"/>
      <c r="G1107" s="37"/>
      <c r="H1107" s="37"/>
      <c r="I1107" s="144" t="str">
        <f t="shared" si="17"/>
        <v/>
      </c>
    </row>
    <row r="1108" spans="1:9" ht="13" x14ac:dyDescent="0.3">
      <c r="A1108" s="147"/>
      <c r="B1108" s="149" t="str">
        <f>IF(A1108&gt;0,VLOOKUP(A1108,Liste!$B$179                         : Liste!$C$189,2),"")</f>
        <v/>
      </c>
      <c r="C1108" s="186"/>
      <c r="D1108" s="187"/>
      <c r="E1108" t="str">
        <f>IF(D1108&gt;0,VLOOKUP(D1108,Liste!$A$10:$D$163,4),"")</f>
        <v/>
      </c>
      <c r="F1108" s="37"/>
      <c r="G1108" s="37"/>
      <c r="H1108" s="37"/>
      <c r="I1108" s="144" t="str">
        <f t="shared" si="17"/>
        <v/>
      </c>
    </row>
    <row r="1109" spans="1:9" ht="13" x14ac:dyDescent="0.3">
      <c r="A1109" s="147"/>
      <c r="B1109" s="149" t="str">
        <f>IF(A1109&gt;0,VLOOKUP(A1109,Liste!$B$179                         : Liste!$C$189,2),"")</f>
        <v/>
      </c>
      <c r="C1109" s="186"/>
      <c r="D1109" s="187"/>
      <c r="E1109" t="str">
        <f>IF(D1109&gt;0,VLOOKUP(D1109,Liste!$A$10:$D$163,4),"")</f>
        <v/>
      </c>
      <c r="F1109" s="37"/>
      <c r="G1109" s="37"/>
      <c r="H1109" s="37"/>
      <c r="I1109" s="144" t="str">
        <f t="shared" si="17"/>
        <v/>
      </c>
    </row>
    <row r="1110" spans="1:9" ht="13" x14ac:dyDescent="0.3">
      <c r="A1110" s="147"/>
      <c r="B1110" s="149" t="str">
        <f>IF(A1110&gt;0,VLOOKUP(A1110,Liste!$B$179                         : Liste!$C$189,2),"")</f>
        <v/>
      </c>
      <c r="C1110" s="186"/>
      <c r="D1110" s="187"/>
      <c r="E1110" t="str">
        <f>IF(D1110&gt;0,VLOOKUP(D1110,Liste!$A$10:$D$163,4),"")</f>
        <v/>
      </c>
      <c r="F1110" s="37"/>
      <c r="G1110" s="37"/>
      <c r="H1110" s="37"/>
      <c r="I1110" s="144" t="str">
        <f t="shared" si="17"/>
        <v/>
      </c>
    </row>
    <row r="1111" spans="1:9" ht="13" x14ac:dyDescent="0.3">
      <c r="A1111" s="147"/>
      <c r="B1111" s="149" t="str">
        <f>IF(A1111&gt;0,VLOOKUP(A1111,Liste!$B$179                         : Liste!$C$189,2),"")</f>
        <v/>
      </c>
      <c r="C1111" s="186"/>
      <c r="D1111" s="187"/>
      <c r="E1111" t="str">
        <f>IF(D1111&gt;0,VLOOKUP(D1111,Liste!$A$10:$D$163,4),"")</f>
        <v/>
      </c>
      <c r="F1111" s="37"/>
      <c r="G1111" s="37"/>
      <c r="H1111" s="37"/>
      <c r="I1111" s="144" t="str">
        <f t="shared" si="17"/>
        <v/>
      </c>
    </row>
    <row r="1112" spans="1:9" ht="13" x14ac:dyDescent="0.3">
      <c r="A1112" s="147"/>
      <c r="B1112" s="149" t="str">
        <f>IF(A1112&gt;0,VLOOKUP(A1112,Liste!$B$179                         : Liste!$C$189,2),"")</f>
        <v/>
      </c>
      <c r="C1112" s="186"/>
      <c r="D1112" s="187"/>
      <c r="E1112" t="str">
        <f>IF(D1112&gt;0,VLOOKUP(D1112,Liste!$A$10:$D$163,4),"")</f>
        <v/>
      </c>
      <c r="F1112" s="37"/>
      <c r="G1112" s="37"/>
      <c r="H1112" s="37"/>
      <c r="I1112" s="144" t="str">
        <f t="shared" si="17"/>
        <v/>
      </c>
    </row>
    <row r="1113" spans="1:9" ht="13" x14ac:dyDescent="0.3">
      <c r="A1113" s="147"/>
      <c r="B1113" s="149" t="str">
        <f>IF(A1113&gt;0,VLOOKUP(A1113,Liste!$B$179                         : Liste!$C$189,2),"")</f>
        <v/>
      </c>
      <c r="C1113" s="186"/>
      <c r="D1113" s="187"/>
      <c r="E1113" t="str">
        <f>IF(D1113&gt;0,VLOOKUP(D1113,Liste!$A$10:$D$163,4),"")</f>
        <v/>
      </c>
      <c r="F1113" s="37"/>
      <c r="G1113" s="37"/>
      <c r="H1113" s="37"/>
      <c r="I1113" s="144" t="str">
        <f t="shared" si="17"/>
        <v/>
      </c>
    </row>
    <row r="1114" spans="1:9" ht="13" x14ac:dyDescent="0.3">
      <c r="A1114" s="147"/>
      <c r="B1114" s="149" t="str">
        <f>IF(A1114&gt;0,VLOOKUP(A1114,Liste!$B$179                         : Liste!$C$189,2),"")</f>
        <v/>
      </c>
      <c r="C1114" s="186"/>
      <c r="D1114" s="187"/>
      <c r="E1114" t="str">
        <f>IF(D1114&gt;0,VLOOKUP(D1114,Liste!$A$10:$D$163,4),"")</f>
        <v/>
      </c>
      <c r="F1114" s="37"/>
      <c r="G1114" s="37"/>
      <c r="H1114" s="37"/>
      <c r="I1114" s="144" t="str">
        <f t="shared" si="17"/>
        <v/>
      </c>
    </row>
    <row r="1115" spans="1:9" ht="13" x14ac:dyDescent="0.3">
      <c r="A1115" s="147"/>
      <c r="B1115" s="149" t="str">
        <f>IF(A1115&gt;0,VLOOKUP(A1115,Liste!$B$179                         : Liste!$C$189,2),"")</f>
        <v/>
      </c>
      <c r="C1115" s="186"/>
      <c r="D1115" s="187"/>
      <c r="E1115" t="str">
        <f>IF(D1115&gt;0,VLOOKUP(D1115,Liste!$A$10:$D$163,4),"")</f>
        <v/>
      </c>
      <c r="F1115" s="37"/>
      <c r="G1115" s="37"/>
      <c r="H1115" s="37"/>
      <c r="I1115" s="144" t="str">
        <f t="shared" si="17"/>
        <v/>
      </c>
    </row>
    <row r="1116" spans="1:9" ht="13" x14ac:dyDescent="0.3">
      <c r="A1116" s="147"/>
      <c r="B1116" s="149" t="str">
        <f>IF(A1116&gt;0,VLOOKUP(A1116,Liste!$B$179                         : Liste!$C$189,2),"")</f>
        <v/>
      </c>
      <c r="C1116" s="186"/>
      <c r="D1116" s="187"/>
      <c r="E1116" t="str">
        <f>IF(D1116&gt;0,VLOOKUP(D1116,Liste!$A$10:$D$163,4),"")</f>
        <v/>
      </c>
      <c r="F1116" s="37"/>
      <c r="G1116" s="37"/>
      <c r="H1116" s="37"/>
      <c r="I1116" s="144" t="str">
        <f t="shared" si="17"/>
        <v/>
      </c>
    </row>
    <row r="1117" spans="1:9" ht="13" x14ac:dyDescent="0.3">
      <c r="A1117" s="147"/>
      <c r="B1117" s="149" t="str">
        <f>IF(A1117&gt;0,VLOOKUP(A1117,Liste!$B$179                         : Liste!$C$189,2),"")</f>
        <v/>
      </c>
      <c r="C1117" s="186"/>
      <c r="D1117" s="187"/>
      <c r="E1117" t="str">
        <f>IF(D1117&gt;0,VLOOKUP(D1117,Liste!$A$10:$D$163,4),"")</f>
        <v/>
      </c>
      <c r="F1117" s="37"/>
      <c r="G1117" s="37"/>
      <c r="H1117" s="37"/>
      <c r="I1117" s="144" t="str">
        <f t="shared" si="17"/>
        <v/>
      </c>
    </row>
    <row r="1118" spans="1:9" ht="13" x14ac:dyDescent="0.3">
      <c r="A1118" s="147"/>
      <c r="B1118" s="149" t="str">
        <f>IF(A1118&gt;0,VLOOKUP(A1118,Liste!$B$179                         : Liste!$C$189,2),"")</f>
        <v/>
      </c>
      <c r="C1118" s="186"/>
      <c r="D1118" s="187"/>
      <c r="E1118" t="str">
        <f>IF(D1118&gt;0,VLOOKUP(D1118,Liste!$A$10:$D$163,4),"")</f>
        <v/>
      </c>
      <c r="F1118" s="37"/>
      <c r="G1118" s="37"/>
      <c r="H1118" s="37"/>
      <c r="I1118" s="144" t="str">
        <f t="shared" si="17"/>
        <v/>
      </c>
    </row>
    <row r="1119" spans="1:9" ht="13" x14ac:dyDescent="0.3">
      <c r="A1119" s="147"/>
      <c r="B1119" s="149" t="str">
        <f>IF(A1119&gt;0,VLOOKUP(A1119,Liste!$B$179                         : Liste!$C$189,2),"")</f>
        <v/>
      </c>
      <c r="C1119" s="186"/>
      <c r="D1119" s="187"/>
      <c r="E1119" t="str">
        <f>IF(D1119&gt;0,VLOOKUP(D1119,Liste!$A$10:$D$163,4),"")</f>
        <v/>
      </c>
      <c r="F1119" s="37"/>
      <c r="G1119" s="37"/>
      <c r="H1119" s="37"/>
      <c r="I1119" s="144" t="str">
        <f t="shared" si="17"/>
        <v/>
      </c>
    </row>
    <row r="1120" spans="1:9" ht="13" x14ac:dyDescent="0.3">
      <c r="A1120" s="147"/>
      <c r="B1120" s="149" t="str">
        <f>IF(A1120&gt;0,VLOOKUP(A1120,Liste!$B$179                         : Liste!$C$189,2),"")</f>
        <v/>
      </c>
      <c r="C1120" s="186"/>
      <c r="D1120" s="187"/>
      <c r="E1120" t="str">
        <f>IF(D1120&gt;0,VLOOKUP(D1120,Liste!$A$10:$D$163,4),"")</f>
        <v/>
      </c>
      <c r="F1120" s="37"/>
      <c r="G1120" s="37"/>
      <c r="H1120" s="37"/>
      <c r="I1120" s="144" t="str">
        <f t="shared" si="17"/>
        <v/>
      </c>
    </row>
    <row r="1121" spans="1:9" ht="13" x14ac:dyDescent="0.3">
      <c r="A1121" s="147"/>
      <c r="B1121" s="149" t="str">
        <f>IF(A1121&gt;0,VLOOKUP(A1121,Liste!$B$179                         : Liste!$C$189,2),"")</f>
        <v/>
      </c>
      <c r="C1121" s="186"/>
      <c r="D1121" s="187"/>
      <c r="E1121" t="str">
        <f>IF(D1121&gt;0,VLOOKUP(D1121,Liste!$A$10:$D$163,4),"")</f>
        <v/>
      </c>
      <c r="F1121" s="37"/>
      <c r="G1121" s="37"/>
      <c r="H1121" s="37"/>
      <c r="I1121" s="144" t="str">
        <f t="shared" si="17"/>
        <v/>
      </c>
    </row>
    <row r="1122" spans="1:9" ht="13" x14ac:dyDescent="0.3">
      <c r="A1122" s="147"/>
      <c r="B1122" s="149" t="str">
        <f>IF(A1122&gt;0,VLOOKUP(A1122,Liste!$B$179                         : Liste!$C$189,2),"")</f>
        <v/>
      </c>
      <c r="C1122" s="186"/>
      <c r="D1122" s="187"/>
      <c r="E1122" t="str">
        <f>IF(D1122&gt;0,VLOOKUP(D1122,Liste!$A$10:$D$163,4),"")</f>
        <v/>
      </c>
      <c r="F1122" s="37"/>
      <c r="G1122" s="37"/>
      <c r="H1122" s="37"/>
      <c r="I1122" s="144" t="str">
        <f t="shared" si="17"/>
        <v/>
      </c>
    </row>
    <row r="1123" spans="1:9" ht="13" x14ac:dyDescent="0.3">
      <c r="A1123" s="147"/>
      <c r="B1123" s="149" t="str">
        <f>IF(A1123&gt;0,VLOOKUP(A1123,Liste!$B$179                         : Liste!$C$189,2),"")</f>
        <v/>
      </c>
      <c r="C1123" s="186"/>
      <c r="D1123" s="187"/>
      <c r="E1123" t="str">
        <f>IF(D1123&gt;0,VLOOKUP(D1123,Liste!$A$10:$D$163,4),"")</f>
        <v/>
      </c>
      <c r="F1123" s="37"/>
      <c r="G1123" s="37"/>
      <c r="H1123" s="37"/>
      <c r="I1123" s="144" t="str">
        <f t="shared" si="17"/>
        <v/>
      </c>
    </row>
    <row r="1124" spans="1:9" ht="13" x14ac:dyDescent="0.3">
      <c r="A1124" s="147"/>
      <c r="B1124" s="149" t="str">
        <f>IF(A1124&gt;0,VLOOKUP(A1124,Liste!$B$179                         : Liste!$C$189,2),"")</f>
        <v/>
      </c>
      <c r="C1124" s="186"/>
      <c r="D1124" s="187"/>
      <c r="E1124" t="str">
        <f>IF(D1124&gt;0,VLOOKUP(D1124,Liste!$A$10:$D$163,4),"")</f>
        <v/>
      </c>
      <c r="F1124" s="37"/>
      <c r="G1124" s="37"/>
      <c r="H1124" s="37"/>
      <c r="I1124" s="144" t="str">
        <f t="shared" si="17"/>
        <v/>
      </c>
    </row>
    <row r="1125" spans="1:9" ht="13" x14ac:dyDescent="0.3">
      <c r="A1125" s="147"/>
      <c r="B1125" s="149" t="str">
        <f>IF(A1125&gt;0,VLOOKUP(A1125,Liste!$B$179                         : Liste!$C$189,2),"")</f>
        <v/>
      </c>
      <c r="C1125" s="186"/>
      <c r="D1125" s="187"/>
      <c r="E1125" t="str">
        <f>IF(D1125&gt;0,VLOOKUP(D1125,Liste!$A$10:$D$163,4),"")</f>
        <v/>
      </c>
      <c r="F1125" s="37"/>
      <c r="G1125" s="37"/>
      <c r="H1125" s="37"/>
      <c r="I1125" s="144" t="str">
        <f t="shared" si="17"/>
        <v/>
      </c>
    </row>
    <row r="1126" spans="1:9" ht="13" x14ac:dyDescent="0.3">
      <c r="A1126" s="147"/>
      <c r="B1126" s="149" t="str">
        <f>IF(A1126&gt;0,VLOOKUP(A1126,Liste!$B$179                         : Liste!$C$189,2),"")</f>
        <v/>
      </c>
      <c r="C1126" s="186"/>
      <c r="D1126" s="187"/>
      <c r="E1126" t="str">
        <f>IF(D1126&gt;0,VLOOKUP(D1126,Liste!$A$10:$D$163,4),"")</f>
        <v/>
      </c>
      <c r="F1126" s="37"/>
      <c r="G1126" s="37"/>
      <c r="H1126" s="37"/>
      <c r="I1126" s="144" t="str">
        <f t="shared" si="17"/>
        <v/>
      </c>
    </row>
    <row r="1127" spans="1:9" ht="13" x14ac:dyDescent="0.3">
      <c r="A1127" s="147"/>
      <c r="B1127" s="149" t="str">
        <f>IF(A1127&gt;0,VLOOKUP(A1127,Liste!$B$179                         : Liste!$C$189,2),"")</f>
        <v/>
      </c>
      <c r="C1127" s="186"/>
      <c r="D1127" s="187"/>
      <c r="E1127" t="str">
        <f>IF(D1127&gt;0,VLOOKUP(D1127,Liste!$A$10:$D$163,4),"")</f>
        <v/>
      </c>
      <c r="F1127" s="37"/>
      <c r="G1127" s="37"/>
      <c r="H1127" s="37"/>
      <c r="I1127" s="144" t="str">
        <f t="shared" si="17"/>
        <v/>
      </c>
    </row>
    <row r="1128" spans="1:9" ht="13" x14ac:dyDescent="0.3">
      <c r="A1128" s="147"/>
      <c r="B1128" s="149" t="str">
        <f>IF(A1128&gt;0,VLOOKUP(A1128,Liste!$B$179                         : Liste!$C$189,2),"")</f>
        <v/>
      </c>
      <c r="C1128" s="186"/>
      <c r="D1128" s="187"/>
      <c r="E1128" t="str">
        <f>IF(D1128&gt;0,VLOOKUP(D1128,Liste!$A$10:$D$163,4),"")</f>
        <v/>
      </c>
      <c r="F1128" s="37"/>
      <c r="G1128" s="37"/>
      <c r="H1128" s="37"/>
      <c r="I1128" s="144" t="str">
        <f t="shared" si="17"/>
        <v/>
      </c>
    </row>
    <row r="1129" spans="1:9" ht="13" x14ac:dyDescent="0.3">
      <c r="A1129" s="147"/>
      <c r="B1129" s="149" t="str">
        <f>IF(A1129&gt;0,VLOOKUP(A1129,Liste!$B$179                         : Liste!$C$189,2),"")</f>
        <v/>
      </c>
      <c r="C1129" s="186"/>
      <c r="D1129" s="187"/>
      <c r="E1129" t="str">
        <f>IF(D1129&gt;0,VLOOKUP(D1129,Liste!$A$10:$D$163,4),"")</f>
        <v/>
      </c>
      <c r="F1129" s="37"/>
      <c r="G1129" s="37"/>
      <c r="H1129" s="37"/>
      <c r="I1129" s="144" t="str">
        <f t="shared" si="17"/>
        <v/>
      </c>
    </row>
    <row r="1130" spans="1:9" ht="13" x14ac:dyDescent="0.3">
      <c r="A1130" s="147"/>
      <c r="B1130" s="149" t="str">
        <f>IF(A1130&gt;0,VLOOKUP(A1130,Liste!$B$179                         : Liste!$C$189,2),"")</f>
        <v/>
      </c>
      <c r="C1130" s="186"/>
      <c r="D1130" s="187"/>
      <c r="E1130" t="str">
        <f>IF(D1130&gt;0,VLOOKUP(D1130,Liste!$A$10:$D$163,4),"")</f>
        <v/>
      </c>
      <c r="F1130" s="37"/>
      <c r="G1130" s="37"/>
      <c r="H1130" s="37"/>
      <c r="I1130" s="144" t="str">
        <f t="shared" si="17"/>
        <v/>
      </c>
    </row>
    <row r="1131" spans="1:9" ht="13" x14ac:dyDescent="0.3">
      <c r="A1131" s="147"/>
      <c r="B1131" s="149" t="str">
        <f>IF(A1131&gt;0,VLOOKUP(A1131,Liste!$B$179                         : Liste!$C$189,2),"")</f>
        <v/>
      </c>
      <c r="C1131" s="186"/>
      <c r="D1131" s="187"/>
      <c r="E1131" t="str">
        <f>IF(D1131&gt;0,VLOOKUP(D1131,Liste!$A$10:$D$163,4),"")</f>
        <v/>
      </c>
      <c r="F1131" s="37"/>
      <c r="G1131" s="37"/>
      <c r="H1131" s="37"/>
      <c r="I1131" s="144" t="str">
        <f t="shared" si="17"/>
        <v/>
      </c>
    </row>
    <row r="1132" spans="1:9" ht="13" x14ac:dyDescent="0.3">
      <c r="A1132" s="147"/>
      <c r="B1132" s="149" t="str">
        <f>IF(A1132&gt;0,VLOOKUP(A1132,Liste!$B$179                         : Liste!$C$189,2),"")</f>
        <v/>
      </c>
      <c r="C1132" s="186"/>
      <c r="D1132" s="187"/>
      <c r="E1132" t="str">
        <f>IF(D1132&gt;0,VLOOKUP(D1132,Liste!$A$10:$D$163,4),"")</f>
        <v/>
      </c>
      <c r="F1132" s="37"/>
      <c r="G1132" s="37"/>
      <c r="H1132" s="37"/>
      <c r="I1132" s="144" t="str">
        <f t="shared" si="17"/>
        <v/>
      </c>
    </row>
    <row r="1133" spans="1:9" ht="13" x14ac:dyDescent="0.3">
      <c r="A1133" s="147"/>
      <c r="B1133" s="149" t="str">
        <f>IF(A1133&gt;0,VLOOKUP(A1133,Liste!$B$179                         : Liste!$C$189,2),"")</f>
        <v/>
      </c>
      <c r="C1133" s="186"/>
      <c r="D1133" s="187"/>
      <c r="E1133" t="str">
        <f>IF(D1133&gt;0,VLOOKUP(D1133,Liste!$A$10:$D$163,4),"")</f>
        <v/>
      </c>
      <c r="F1133" s="37"/>
      <c r="G1133" s="37"/>
      <c r="H1133" s="37"/>
      <c r="I1133" s="144" t="str">
        <f t="shared" si="17"/>
        <v/>
      </c>
    </row>
    <row r="1134" spans="1:9" ht="13" x14ac:dyDescent="0.3">
      <c r="A1134" s="147"/>
      <c r="B1134" s="149" t="str">
        <f>IF(A1134&gt;0,VLOOKUP(A1134,Liste!$B$179                         : Liste!$C$189,2),"")</f>
        <v/>
      </c>
      <c r="C1134" s="186"/>
      <c r="D1134" s="187"/>
      <c r="E1134" t="str">
        <f>IF(D1134&gt;0,VLOOKUP(D1134,Liste!$A$10:$D$163,4),"")</f>
        <v/>
      </c>
      <c r="F1134" s="37"/>
      <c r="G1134" s="37"/>
      <c r="H1134" s="37"/>
      <c r="I1134" s="144" t="str">
        <f t="shared" si="17"/>
        <v/>
      </c>
    </row>
    <row r="1135" spans="1:9" ht="13" x14ac:dyDescent="0.3">
      <c r="A1135" s="147"/>
      <c r="B1135" s="149" t="str">
        <f>IF(A1135&gt;0,VLOOKUP(A1135,Liste!$B$179                         : Liste!$C$189,2),"")</f>
        <v/>
      </c>
      <c r="C1135" s="186"/>
      <c r="D1135" s="187"/>
      <c r="E1135" t="str">
        <f>IF(D1135&gt;0,VLOOKUP(D1135,Liste!$A$10:$D$163,4),"")</f>
        <v/>
      </c>
      <c r="F1135" s="37"/>
      <c r="G1135" s="37"/>
      <c r="H1135" s="37"/>
      <c r="I1135" s="144" t="str">
        <f t="shared" si="17"/>
        <v/>
      </c>
    </row>
    <row r="1136" spans="1:9" ht="13" x14ac:dyDescent="0.3">
      <c r="A1136" s="147"/>
      <c r="B1136" s="149" t="str">
        <f>IF(A1136&gt;0,VLOOKUP(A1136,Liste!$B$179                         : Liste!$C$189,2),"")</f>
        <v/>
      </c>
      <c r="C1136" s="186"/>
      <c r="D1136" s="187"/>
      <c r="E1136" t="str">
        <f>IF(D1136&gt;0,VLOOKUP(D1136,Liste!$A$10:$D$163,4),"")</f>
        <v/>
      </c>
      <c r="F1136" s="37"/>
      <c r="G1136" s="37"/>
      <c r="H1136" s="37"/>
      <c r="I1136" s="144" t="str">
        <f t="shared" si="17"/>
        <v/>
      </c>
    </row>
    <row r="1137" spans="1:9" ht="13" x14ac:dyDescent="0.3">
      <c r="A1137" s="147"/>
      <c r="B1137" s="149" t="str">
        <f>IF(A1137&gt;0,VLOOKUP(A1137,Liste!$B$179                         : Liste!$C$189,2),"")</f>
        <v/>
      </c>
      <c r="C1137" s="186"/>
      <c r="D1137" s="187"/>
      <c r="E1137" t="str">
        <f>IF(D1137&gt;0,VLOOKUP(D1137,Liste!$A$10:$D$163,4),"")</f>
        <v/>
      </c>
      <c r="F1137" s="37"/>
      <c r="G1137" s="37"/>
      <c r="H1137" s="37"/>
      <c r="I1137" s="144" t="str">
        <f t="shared" si="17"/>
        <v/>
      </c>
    </row>
    <row r="1138" spans="1:9" ht="13" x14ac:dyDescent="0.3">
      <c r="A1138" s="147"/>
      <c r="B1138" s="149" t="str">
        <f>IF(A1138&gt;0,VLOOKUP(A1138,Liste!$B$179                         : Liste!$C$189,2),"")</f>
        <v/>
      </c>
      <c r="C1138" s="186"/>
      <c r="D1138" s="187"/>
      <c r="E1138" t="str">
        <f>IF(D1138&gt;0,VLOOKUP(D1138,Liste!$A$10:$D$163,4),"")</f>
        <v/>
      </c>
      <c r="F1138" s="37"/>
      <c r="G1138" s="37"/>
      <c r="H1138" s="37"/>
      <c r="I1138" s="144" t="str">
        <f t="shared" si="17"/>
        <v/>
      </c>
    </row>
    <row r="1139" spans="1:9" ht="13" x14ac:dyDescent="0.3">
      <c r="A1139" s="147"/>
      <c r="B1139" s="149" t="str">
        <f>IF(A1139&gt;0,VLOOKUP(A1139,Liste!$B$179                         : Liste!$C$189,2),"")</f>
        <v/>
      </c>
      <c r="C1139" s="186"/>
      <c r="D1139" s="187"/>
      <c r="E1139" t="str">
        <f>IF(D1139&gt;0,VLOOKUP(D1139,Liste!$A$10:$D$163,4),"")</f>
        <v/>
      </c>
      <c r="F1139" s="37"/>
      <c r="G1139" s="37"/>
      <c r="H1139" s="37"/>
      <c r="I1139" s="144" t="str">
        <f t="shared" si="17"/>
        <v/>
      </c>
    </row>
    <row r="1140" spans="1:9" ht="13" x14ac:dyDescent="0.3">
      <c r="A1140" s="147"/>
      <c r="B1140" s="149" t="str">
        <f>IF(A1140&gt;0,VLOOKUP(A1140,Liste!$B$179                         : Liste!$C$189,2),"")</f>
        <v/>
      </c>
      <c r="C1140" s="186"/>
      <c r="D1140" s="187"/>
      <c r="E1140" t="str">
        <f>IF(D1140&gt;0,VLOOKUP(D1140,Liste!$A$10:$D$163,4),"")</f>
        <v/>
      </c>
      <c r="F1140" s="37"/>
      <c r="G1140" s="37"/>
      <c r="H1140" s="37"/>
      <c r="I1140" s="144" t="str">
        <f t="shared" si="17"/>
        <v/>
      </c>
    </row>
    <row r="1141" spans="1:9" ht="13" x14ac:dyDescent="0.3">
      <c r="A1141" s="147"/>
      <c r="B1141" s="149" t="str">
        <f>IF(A1141&gt;0,VLOOKUP(A1141,Liste!$B$179                         : Liste!$C$189,2),"")</f>
        <v/>
      </c>
      <c r="C1141" s="186"/>
      <c r="D1141" s="187"/>
      <c r="E1141" t="str">
        <f>IF(D1141&gt;0,VLOOKUP(D1141,Liste!$A$10:$D$163,4),"")</f>
        <v/>
      </c>
      <c r="F1141" s="37"/>
      <c r="G1141" s="37"/>
      <c r="H1141" s="37"/>
      <c r="I1141" s="144" t="str">
        <f t="shared" si="17"/>
        <v/>
      </c>
    </row>
    <row r="1142" spans="1:9" ht="13" x14ac:dyDescent="0.3">
      <c r="A1142" s="147"/>
      <c r="B1142" s="149" t="str">
        <f>IF(A1142&gt;0,VLOOKUP(A1142,Liste!$B$179                         : Liste!$C$189,2),"")</f>
        <v/>
      </c>
      <c r="C1142" s="186"/>
      <c r="D1142" s="187"/>
      <c r="E1142" t="str">
        <f>IF(D1142&gt;0,VLOOKUP(D1142,Liste!$A$10:$D$163,4),"")</f>
        <v/>
      </c>
      <c r="F1142" s="37"/>
      <c r="G1142" s="37"/>
      <c r="H1142" s="37"/>
      <c r="I1142" s="144" t="str">
        <f t="shared" si="17"/>
        <v/>
      </c>
    </row>
    <row r="1143" spans="1:9" ht="13" x14ac:dyDescent="0.3">
      <c r="A1143" s="147"/>
      <c r="B1143" s="149" t="str">
        <f>IF(A1143&gt;0,VLOOKUP(A1143,Liste!$B$179                         : Liste!$C$189,2),"")</f>
        <v/>
      </c>
      <c r="C1143" s="186"/>
      <c r="D1143" s="187"/>
      <c r="E1143" t="str">
        <f>IF(D1143&gt;0,VLOOKUP(D1143,Liste!$A$10:$D$163,4),"")</f>
        <v/>
      </c>
      <c r="F1143" s="37"/>
      <c r="G1143" s="37"/>
      <c r="H1143" s="37"/>
      <c r="I1143" s="144" t="str">
        <f t="shared" si="17"/>
        <v/>
      </c>
    </row>
    <row r="1144" spans="1:9" ht="13" x14ac:dyDescent="0.3">
      <c r="A1144" s="147"/>
      <c r="B1144" s="149" t="str">
        <f>IF(A1144&gt;0,VLOOKUP(A1144,Liste!$B$179                         : Liste!$C$189,2),"")</f>
        <v/>
      </c>
      <c r="C1144" s="186"/>
      <c r="D1144" s="187"/>
      <c r="E1144" t="str">
        <f>IF(D1144&gt;0,VLOOKUP(D1144,Liste!$A$10:$D$163,4),"")</f>
        <v/>
      </c>
      <c r="F1144" s="37"/>
      <c r="G1144" s="37"/>
      <c r="H1144" s="37"/>
      <c r="I1144" s="144" t="str">
        <f t="shared" si="17"/>
        <v/>
      </c>
    </row>
    <row r="1145" spans="1:9" ht="13" x14ac:dyDescent="0.3">
      <c r="A1145" s="147"/>
      <c r="B1145" s="149" t="str">
        <f>IF(A1145&gt;0,VLOOKUP(A1145,Liste!$B$179                         : Liste!$C$189,2),"")</f>
        <v/>
      </c>
      <c r="C1145" s="186"/>
      <c r="D1145" s="187"/>
      <c r="E1145" t="str">
        <f>IF(D1145&gt;0,VLOOKUP(D1145,Liste!$A$10:$D$163,4),"")</f>
        <v/>
      </c>
      <c r="F1145" s="37"/>
      <c r="G1145" s="37"/>
      <c r="H1145" s="37"/>
      <c r="I1145" s="144" t="str">
        <f t="shared" si="17"/>
        <v/>
      </c>
    </row>
    <row r="1146" spans="1:9" ht="13" x14ac:dyDescent="0.3">
      <c r="A1146" s="147"/>
      <c r="B1146" s="149" t="str">
        <f>IF(A1146&gt;0,VLOOKUP(A1146,Liste!$B$179                         : Liste!$C$189,2),"")</f>
        <v/>
      </c>
      <c r="C1146" s="186"/>
      <c r="D1146" s="187"/>
      <c r="E1146" t="str">
        <f>IF(D1146&gt;0,VLOOKUP(D1146,Liste!$A$10:$D$163,4),"")</f>
        <v/>
      </c>
      <c r="F1146" s="37"/>
      <c r="G1146" s="37"/>
      <c r="H1146" s="37"/>
      <c r="I1146" s="144" t="str">
        <f t="shared" si="17"/>
        <v/>
      </c>
    </row>
    <row r="1147" spans="1:9" ht="13" x14ac:dyDescent="0.3">
      <c r="A1147" s="147"/>
      <c r="B1147" s="149" t="str">
        <f>IF(A1147&gt;0,VLOOKUP(A1147,Liste!$B$179                         : Liste!$C$189,2),"")</f>
        <v/>
      </c>
      <c r="C1147" s="186"/>
      <c r="D1147" s="187"/>
      <c r="E1147" t="str">
        <f>IF(D1147&gt;0,VLOOKUP(D1147,Liste!$A$10:$D$163,4),"")</f>
        <v/>
      </c>
      <c r="F1147" s="37"/>
      <c r="G1147" s="37"/>
      <c r="H1147" s="37"/>
      <c r="I1147" s="144" t="str">
        <f t="shared" si="17"/>
        <v/>
      </c>
    </row>
    <row r="1148" spans="1:9" ht="13" x14ac:dyDescent="0.3">
      <c r="A1148" s="147"/>
      <c r="B1148" s="149" t="str">
        <f>IF(A1148&gt;0,VLOOKUP(A1148,Liste!$B$179                         : Liste!$C$189,2),"")</f>
        <v/>
      </c>
      <c r="C1148" s="186"/>
      <c r="D1148" s="187"/>
      <c r="E1148" t="str">
        <f>IF(D1148&gt;0,VLOOKUP(D1148,Liste!$A$10:$D$163,4),"")</f>
        <v/>
      </c>
      <c r="F1148" s="37"/>
      <c r="G1148" s="37"/>
      <c r="H1148" s="37"/>
      <c r="I1148" s="144" t="str">
        <f t="shared" si="17"/>
        <v/>
      </c>
    </row>
    <row r="1149" spans="1:9" ht="13" x14ac:dyDescent="0.3">
      <c r="A1149" s="147"/>
      <c r="B1149" s="149" t="str">
        <f>IF(A1149&gt;0,VLOOKUP(A1149,Liste!$B$179                         : Liste!$C$189,2),"")</f>
        <v/>
      </c>
      <c r="C1149" s="186"/>
      <c r="D1149" s="187"/>
      <c r="E1149" t="str">
        <f>IF(D1149&gt;0,VLOOKUP(D1149,Liste!$A$10:$D$163,4),"")</f>
        <v/>
      </c>
      <c r="F1149" s="37"/>
      <c r="G1149" s="37"/>
      <c r="H1149" s="37"/>
      <c r="I1149" s="144" t="str">
        <f t="shared" si="17"/>
        <v/>
      </c>
    </row>
    <row r="1150" spans="1:9" ht="13" x14ac:dyDescent="0.3">
      <c r="A1150" s="147"/>
      <c r="B1150" s="149" t="str">
        <f>IF(A1150&gt;0,VLOOKUP(A1150,Liste!$B$179                         : Liste!$C$189,2),"")</f>
        <v/>
      </c>
      <c r="C1150" s="186"/>
      <c r="D1150" s="187"/>
      <c r="E1150" t="str">
        <f>IF(D1150&gt;0,VLOOKUP(D1150,Liste!$A$10:$D$163,4),"")</f>
        <v/>
      </c>
      <c r="F1150" s="37"/>
      <c r="G1150" s="37"/>
      <c r="H1150" s="37"/>
      <c r="I1150" s="144" t="str">
        <f t="shared" si="17"/>
        <v/>
      </c>
    </row>
    <row r="1151" spans="1:9" ht="13" x14ac:dyDescent="0.3">
      <c r="A1151" s="147"/>
      <c r="B1151" s="149" t="str">
        <f>IF(A1151&gt;0,VLOOKUP(A1151,Liste!$B$179                         : Liste!$C$189,2),"")</f>
        <v/>
      </c>
      <c r="C1151" s="186"/>
      <c r="D1151" s="187"/>
      <c r="E1151" t="str">
        <f>IF(D1151&gt;0,VLOOKUP(D1151,Liste!$A$10:$D$163,4),"")</f>
        <v/>
      </c>
      <c r="F1151" s="37"/>
      <c r="G1151" s="37"/>
      <c r="H1151" s="37"/>
      <c r="I1151" s="144" t="str">
        <f t="shared" si="17"/>
        <v/>
      </c>
    </row>
    <row r="1152" spans="1:9" ht="13" x14ac:dyDescent="0.3">
      <c r="A1152" s="147"/>
      <c r="B1152" s="149" t="str">
        <f>IF(A1152&gt;0,VLOOKUP(A1152,Liste!$B$179                         : Liste!$C$189,2),"")</f>
        <v/>
      </c>
      <c r="C1152" s="186"/>
      <c r="D1152" s="187"/>
      <c r="E1152" t="str">
        <f>IF(D1152&gt;0,VLOOKUP(D1152,Liste!$A$10:$D$163,4),"")</f>
        <v/>
      </c>
      <c r="F1152" s="37"/>
      <c r="G1152" s="37"/>
      <c r="H1152" s="37"/>
      <c r="I1152" s="144" t="str">
        <f t="shared" si="17"/>
        <v/>
      </c>
    </row>
    <row r="1153" spans="1:9" ht="13" x14ac:dyDescent="0.3">
      <c r="A1153" s="147"/>
      <c r="B1153" s="149" t="str">
        <f>IF(A1153&gt;0,VLOOKUP(A1153,Liste!$B$179                         : Liste!$C$189,2),"")</f>
        <v/>
      </c>
      <c r="C1153" s="186"/>
      <c r="D1153" s="187"/>
      <c r="E1153" t="str">
        <f>IF(D1153&gt;0,VLOOKUP(D1153,Liste!$A$10:$D$163,4),"")</f>
        <v/>
      </c>
      <c r="F1153" s="37"/>
      <c r="G1153" s="37"/>
      <c r="H1153" s="37"/>
      <c r="I1153" s="144" t="str">
        <f t="shared" si="17"/>
        <v/>
      </c>
    </row>
    <row r="1154" spans="1:9" ht="13" x14ac:dyDescent="0.3">
      <c r="A1154" s="147"/>
      <c r="B1154" s="149" t="str">
        <f>IF(A1154&gt;0,VLOOKUP(A1154,Liste!$B$179                         : Liste!$C$189,2),"")</f>
        <v/>
      </c>
      <c r="C1154" s="186"/>
      <c r="D1154" s="187"/>
      <c r="E1154" t="str">
        <f>IF(D1154&gt;0,VLOOKUP(D1154,Liste!$A$10:$D$163,4),"")</f>
        <v/>
      </c>
      <c r="F1154" s="37"/>
      <c r="G1154" s="37"/>
      <c r="H1154" s="37"/>
      <c r="I1154" s="144" t="str">
        <f t="shared" si="17"/>
        <v/>
      </c>
    </row>
    <row r="1155" spans="1:9" ht="13" x14ac:dyDescent="0.3">
      <c r="A1155" s="147"/>
      <c r="B1155" s="149" t="str">
        <f>IF(A1155&gt;0,VLOOKUP(A1155,Liste!$B$179                         : Liste!$C$189,2),"")</f>
        <v/>
      </c>
      <c r="C1155" s="186"/>
      <c r="D1155" s="187"/>
      <c r="E1155" t="str">
        <f>IF(D1155&gt;0,VLOOKUP(D1155,Liste!$A$10:$D$163,4),"")</f>
        <v/>
      </c>
      <c r="F1155" s="37"/>
      <c r="G1155" s="37"/>
      <c r="H1155" s="37"/>
      <c r="I1155" s="144" t="str">
        <f t="shared" si="17"/>
        <v/>
      </c>
    </row>
    <row r="1156" spans="1:9" ht="13" x14ac:dyDescent="0.3">
      <c r="A1156" s="147"/>
      <c r="B1156" s="149" t="str">
        <f>IF(A1156&gt;0,VLOOKUP(A1156,Liste!$B$179                         : Liste!$C$189,2),"")</f>
        <v/>
      </c>
      <c r="C1156" s="186"/>
      <c r="D1156" s="187"/>
      <c r="E1156" t="str">
        <f>IF(D1156&gt;0,VLOOKUP(D1156,Liste!$A$10:$D$163,4),"")</f>
        <v/>
      </c>
      <c r="F1156" s="37"/>
      <c r="G1156" s="37"/>
      <c r="H1156" s="37"/>
      <c r="I1156" s="144" t="str">
        <f t="shared" si="17"/>
        <v/>
      </c>
    </row>
    <row r="1157" spans="1:9" ht="13" x14ac:dyDescent="0.3">
      <c r="A1157" s="147"/>
      <c r="B1157" s="149" t="str">
        <f>IF(A1157&gt;0,VLOOKUP(A1157,Liste!$B$179                         : Liste!$C$189,2),"")</f>
        <v/>
      </c>
      <c r="C1157" s="186"/>
      <c r="D1157" s="187"/>
      <c r="E1157" t="str">
        <f>IF(D1157&gt;0,VLOOKUP(D1157,Liste!$A$10:$D$163,4),"")</f>
        <v/>
      </c>
      <c r="F1157" s="37"/>
      <c r="G1157" s="37"/>
      <c r="H1157" s="37"/>
      <c r="I1157" s="144" t="str">
        <f t="shared" si="17"/>
        <v/>
      </c>
    </row>
    <row r="1158" spans="1:9" ht="13" x14ac:dyDescent="0.3">
      <c r="A1158" s="147"/>
      <c r="B1158" s="149" t="str">
        <f>IF(A1158&gt;0,VLOOKUP(A1158,Liste!$B$179                         : Liste!$C$189,2),"")</f>
        <v/>
      </c>
      <c r="C1158" s="186"/>
      <c r="D1158" s="187"/>
      <c r="E1158" t="str">
        <f>IF(D1158&gt;0,VLOOKUP(D1158,Liste!$A$10:$D$163,4),"")</f>
        <v/>
      </c>
      <c r="F1158" s="37"/>
      <c r="G1158" s="37"/>
      <c r="H1158" s="37"/>
      <c r="I1158" s="144" t="str">
        <f t="shared" ref="I1158:I1221" si="18">IF(AND(D1158&gt;0,F1158+G1158+H1158=0),"EN ATTENTE",IF(F1158+G1158+H1158&gt;1,"ERREUR",""))</f>
        <v/>
      </c>
    </row>
    <row r="1159" spans="1:9" ht="13" x14ac:dyDescent="0.3">
      <c r="A1159" s="147"/>
      <c r="B1159" s="149" t="str">
        <f>IF(A1159&gt;0,VLOOKUP(A1159,Liste!$B$179                         : Liste!$C$189,2),"")</f>
        <v/>
      </c>
      <c r="C1159" s="186"/>
      <c r="D1159" s="187"/>
      <c r="E1159" t="str">
        <f>IF(D1159&gt;0,VLOOKUP(D1159,Liste!$A$10:$D$163,4),"")</f>
        <v/>
      </c>
      <c r="F1159" s="37"/>
      <c r="G1159" s="37"/>
      <c r="H1159" s="37"/>
      <c r="I1159" s="144" t="str">
        <f t="shared" si="18"/>
        <v/>
      </c>
    </row>
    <row r="1160" spans="1:9" ht="13" x14ac:dyDescent="0.3">
      <c r="A1160" s="147"/>
      <c r="B1160" s="149" t="str">
        <f>IF(A1160&gt;0,VLOOKUP(A1160,Liste!$B$179                         : Liste!$C$189,2),"")</f>
        <v/>
      </c>
      <c r="C1160" s="186"/>
      <c r="D1160" s="187"/>
      <c r="E1160" t="str">
        <f>IF(D1160&gt;0,VLOOKUP(D1160,Liste!$A$10:$D$163,4),"")</f>
        <v/>
      </c>
      <c r="F1160" s="37"/>
      <c r="G1160" s="37"/>
      <c r="H1160" s="37"/>
      <c r="I1160" s="144" t="str">
        <f t="shared" si="18"/>
        <v/>
      </c>
    </row>
    <row r="1161" spans="1:9" ht="13" x14ac:dyDescent="0.3">
      <c r="A1161" s="147"/>
      <c r="B1161" s="149" t="str">
        <f>IF(A1161&gt;0,VLOOKUP(A1161,Liste!$B$179                         : Liste!$C$189,2),"")</f>
        <v/>
      </c>
      <c r="C1161" s="186"/>
      <c r="D1161" s="187"/>
      <c r="E1161" t="str">
        <f>IF(D1161&gt;0,VLOOKUP(D1161,Liste!$A$10:$D$163,4),"")</f>
        <v/>
      </c>
      <c r="F1161" s="37"/>
      <c r="G1161" s="37"/>
      <c r="H1161" s="37"/>
      <c r="I1161" s="144" t="str">
        <f t="shared" si="18"/>
        <v/>
      </c>
    </row>
    <row r="1162" spans="1:9" ht="13" x14ac:dyDescent="0.3">
      <c r="A1162" s="147"/>
      <c r="B1162" s="149" t="str">
        <f>IF(A1162&gt;0,VLOOKUP(A1162,Liste!$B$179                         : Liste!$C$189,2),"")</f>
        <v/>
      </c>
      <c r="C1162" s="186"/>
      <c r="D1162" s="187"/>
      <c r="E1162" t="str">
        <f>IF(D1162&gt;0,VLOOKUP(D1162,Liste!$A$10:$D$163,4),"")</f>
        <v/>
      </c>
      <c r="F1162" s="37"/>
      <c r="G1162" s="37"/>
      <c r="H1162" s="37"/>
      <c r="I1162" s="144" t="str">
        <f t="shared" si="18"/>
        <v/>
      </c>
    </row>
    <row r="1163" spans="1:9" ht="13" x14ac:dyDescent="0.3">
      <c r="A1163" s="147"/>
      <c r="B1163" s="149" t="str">
        <f>IF(A1163&gt;0,VLOOKUP(A1163,Liste!$B$179                         : Liste!$C$189,2),"")</f>
        <v/>
      </c>
      <c r="C1163" s="186"/>
      <c r="D1163" s="187"/>
      <c r="E1163" t="str">
        <f>IF(D1163&gt;0,VLOOKUP(D1163,Liste!$A$10:$D$163,4),"")</f>
        <v/>
      </c>
      <c r="F1163" s="37"/>
      <c r="G1163" s="37"/>
      <c r="H1163" s="37"/>
      <c r="I1163" s="144" t="str">
        <f t="shared" si="18"/>
        <v/>
      </c>
    </row>
    <row r="1164" spans="1:9" ht="13" x14ac:dyDescent="0.3">
      <c r="A1164" s="147"/>
      <c r="B1164" s="149" t="str">
        <f>IF(A1164&gt;0,VLOOKUP(A1164,Liste!$B$179                         : Liste!$C$189,2),"")</f>
        <v/>
      </c>
      <c r="C1164" s="186"/>
      <c r="D1164" s="187"/>
      <c r="E1164" t="str">
        <f>IF(D1164&gt;0,VLOOKUP(D1164,Liste!$A$10:$D$163,4),"")</f>
        <v/>
      </c>
      <c r="F1164" s="37"/>
      <c r="G1164" s="37"/>
      <c r="H1164" s="37"/>
      <c r="I1164" s="144" t="str">
        <f t="shared" si="18"/>
        <v/>
      </c>
    </row>
    <row r="1165" spans="1:9" ht="13" x14ac:dyDescent="0.3">
      <c r="A1165" s="147"/>
      <c r="B1165" s="149" t="str">
        <f>IF(A1165&gt;0,VLOOKUP(A1165,Liste!$B$179                         : Liste!$C$189,2),"")</f>
        <v/>
      </c>
      <c r="C1165" s="186"/>
      <c r="D1165" s="187"/>
      <c r="E1165" t="str">
        <f>IF(D1165&gt;0,VLOOKUP(D1165,Liste!$A$10:$D$163,4),"")</f>
        <v/>
      </c>
      <c r="F1165" s="37"/>
      <c r="G1165" s="37"/>
      <c r="H1165" s="37"/>
      <c r="I1165" s="144" t="str">
        <f t="shared" si="18"/>
        <v/>
      </c>
    </row>
    <row r="1166" spans="1:9" ht="13" x14ac:dyDescent="0.3">
      <c r="A1166" s="147"/>
      <c r="B1166" s="149" t="str">
        <f>IF(A1166&gt;0,VLOOKUP(A1166,Liste!$B$179                         : Liste!$C$189,2),"")</f>
        <v/>
      </c>
      <c r="C1166" s="186"/>
      <c r="D1166" s="187"/>
      <c r="E1166" t="str">
        <f>IF(D1166&gt;0,VLOOKUP(D1166,Liste!$A$10:$D$163,4),"")</f>
        <v/>
      </c>
      <c r="F1166" s="37"/>
      <c r="G1166" s="37"/>
      <c r="H1166" s="37"/>
      <c r="I1166" s="144" t="str">
        <f t="shared" si="18"/>
        <v/>
      </c>
    </row>
    <row r="1167" spans="1:9" ht="13" x14ac:dyDescent="0.3">
      <c r="A1167" s="147"/>
      <c r="B1167" s="149" t="str">
        <f>IF(A1167&gt;0,VLOOKUP(A1167,Liste!$B$179                         : Liste!$C$189,2),"")</f>
        <v/>
      </c>
      <c r="C1167" s="186"/>
      <c r="D1167" s="187"/>
      <c r="E1167" t="str">
        <f>IF(D1167&gt;0,VLOOKUP(D1167,Liste!$A$10:$D$163,4),"")</f>
        <v/>
      </c>
      <c r="F1167" s="37"/>
      <c r="G1167" s="37"/>
      <c r="H1167" s="37"/>
      <c r="I1167" s="144" t="str">
        <f t="shared" si="18"/>
        <v/>
      </c>
    </row>
    <row r="1168" spans="1:9" ht="13" x14ac:dyDescent="0.3">
      <c r="A1168" s="147"/>
      <c r="B1168" s="149" t="str">
        <f>IF(A1168&gt;0,VLOOKUP(A1168,Liste!$B$179                         : Liste!$C$189,2),"")</f>
        <v/>
      </c>
      <c r="C1168" s="186"/>
      <c r="D1168" s="187"/>
      <c r="E1168" t="str">
        <f>IF(D1168&gt;0,VLOOKUP(D1168,Liste!$A$10:$D$163,4),"")</f>
        <v/>
      </c>
      <c r="F1168" s="37"/>
      <c r="G1168" s="37"/>
      <c r="H1168" s="37"/>
      <c r="I1168" s="144" t="str">
        <f t="shared" si="18"/>
        <v/>
      </c>
    </row>
    <row r="1169" spans="1:9" ht="13" x14ac:dyDescent="0.3">
      <c r="A1169" s="147"/>
      <c r="B1169" s="149" t="str">
        <f>IF(A1169&gt;0,VLOOKUP(A1169,Liste!$B$179                         : Liste!$C$189,2),"")</f>
        <v/>
      </c>
      <c r="C1169" s="186"/>
      <c r="D1169" s="187"/>
      <c r="E1169" t="str">
        <f>IF(D1169&gt;0,VLOOKUP(D1169,Liste!$A$10:$D$163,4),"")</f>
        <v/>
      </c>
      <c r="F1169" s="37"/>
      <c r="G1169" s="37"/>
      <c r="H1169" s="37"/>
      <c r="I1169" s="144" t="str">
        <f t="shared" si="18"/>
        <v/>
      </c>
    </row>
    <row r="1170" spans="1:9" ht="13" x14ac:dyDescent="0.3">
      <c r="A1170" s="147"/>
      <c r="B1170" s="149" t="str">
        <f>IF(A1170&gt;0,VLOOKUP(A1170,Liste!$B$179                         : Liste!$C$189,2),"")</f>
        <v/>
      </c>
      <c r="C1170" s="186"/>
      <c r="D1170" s="187"/>
      <c r="E1170" t="str">
        <f>IF(D1170&gt;0,VLOOKUP(D1170,Liste!$A$10:$D$163,4),"")</f>
        <v/>
      </c>
      <c r="F1170" s="37"/>
      <c r="G1170" s="37"/>
      <c r="H1170" s="37"/>
      <c r="I1170" s="144" t="str">
        <f t="shared" si="18"/>
        <v/>
      </c>
    </row>
    <row r="1171" spans="1:9" ht="13" x14ac:dyDescent="0.3">
      <c r="A1171" s="147"/>
      <c r="B1171" s="149" t="str">
        <f>IF(A1171&gt;0,VLOOKUP(A1171,Liste!$B$179                         : Liste!$C$189,2),"")</f>
        <v/>
      </c>
      <c r="C1171" s="186"/>
      <c r="D1171" s="187"/>
      <c r="E1171" t="str">
        <f>IF(D1171&gt;0,VLOOKUP(D1171,Liste!$A$10:$D$163,4),"")</f>
        <v/>
      </c>
      <c r="F1171" s="37"/>
      <c r="G1171" s="37"/>
      <c r="H1171" s="37"/>
      <c r="I1171" s="144" t="str">
        <f t="shared" si="18"/>
        <v/>
      </c>
    </row>
    <row r="1172" spans="1:9" ht="13" x14ac:dyDescent="0.3">
      <c r="A1172" s="147"/>
      <c r="B1172" s="149" t="str">
        <f>IF(A1172&gt;0,VLOOKUP(A1172,Liste!$B$179                         : Liste!$C$189,2),"")</f>
        <v/>
      </c>
      <c r="C1172" s="186"/>
      <c r="D1172" s="187"/>
      <c r="E1172" t="str">
        <f>IF(D1172&gt;0,VLOOKUP(D1172,Liste!$A$10:$D$163,4),"")</f>
        <v/>
      </c>
      <c r="F1172" s="37"/>
      <c r="G1172" s="37"/>
      <c r="H1172" s="37"/>
      <c r="I1172" s="144" t="str">
        <f t="shared" si="18"/>
        <v/>
      </c>
    </row>
    <row r="1173" spans="1:9" ht="13" x14ac:dyDescent="0.3">
      <c r="A1173" s="147"/>
      <c r="B1173" s="149" t="str">
        <f>IF(A1173&gt;0,VLOOKUP(A1173,Liste!$B$179                         : Liste!$C$189,2),"")</f>
        <v/>
      </c>
      <c r="C1173" s="186"/>
      <c r="D1173" s="187"/>
      <c r="E1173" t="str">
        <f>IF(D1173&gt;0,VLOOKUP(D1173,Liste!$A$10:$D$163,4),"")</f>
        <v/>
      </c>
      <c r="F1173" s="37"/>
      <c r="G1173" s="37"/>
      <c r="H1173" s="37"/>
      <c r="I1173" s="144" t="str">
        <f t="shared" si="18"/>
        <v/>
      </c>
    </row>
    <row r="1174" spans="1:9" ht="13" x14ac:dyDescent="0.3">
      <c r="A1174" s="147"/>
      <c r="B1174" s="149" t="str">
        <f>IF(A1174&gt;0,VLOOKUP(A1174,Liste!$B$179                         : Liste!$C$189,2),"")</f>
        <v/>
      </c>
      <c r="C1174" s="186"/>
      <c r="D1174" s="187"/>
      <c r="E1174" t="str">
        <f>IF(D1174&gt;0,VLOOKUP(D1174,Liste!$A$10:$D$163,4),"")</f>
        <v/>
      </c>
      <c r="F1174" s="37"/>
      <c r="G1174" s="37"/>
      <c r="H1174" s="37"/>
      <c r="I1174" s="144" t="str">
        <f t="shared" si="18"/>
        <v/>
      </c>
    </row>
    <row r="1175" spans="1:9" ht="13" x14ac:dyDescent="0.3">
      <c r="A1175" s="147"/>
      <c r="B1175" s="149" t="str">
        <f>IF(A1175&gt;0,VLOOKUP(A1175,Liste!$B$179                         : Liste!$C$189,2),"")</f>
        <v/>
      </c>
      <c r="C1175" s="186"/>
      <c r="D1175" s="187"/>
      <c r="E1175" t="str">
        <f>IF(D1175&gt;0,VLOOKUP(D1175,Liste!$A$10:$D$163,4),"")</f>
        <v/>
      </c>
      <c r="F1175" s="37"/>
      <c r="G1175" s="37"/>
      <c r="H1175" s="37"/>
      <c r="I1175" s="144" t="str">
        <f t="shared" si="18"/>
        <v/>
      </c>
    </row>
    <row r="1176" spans="1:9" ht="13" x14ac:dyDescent="0.3">
      <c r="A1176" s="147"/>
      <c r="B1176" s="149" t="str">
        <f>IF(A1176&gt;0,VLOOKUP(A1176,Liste!$B$179                         : Liste!$C$189,2),"")</f>
        <v/>
      </c>
      <c r="C1176" s="186"/>
      <c r="D1176" s="187"/>
      <c r="E1176" t="str">
        <f>IF(D1176&gt;0,VLOOKUP(D1176,Liste!$A$10:$D$163,4),"")</f>
        <v/>
      </c>
      <c r="F1176" s="37"/>
      <c r="G1176" s="37"/>
      <c r="H1176" s="37"/>
      <c r="I1176" s="144" t="str">
        <f t="shared" si="18"/>
        <v/>
      </c>
    </row>
    <row r="1177" spans="1:9" ht="13" x14ac:dyDescent="0.3">
      <c r="A1177" s="147"/>
      <c r="B1177" s="149" t="str">
        <f>IF(A1177&gt;0,VLOOKUP(A1177,Liste!$B$179                         : Liste!$C$189,2),"")</f>
        <v/>
      </c>
      <c r="C1177" s="186"/>
      <c r="D1177" s="187"/>
      <c r="E1177" t="str">
        <f>IF(D1177&gt;0,VLOOKUP(D1177,Liste!$A$10:$D$163,4),"")</f>
        <v/>
      </c>
      <c r="F1177" s="37"/>
      <c r="G1177" s="37"/>
      <c r="H1177" s="37"/>
      <c r="I1177" s="144" t="str">
        <f t="shared" si="18"/>
        <v/>
      </c>
    </row>
    <row r="1178" spans="1:9" ht="13" x14ac:dyDescent="0.3">
      <c r="A1178" s="147"/>
      <c r="B1178" s="149" t="str">
        <f>IF(A1178&gt;0,VLOOKUP(A1178,Liste!$B$179                         : Liste!$C$189,2),"")</f>
        <v/>
      </c>
      <c r="C1178" s="186"/>
      <c r="D1178" s="187"/>
      <c r="E1178" t="str">
        <f>IF(D1178&gt;0,VLOOKUP(D1178,Liste!$A$10:$D$163,4),"")</f>
        <v/>
      </c>
      <c r="F1178" s="37"/>
      <c r="G1178" s="37"/>
      <c r="H1178" s="37"/>
      <c r="I1178" s="144" t="str">
        <f t="shared" si="18"/>
        <v/>
      </c>
    </row>
    <row r="1179" spans="1:9" ht="13" x14ac:dyDescent="0.3">
      <c r="A1179" s="147"/>
      <c r="B1179" s="149" t="str">
        <f>IF(A1179&gt;0,VLOOKUP(A1179,Liste!$B$179                         : Liste!$C$189,2),"")</f>
        <v/>
      </c>
      <c r="C1179" s="186"/>
      <c r="D1179" s="187"/>
      <c r="E1179" t="str">
        <f>IF(D1179&gt;0,VLOOKUP(D1179,Liste!$A$10:$D$163,4),"")</f>
        <v/>
      </c>
      <c r="F1179" s="37"/>
      <c r="G1179" s="37"/>
      <c r="H1179" s="37"/>
      <c r="I1179" s="144" t="str">
        <f t="shared" si="18"/>
        <v/>
      </c>
    </row>
    <row r="1180" spans="1:9" ht="13" x14ac:dyDescent="0.3">
      <c r="A1180" s="147"/>
      <c r="B1180" s="149" t="str">
        <f>IF(A1180&gt;0,VLOOKUP(A1180,Liste!$B$179                         : Liste!$C$189,2),"")</f>
        <v/>
      </c>
      <c r="C1180" s="186"/>
      <c r="D1180" s="187"/>
      <c r="E1180" t="str">
        <f>IF(D1180&gt;0,VLOOKUP(D1180,Liste!$A$10:$D$163,4),"")</f>
        <v/>
      </c>
      <c r="F1180" s="37"/>
      <c r="G1180" s="37"/>
      <c r="H1180" s="37"/>
      <c r="I1180" s="144" t="str">
        <f t="shared" si="18"/>
        <v/>
      </c>
    </row>
    <row r="1181" spans="1:9" ht="13" x14ac:dyDescent="0.3">
      <c r="A1181" s="147"/>
      <c r="B1181" s="149" t="str">
        <f>IF(A1181&gt;0,VLOOKUP(A1181,Liste!$B$179                         : Liste!$C$189,2),"")</f>
        <v/>
      </c>
      <c r="C1181" s="186"/>
      <c r="D1181" s="187"/>
      <c r="E1181" t="str">
        <f>IF(D1181&gt;0,VLOOKUP(D1181,Liste!$A$10:$D$163,4),"")</f>
        <v/>
      </c>
      <c r="F1181" s="37"/>
      <c r="G1181" s="37"/>
      <c r="H1181" s="37"/>
      <c r="I1181" s="144" t="str">
        <f t="shared" si="18"/>
        <v/>
      </c>
    </row>
    <row r="1182" spans="1:9" ht="13" x14ac:dyDescent="0.3">
      <c r="A1182" s="147"/>
      <c r="B1182" s="149" t="str">
        <f>IF(A1182&gt;0,VLOOKUP(A1182,Liste!$B$179                         : Liste!$C$189,2),"")</f>
        <v/>
      </c>
      <c r="C1182" s="186"/>
      <c r="D1182" s="187"/>
      <c r="E1182" t="str">
        <f>IF(D1182&gt;0,VLOOKUP(D1182,Liste!$A$10:$D$163,4),"")</f>
        <v/>
      </c>
      <c r="F1182" s="37"/>
      <c r="G1182" s="37"/>
      <c r="H1182" s="37"/>
      <c r="I1182" s="144" t="str">
        <f t="shared" si="18"/>
        <v/>
      </c>
    </row>
    <row r="1183" spans="1:9" ht="13" x14ac:dyDescent="0.3">
      <c r="A1183" s="147"/>
      <c r="B1183" s="149" t="str">
        <f>IF(A1183&gt;0,VLOOKUP(A1183,Liste!$B$179                         : Liste!$C$189,2),"")</f>
        <v/>
      </c>
      <c r="C1183" s="186"/>
      <c r="D1183" s="187"/>
      <c r="E1183" t="str">
        <f>IF(D1183&gt;0,VLOOKUP(D1183,Liste!$A$10:$D$163,4),"")</f>
        <v/>
      </c>
      <c r="F1183" s="37"/>
      <c r="G1183" s="37"/>
      <c r="H1183" s="37"/>
      <c r="I1183" s="144" t="str">
        <f t="shared" si="18"/>
        <v/>
      </c>
    </row>
    <row r="1184" spans="1:9" ht="13" x14ac:dyDescent="0.3">
      <c r="A1184" s="147"/>
      <c r="B1184" s="149" t="str">
        <f>IF(A1184&gt;0,VLOOKUP(A1184,Liste!$B$179                         : Liste!$C$189,2),"")</f>
        <v/>
      </c>
      <c r="C1184" s="186"/>
      <c r="D1184" s="187"/>
      <c r="E1184" t="str">
        <f>IF(D1184&gt;0,VLOOKUP(D1184,Liste!$A$10:$D$163,4),"")</f>
        <v/>
      </c>
      <c r="F1184" s="37"/>
      <c r="G1184" s="37"/>
      <c r="H1184" s="37"/>
      <c r="I1184" s="144" t="str">
        <f t="shared" si="18"/>
        <v/>
      </c>
    </row>
    <row r="1185" spans="1:9" ht="13" x14ac:dyDescent="0.3">
      <c r="A1185" s="147"/>
      <c r="B1185" s="149" t="str">
        <f>IF(A1185&gt;0,VLOOKUP(A1185,Liste!$B$179                         : Liste!$C$189,2),"")</f>
        <v/>
      </c>
      <c r="C1185" s="186"/>
      <c r="D1185" s="187"/>
      <c r="E1185" t="str">
        <f>IF(D1185&gt;0,VLOOKUP(D1185,Liste!$A$10:$D$163,4),"")</f>
        <v/>
      </c>
      <c r="F1185" s="37"/>
      <c r="G1185" s="37"/>
      <c r="H1185" s="37"/>
      <c r="I1185" s="144" t="str">
        <f t="shared" si="18"/>
        <v/>
      </c>
    </row>
    <row r="1186" spans="1:9" ht="13" x14ac:dyDescent="0.3">
      <c r="A1186" s="147"/>
      <c r="B1186" s="149" t="str">
        <f>IF(A1186&gt;0,VLOOKUP(A1186,Liste!$B$179                         : Liste!$C$189,2),"")</f>
        <v/>
      </c>
      <c r="C1186" s="186"/>
      <c r="D1186" s="187"/>
      <c r="E1186" t="str">
        <f>IF(D1186&gt;0,VLOOKUP(D1186,Liste!$A$10:$D$163,4),"")</f>
        <v/>
      </c>
      <c r="F1186" s="37"/>
      <c r="G1186" s="37"/>
      <c r="H1186" s="37"/>
      <c r="I1186" s="144" t="str">
        <f t="shared" si="18"/>
        <v/>
      </c>
    </row>
    <row r="1187" spans="1:9" ht="13" x14ac:dyDescent="0.3">
      <c r="A1187" s="147"/>
      <c r="B1187" s="149" t="str">
        <f>IF(A1187&gt;0,VLOOKUP(A1187,Liste!$B$179                         : Liste!$C$189,2),"")</f>
        <v/>
      </c>
      <c r="C1187" s="186"/>
      <c r="D1187" s="187"/>
      <c r="E1187" t="str">
        <f>IF(D1187&gt;0,VLOOKUP(D1187,Liste!$A$10:$D$163,4),"")</f>
        <v/>
      </c>
      <c r="F1187" s="37"/>
      <c r="G1187" s="37"/>
      <c r="H1187" s="37"/>
      <c r="I1187" s="144" t="str">
        <f t="shared" si="18"/>
        <v/>
      </c>
    </row>
    <row r="1188" spans="1:9" ht="13" x14ac:dyDescent="0.3">
      <c r="A1188" s="147"/>
      <c r="B1188" s="149" t="str">
        <f>IF(A1188&gt;0,VLOOKUP(A1188,Liste!$B$179                         : Liste!$C$189,2),"")</f>
        <v/>
      </c>
      <c r="C1188" s="186"/>
      <c r="D1188" s="187"/>
      <c r="E1188" t="str">
        <f>IF(D1188&gt;0,VLOOKUP(D1188,Liste!$A$10:$D$163,4),"")</f>
        <v/>
      </c>
      <c r="F1188" s="37"/>
      <c r="G1188" s="37"/>
      <c r="H1188" s="37"/>
      <c r="I1188" s="144" t="str">
        <f t="shared" si="18"/>
        <v/>
      </c>
    </row>
    <row r="1189" spans="1:9" ht="13" x14ac:dyDescent="0.3">
      <c r="A1189" s="147"/>
      <c r="B1189" s="149" t="str">
        <f>IF(A1189&gt;0,VLOOKUP(A1189,Liste!$B$179                         : Liste!$C$189,2),"")</f>
        <v/>
      </c>
      <c r="C1189" s="186"/>
      <c r="D1189" s="187"/>
      <c r="E1189" t="str">
        <f>IF(D1189&gt;0,VLOOKUP(D1189,Liste!$A$10:$D$163,4),"")</f>
        <v/>
      </c>
      <c r="F1189" s="37"/>
      <c r="G1189" s="37"/>
      <c r="H1189" s="37"/>
      <c r="I1189" s="144" t="str">
        <f t="shared" si="18"/>
        <v/>
      </c>
    </row>
    <row r="1190" spans="1:9" ht="13" x14ac:dyDescent="0.3">
      <c r="A1190" s="147"/>
      <c r="B1190" s="149" t="str">
        <f>IF(A1190&gt;0,VLOOKUP(A1190,Liste!$B$179                         : Liste!$C$189,2),"")</f>
        <v/>
      </c>
      <c r="C1190" s="186"/>
      <c r="D1190" s="187"/>
      <c r="E1190" t="str">
        <f>IF(D1190&gt;0,VLOOKUP(D1190,Liste!$A$10:$D$163,4),"")</f>
        <v/>
      </c>
      <c r="F1190" s="37"/>
      <c r="G1190" s="37"/>
      <c r="H1190" s="37"/>
      <c r="I1190" s="144" t="str">
        <f t="shared" si="18"/>
        <v/>
      </c>
    </row>
    <row r="1191" spans="1:9" ht="13" x14ac:dyDescent="0.3">
      <c r="A1191" s="147"/>
      <c r="B1191" s="149" t="str">
        <f>IF(A1191&gt;0,VLOOKUP(A1191,Liste!$B$179                         : Liste!$C$189,2),"")</f>
        <v/>
      </c>
      <c r="C1191" s="186"/>
      <c r="D1191" s="187"/>
      <c r="E1191" t="str">
        <f>IF(D1191&gt;0,VLOOKUP(D1191,Liste!$A$10:$D$163,4),"")</f>
        <v/>
      </c>
      <c r="F1191" s="37"/>
      <c r="G1191" s="37"/>
      <c r="H1191" s="37"/>
      <c r="I1191" s="144" t="str">
        <f t="shared" si="18"/>
        <v/>
      </c>
    </row>
    <row r="1192" spans="1:9" ht="13" x14ac:dyDescent="0.3">
      <c r="A1192" s="147"/>
      <c r="B1192" s="149" t="str">
        <f>IF(A1192&gt;0,VLOOKUP(A1192,Liste!$B$179                         : Liste!$C$189,2),"")</f>
        <v/>
      </c>
      <c r="C1192" s="186"/>
      <c r="D1192" s="187"/>
      <c r="E1192" t="str">
        <f>IF(D1192&gt;0,VLOOKUP(D1192,Liste!$A$10:$D$163,4),"")</f>
        <v/>
      </c>
      <c r="F1192" s="37"/>
      <c r="G1192" s="37"/>
      <c r="H1192" s="37"/>
      <c r="I1192" s="144" t="str">
        <f t="shared" si="18"/>
        <v/>
      </c>
    </row>
    <row r="1193" spans="1:9" ht="13" x14ac:dyDescent="0.3">
      <c r="A1193" s="147"/>
      <c r="B1193" s="149" t="str">
        <f>IF(A1193&gt;0,VLOOKUP(A1193,Liste!$B$179                         : Liste!$C$189,2),"")</f>
        <v/>
      </c>
      <c r="C1193" s="186"/>
      <c r="D1193" s="187"/>
      <c r="E1193" t="str">
        <f>IF(D1193&gt;0,VLOOKUP(D1193,Liste!$A$10:$D$163,4),"")</f>
        <v/>
      </c>
      <c r="F1193" s="37"/>
      <c r="G1193" s="37"/>
      <c r="H1193" s="37"/>
      <c r="I1193" s="144" t="str">
        <f t="shared" si="18"/>
        <v/>
      </c>
    </row>
    <row r="1194" spans="1:9" ht="13" x14ac:dyDescent="0.3">
      <c r="A1194" s="147"/>
      <c r="B1194" s="149" t="str">
        <f>IF(A1194&gt;0,VLOOKUP(A1194,Liste!$B$179                         : Liste!$C$189,2),"")</f>
        <v/>
      </c>
      <c r="C1194" s="186"/>
      <c r="D1194" s="187"/>
      <c r="E1194" t="str">
        <f>IF(D1194&gt;0,VLOOKUP(D1194,Liste!$A$10:$D$163,4),"")</f>
        <v/>
      </c>
      <c r="F1194" s="37"/>
      <c r="G1194" s="37"/>
      <c r="H1194" s="37"/>
      <c r="I1194" s="144" t="str">
        <f t="shared" si="18"/>
        <v/>
      </c>
    </row>
    <row r="1195" spans="1:9" ht="13" x14ac:dyDescent="0.3">
      <c r="A1195" s="147"/>
      <c r="B1195" s="149" t="str">
        <f>IF(A1195&gt;0,VLOOKUP(A1195,Liste!$B$179                         : Liste!$C$189,2),"")</f>
        <v/>
      </c>
      <c r="C1195" s="186"/>
      <c r="D1195" s="187"/>
      <c r="E1195" t="str">
        <f>IF(D1195&gt;0,VLOOKUP(D1195,Liste!$A$10:$D$163,4),"")</f>
        <v/>
      </c>
      <c r="F1195" s="37"/>
      <c r="G1195" s="37"/>
      <c r="H1195" s="37"/>
      <c r="I1195" s="144" t="str">
        <f t="shared" si="18"/>
        <v/>
      </c>
    </row>
    <row r="1196" spans="1:9" ht="13" x14ac:dyDescent="0.3">
      <c r="A1196" s="147"/>
      <c r="B1196" s="149" t="str">
        <f>IF(A1196&gt;0,VLOOKUP(A1196,Liste!$B$179                         : Liste!$C$189,2),"")</f>
        <v/>
      </c>
      <c r="C1196" s="186"/>
      <c r="D1196" s="187"/>
      <c r="E1196" t="str">
        <f>IF(D1196&gt;0,VLOOKUP(D1196,Liste!$A$10:$D$163,4),"")</f>
        <v/>
      </c>
      <c r="F1196" s="37"/>
      <c r="G1196" s="37"/>
      <c r="H1196" s="37"/>
      <c r="I1196" s="144" t="str">
        <f t="shared" si="18"/>
        <v/>
      </c>
    </row>
    <row r="1197" spans="1:9" ht="13" x14ac:dyDescent="0.3">
      <c r="A1197" s="147"/>
      <c r="B1197" s="149" t="str">
        <f>IF(A1197&gt;0,VLOOKUP(A1197,Liste!$B$179                         : Liste!$C$189,2),"")</f>
        <v/>
      </c>
      <c r="C1197" s="186"/>
      <c r="D1197" s="187"/>
      <c r="E1197" t="str">
        <f>IF(D1197&gt;0,VLOOKUP(D1197,Liste!$A$10:$D$163,4),"")</f>
        <v/>
      </c>
      <c r="F1197" s="37"/>
      <c r="G1197" s="37"/>
      <c r="H1197" s="37"/>
      <c r="I1197" s="144" t="str">
        <f t="shared" si="18"/>
        <v/>
      </c>
    </row>
    <row r="1198" spans="1:9" ht="13" x14ac:dyDescent="0.3">
      <c r="A1198" s="147"/>
      <c r="B1198" s="149" t="str">
        <f>IF(A1198&gt;0,VLOOKUP(A1198,Liste!$B$179                         : Liste!$C$189,2),"")</f>
        <v/>
      </c>
      <c r="C1198" s="186"/>
      <c r="D1198" s="187"/>
      <c r="E1198" t="str">
        <f>IF(D1198&gt;0,VLOOKUP(D1198,Liste!$A$10:$D$163,4),"")</f>
        <v/>
      </c>
      <c r="F1198" s="37"/>
      <c r="G1198" s="37"/>
      <c r="H1198" s="37"/>
      <c r="I1198" s="144" t="str">
        <f t="shared" si="18"/>
        <v/>
      </c>
    </row>
    <row r="1199" spans="1:9" ht="13" x14ac:dyDescent="0.3">
      <c r="A1199" s="147"/>
      <c r="B1199" s="149" t="str">
        <f>IF(A1199&gt;0,VLOOKUP(A1199,Liste!$B$179                         : Liste!$C$189,2),"")</f>
        <v/>
      </c>
      <c r="C1199" s="186"/>
      <c r="D1199" s="187"/>
      <c r="E1199" t="str">
        <f>IF(D1199&gt;0,VLOOKUP(D1199,Liste!$A$10:$D$163,4),"")</f>
        <v/>
      </c>
      <c r="F1199" s="37"/>
      <c r="G1199" s="37"/>
      <c r="H1199" s="37"/>
      <c r="I1199" s="144" t="str">
        <f t="shared" si="18"/>
        <v/>
      </c>
    </row>
    <row r="1200" spans="1:9" ht="13" x14ac:dyDescent="0.3">
      <c r="A1200" s="147"/>
      <c r="B1200" s="149" t="str">
        <f>IF(A1200&gt;0,VLOOKUP(A1200,Liste!$B$179                         : Liste!$C$189,2),"")</f>
        <v/>
      </c>
      <c r="C1200" s="186"/>
      <c r="D1200" s="187"/>
      <c r="E1200" t="str">
        <f>IF(D1200&gt;0,VLOOKUP(D1200,Liste!$A$10:$D$163,4),"")</f>
        <v/>
      </c>
      <c r="F1200" s="37"/>
      <c r="G1200" s="37"/>
      <c r="H1200" s="37"/>
      <c r="I1200" s="144" t="str">
        <f t="shared" si="18"/>
        <v/>
      </c>
    </row>
    <row r="1201" spans="1:9" ht="13" x14ac:dyDescent="0.3">
      <c r="A1201" s="147"/>
      <c r="B1201" s="149" t="str">
        <f>IF(A1201&gt;0,VLOOKUP(A1201,Liste!$B$179                         : Liste!$C$189,2),"")</f>
        <v/>
      </c>
      <c r="C1201" s="186"/>
      <c r="D1201" s="187"/>
      <c r="E1201" t="str">
        <f>IF(D1201&gt;0,VLOOKUP(D1201,Liste!$A$10:$D$163,4),"")</f>
        <v/>
      </c>
      <c r="F1201" s="37"/>
      <c r="G1201" s="37"/>
      <c r="H1201" s="37"/>
      <c r="I1201" s="144" t="str">
        <f t="shared" si="18"/>
        <v/>
      </c>
    </row>
    <row r="1202" spans="1:9" ht="13" x14ac:dyDescent="0.3">
      <c r="A1202" s="147"/>
      <c r="B1202" s="149" t="str">
        <f>IF(A1202&gt;0,VLOOKUP(A1202,Liste!$B$179                         : Liste!$C$189,2),"")</f>
        <v/>
      </c>
      <c r="C1202" s="186"/>
      <c r="D1202" s="187"/>
      <c r="E1202" t="str">
        <f>IF(D1202&gt;0,VLOOKUP(D1202,Liste!$A$10:$D$163,4),"")</f>
        <v/>
      </c>
      <c r="F1202" s="37"/>
      <c r="G1202" s="37"/>
      <c r="H1202" s="37"/>
      <c r="I1202" s="144" t="str">
        <f t="shared" si="18"/>
        <v/>
      </c>
    </row>
    <row r="1203" spans="1:9" ht="13" x14ac:dyDescent="0.3">
      <c r="A1203" s="147"/>
      <c r="B1203" s="149" t="str">
        <f>IF(A1203&gt;0,VLOOKUP(A1203,Liste!$B$179                         : Liste!$C$189,2),"")</f>
        <v/>
      </c>
      <c r="C1203" s="186"/>
      <c r="D1203" s="187"/>
      <c r="E1203" t="str">
        <f>IF(D1203&gt;0,VLOOKUP(D1203,Liste!$A$10:$D$163,4),"")</f>
        <v/>
      </c>
      <c r="F1203" s="37"/>
      <c r="G1203" s="37"/>
      <c r="H1203" s="37"/>
      <c r="I1203" s="144" t="str">
        <f t="shared" si="18"/>
        <v/>
      </c>
    </row>
    <row r="1204" spans="1:9" ht="13" x14ac:dyDescent="0.3">
      <c r="A1204" s="147"/>
      <c r="B1204" s="149" t="str">
        <f>IF(A1204&gt;0,VLOOKUP(A1204,Liste!$B$179                         : Liste!$C$189,2),"")</f>
        <v/>
      </c>
      <c r="C1204" s="186"/>
      <c r="D1204" s="187"/>
      <c r="E1204" t="str">
        <f>IF(D1204&gt;0,VLOOKUP(D1204,Liste!$A$10:$D$163,4),"")</f>
        <v/>
      </c>
      <c r="F1204" s="37"/>
      <c r="G1204" s="37"/>
      <c r="H1204" s="37"/>
      <c r="I1204" s="144" t="str">
        <f t="shared" si="18"/>
        <v/>
      </c>
    </row>
    <row r="1205" spans="1:9" ht="13" x14ac:dyDescent="0.3">
      <c r="A1205" s="147"/>
      <c r="B1205" s="149" t="str">
        <f>IF(A1205&gt;0,VLOOKUP(A1205,Liste!$B$179                         : Liste!$C$189,2),"")</f>
        <v/>
      </c>
      <c r="C1205" s="186"/>
      <c r="D1205" s="187"/>
      <c r="E1205" t="str">
        <f>IF(D1205&gt;0,VLOOKUP(D1205,Liste!$A$10:$D$163,4),"")</f>
        <v/>
      </c>
      <c r="F1205" s="37"/>
      <c r="G1205" s="37"/>
      <c r="H1205" s="37"/>
      <c r="I1205" s="144" t="str">
        <f t="shared" si="18"/>
        <v/>
      </c>
    </row>
    <row r="1206" spans="1:9" ht="13" x14ac:dyDescent="0.3">
      <c r="A1206" s="147"/>
      <c r="B1206" s="149" t="str">
        <f>IF(A1206&gt;0,VLOOKUP(A1206,Liste!$B$179                         : Liste!$C$189,2),"")</f>
        <v/>
      </c>
      <c r="C1206" s="186"/>
      <c r="D1206" s="187"/>
      <c r="E1206" t="str">
        <f>IF(D1206&gt;0,VLOOKUP(D1206,Liste!$A$10:$D$163,4),"")</f>
        <v/>
      </c>
      <c r="F1206" s="37"/>
      <c r="G1206" s="37"/>
      <c r="H1206" s="37"/>
      <c r="I1206" s="144" t="str">
        <f t="shared" si="18"/>
        <v/>
      </c>
    </row>
    <row r="1207" spans="1:9" ht="13" x14ac:dyDescent="0.3">
      <c r="A1207" s="147"/>
      <c r="B1207" s="149" t="str">
        <f>IF(A1207&gt;0,VLOOKUP(A1207,Liste!$B$179                         : Liste!$C$189,2),"")</f>
        <v/>
      </c>
      <c r="C1207" s="186"/>
      <c r="D1207" s="187"/>
      <c r="E1207" t="str">
        <f>IF(D1207&gt;0,VLOOKUP(D1207,Liste!$A$10:$D$163,4),"")</f>
        <v/>
      </c>
      <c r="F1207" s="37"/>
      <c r="G1207" s="37"/>
      <c r="H1207" s="37"/>
      <c r="I1207" s="144" t="str">
        <f t="shared" si="18"/>
        <v/>
      </c>
    </row>
    <row r="1208" spans="1:9" ht="13" x14ac:dyDescent="0.3">
      <c r="A1208" s="147"/>
      <c r="B1208" s="149" t="str">
        <f>IF(A1208&gt;0,VLOOKUP(A1208,Liste!$B$179                         : Liste!$C$189,2),"")</f>
        <v/>
      </c>
      <c r="C1208" s="186"/>
      <c r="D1208" s="187"/>
      <c r="E1208" t="str">
        <f>IF(D1208&gt;0,VLOOKUP(D1208,Liste!$A$10:$D$163,4),"")</f>
        <v/>
      </c>
      <c r="F1208" s="37"/>
      <c r="G1208" s="37"/>
      <c r="H1208" s="37"/>
      <c r="I1208" s="144" t="str">
        <f t="shared" si="18"/>
        <v/>
      </c>
    </row>
    <row r="1209" spans="1:9" ht="13" x14ac:dyDescent="0.3">
      <c r="A1209" s="147"/>
      <c r="B1209" s="149" t="str">
        <f>IF(A1209&gt;0,VLOOKUP(A1209,Liste!$B$179                         : Liste!$C$189,2),"")</f>
        <v/>
      </c>
      <c r="C1209" s="186"/>
      <c r="D1209" s="187"/>
      <c r="E1209" t="str">
        <f>IF(D1209&gt;0,VLOOKUP(D1209,Liste!$A$10:$D$163,4),"")</f>
        <v/>
      </c>
      <c r="F1209" s="37"/>
      <c r="G1209" s="37"/>
      <c r="H1209" s="37"/>
      <c r="I1209" s="144" t="str">
        <f t="shared" si="18"/>
        <v/>
      </c>
    </row>
    <row r="1210" spans="1:9" ht="13" x14ac:dyDescent="0.3">
      <c r="A1210" s="147"/>
      <c r="B1210" s="149" t="str">
        <f>IF(A1210&gt;0,VLOOKUP(A1210,Liste!$B$179                         : Liste!$C$189,2),"")</f>
        <v/>
      </c>
      <c r="C1210" s="186"/>
      <c r="D1210" s="187"/>
      <c r="E1210" t="str">
        <f>IF(D1210&gt;0,VLOOKUP(D1210,Liste!$A$10:$D$163,4),"")</f>
        <v/>
      </c>
      <c r="F1210" s="37"/>
      <c r="G1210" s="37"/>
      <c r="H1210" s="37"/>
      <c r="I1210" s="144" t="str">
        <f t="shared" si="18"/>
        <v/>
      </c>
    </row>
    <row r="1211" spans="1:9" ht="13" x14ac:dyDescent="0.3">
      <c r="A1211" s="147"/>
      <c r="B1211" s="149" t="str">
        <f>IF(A1211&gt;0,VLOOKUP(A1211,Liste!$B$179                         : Liste!$C$189,2),"")</f>
        <v/>
      </c>
      <c r="C1211" s="186"/>
      <c r="D1211" s="187"/>
      <c r="E1211" t="str">
        <f>IF(D1211&gt;0,VLOOKUP(D1211,Liste!$A$10:$D$163,4),"")</f>
        <v/>
      </c>
      <c r="F1211" s="37"/>
      <c r="G1211" s="37"/>
      <c r="H1211" s="37"/>
      <c r="I1211" s="144" t="str">
        <f t="shared" si="18"/>
        <v/>
      </c>
    </row>
    <row r="1212" spans="1:9" ht="13" x14ac:dyDescent="0.3">
      <c r="A1212" s="147"/>
      <c r="B1212" s="149" t="str">
        <f>IF(A1212&gt;0,VLOOKUP(A1212,Liste!$B$179                         : Liste!$C$189,2),"")</f>
        <v/>
      </c>
      <c r="C1212" s="186"/>
      <c r="D1212" s="187"/>
      <c r="E1212" t="str">
        <f>IF(D1212&gt;0,VLOOKUP(D1212,Liste!$A$10:$D$163,4),"")</f>
        <v/>
      </c>
      <c r="F1212" s="37"/>
      <c r="G1212" s="37"/>
      <c r="H1212" s="37"/>
      <c r="I1212" s="144" t="str">
        <f t="shared" si="18"/>
        <v/>
      </c>
    </row>
    <row r="1213" spans="1:9" ht="13" x14ac:dyDescent="0.3">
      <c r="A1213" s="147"/>
      <c r="B1213" s="149" t="str">
        <f>IF(A1213&gt;0,VLOOKUP(A1213,Liste!$B$179                         : Liste!$C$189,2),"")</f>
        <v/>
      </c>
      <c r="C1213" s="186"/>
      <c r="D1213" s="187"/>
      <c r="E1213" t="str">
        <f>IF(D1213&gt;0,VLOOKUP(D1213,Liste!$A$10:$D$163,4),"")</f>
        <v/>
      </c>
      <c r="F1213" s="37"/>
      <c r="G1213" s="37"/>
      <c r="H1213" s="37"/>
      <c r="I1213" s="144" t="str">
        <f t="shared" si="18"/>
        <v/>
      </c>
    </row>
    <row r="1214" spans="1:9" ht="13" x14ac:dyDescent="0.3">
      <c r="A1214" s="147"/>
      <c r="B1214" s="149" t="str">
        <f>IF(A1214&gt;0,VLOOKUP(A1214,Liste!$B$179                         : Liste!$C$189,2),"")</f>
        <v/>
      </c>
      <c r="C1214" s="186"/>
      <c r="D1214" s="187"/>
      <c r="E1214" t="str">
        <f>IF(D1214&gt;0,VLOOKUP(D1214,Liste!$A$10:$D$163,4),"")</f>
        <v/>
      </c>
      <c r="F1214" s="37"/>
      <c r="G1214" s="37"/>
      <c r="H1214" s="37"/>
      <c r="I1214" s="144" t="str">
        <f t="shared" si="18"/>
        <v/>
      </c>
    </row>
    <row r="1215" spans="1:9" ht="13" x14ac:dyDescent="0.3">
      <c r="A1215" s="147"/>
      <c r="B1215" s="149" t="str">
        <f>IF(A1215&gt;0,VLOOKUP(A1215,Liste!$B$179                         : Liste!$C$189,2),"")</f>
        <v/>
      </c>
      <c r="C1215" s="186"/>
      <c r="D1215" s="187"/>
      <c r="E1215" t="str">
        <f>IF(D1215&gt;0,VLOOKUP(D1215,Liste!$A$10:$D$163,4),"")</f>
        <v/>
      </c>
      <c r="F1215" s="37"/>
      <c r="G1215" s="37"/>
      <c r="H1215" s="37"/>
      <c r="I1215" s="144" t="str">
        <f t="shared" si="18"/>
        <v/>
      </c>
    </row>
    <row r="1216" spans="1:9" ht="13" x14ac:dyDescent="0.3">
      <c r="A1216" s="147"/>
      <c r="B1216" s="149" t="str">
        <f>IF(A1216&gt;0,VLOOKUP(A1216,Liste!$B$179                         : Liste!$C$189,2),"")</f>
        <v/>
      </c>
      <c r="C1216" s="186"/>
      <c r="D1216" s="187"/>
      <c r="E1216" t="str">
        <f>IF(D1216&gt;0,VLOOKUP(D1216,Liste!$A$10:$D$163,4),"")</f>
        <v/>
      </c>
      <c r="F1216" s="37"/>
      <c r="G1216" s="37"/>
      <c r="H1216" s="37"/>
      <c r="I1216" s="144" t="str">
        <f t="shared" si="18"/>
        <v/>
      </c>
    </row>
    <row r="1217" spans="1:9" ht="13" x14ac:dyDescent="0.3">
      <c r="A1217" s="147"/>
      <c r="B1217" s="149" t="str">
        <f>IF(A1217&gt;0,VLOOKUP(A1217,Liste!$B$179                         : Liste!$C$189,2),"")</f>
        <v/>
      </c>
      <c r="C1217" s="186"/>
      <c r="D1217" s="187"/>
      <c r="E1217" t="str">
        <f>IF(D1217&gt;0,VLOOKUP(D1217,Liste!$A$10:$D$163,4),"")</f>
        <v/>
      </c>
      <c r="F1217" s="37"/>
      <c r="G1217" s="37"/>
      <c r="H1217" s="37"/>
      <c r="I1217" s="144" t="str">
        <f t="shared" si="18"/>
        <v/>
      </c>
    </row>
    <row r="1218" spans="1:9" ht="13" x14ac:dyDescent="0.3">
      <c r="A1218" s="147"/>
      <c r="B1218" s="149" t="str">
        <f>IF(A1218&gt;0,VLOOKUP(A1218,Liste!$B$179                         : Liste!$C$189,2),"")</f>
        <v/>
      </c>
      <c r="C1218" s="186"/>
      <c r="D1218" s="187"/>
      <c r="E1218" t="str">
        <f>IF(D1218&gt;0,VLOOKUP(D1218,Liste!$A$10:$D$163,4),"")</f>
        <v/>
      </c>
      <c r="F1218" s="37"/>
      <c r="G1218" s="37"/>
      <c r="H1218" s="37"/>
      <c r="I1218" s="144" t="str">
        <f t="shared" si="18"/>
        <v/>
      </c>
    </row>
    <row r="1219" spans="1:9" ht="13" x14ac:dyDescent="0.3">
      <c r="A1219" s="147"/>
      <c r="B1219" s="149" t="str">
        <f>IF(A1219&gt;0,VLOOKUP(A1219,Liste!$B$179                         : Liste!$C$189,2),"")</f>
        <v/>
      </c>
      <c r="C1219" s="186"/>
      <c r="D1219" s="187"/>
      <c r="E1219" t="str">
        <f>IF(D1219&gt;0,VLOOKUP(D1219,Liste!$A$10:$D$163,4),"")</f>
        <v/>
      </c>
      <c r="F1219" s="37"/>
      <c r="G1219" s="37"/>
      <c r="H1219" s="37"/>
      <c r="I1219" s="144" t="str">
        <f t="shared" si="18"/>
        <v/>
      </c>
    </row>
    <row r="1220" spans="1:9" ht="13" x14ac:dyDescent="0.3">
      <c r="A1220" s="147"/>
      <c r="B1220" s="149" t="str">
        <f>IF(A1220&gt;0,VLOOKUP(A1220,Liste!$B$179                         : Liste!$C$189,2),"")</f>
        <v/>
      </c>
      <c r="C1220" s="186"/>
      <c r="D1220" s="187"/>
      <c r="E1220" t="str">
        <f>IF(D1220&gt;0,VLOOKUP(D1220,Liste!$A$10:$D$163,4),"")</f>
        <v/>
      </c>
      <c r="F1220" s="37"/>
      <c r="G1220" s="37"/>
      <c r="H1220" s="37"/>
      <c r="I1220" s="144" t="str">
        <f t="shared" si="18"/>
        <v/>
      </c>
    </row>
    <row r="1221" spans="1:9" ht="13" x14ac:dyDescent="0.3">
      <c r="A1221" s="147"/>
      <c r="B1221" s="149" t="str">
        <f>IF(A1221&gt;0,VLOOKUP(A1221,Liste!$B$179                         : Liste!$C$189,2),"")</f>
        <v/>
      </c>
      <c r="C1221" s="186"/>
      <c r="D1221" s="187"/>
      <c r="E1221" t="str">
        <f>IF(D1221&gt;0,VLOOKUP(D1221,Liste!$A$10:$D$163,4),"")</f>
        <v/>
      </c>
      <c r="F1221" s="37"/>
      <c r="G1221" s="37"/>
      <c r="H1221" s="37"/>
      <c r="I1221" s="144" t="str">
        <f t="shared" si="18"/>
        <v/>
      </c>
    </row>
    <row r="1222" spans="1:9" ht="13" x14ac:dyDescent="0.3">
      <c r="A1222" s="147"/>
      <c r="B1222" s="149" t="str">
        <f>IF(A1222&gt;0,VLOOKUP(A1222,Liste!$B$179                         : Liste!$C$189,2),"")</f>
        <v/>
      </c>
      <c r="C1222" s="186"/>
      <c r="D1222" s="187"/>
      <c r="E1222" t="str">
        <f>IF(D1222&gt;0,VLOOKUP(D1222,Liste!$A$10:$D$163,4),"")</f>
        <v/>
      </c>
      <c r="F1222" s="37"/>
      <c r="G1222" s="37"/>
      <c r="H1222" s="37"/>
      <c r="I1222" s="144" t="str">
        <f t="shared" ref="I1222:I1285" si="19">IF(AND(D1222&gt;0,F1222+G1222+H1222=0),"EN ATTENTE",IF(F1222+G1222+H1222&gt;1,"ERREUR",""))</f>
        <v/>
      </c>
    </row>
    <row r="1223" spans="1:9" ht="13" x14ac:dyDescent="0.3">
      <c r="A1223" s="147"/>
      <c r="B1223" s="149" t="str">
        <f>IF(A1223&gt;0,VLOOKUP(A1223,Liste!$B$179                         : Liste!$C$189,2),"")</f>
        <v/>
      </c>
      <c r="C1223" s="186"/>
      <c r="D1223" s="187"/>
      <c r="E1223" t="str">
        <f>IF(D1223&gt;0,VLOOKUP(D1223,Liste!$A$10:$D$163,4),"")</f>
        <v/>
      </c>
      <c r="F1223" s="37"/>
      <c r="G1223" s="37"/>
      <c r="H1223" s="37"/>
      <c r="I1223" s="144" t="str">
        <f t="shared" si="19"/>
        <v/>
      </c>
    </row>
    <row r="1224" spans="1:9" ht="13" x14ac:dyDescent="0.3">
      <c r="A1224" s="147"/>
      <c r="B1224" s="149" t="str">
        <f>IF(A1224&gt;0,VLOOKUP(A1224,Liste!$B$179                         : Liste!$C$189,2),"")</f>
        <v/>
      </c>
      <c r="C1224" s="186"/>
      <c r="D1224" s="187"/>
      <c r="E1224" t="str">
        <f>IF(D1224&gt;0,VLOOKUP(D1224,Liste!$A$10:$D$163,4),"")</f>
        <v/>
      </c>
      <c r="F1224" s="37"/>
      <c r="G1224" s="37"/>
      <c r="H1224" s="37"/>
      <c r="I1224" s="144" t="str">
        <f t="shared" si="19"/>
        <v/>
      </c>
    </row>
    <row r="1225" spans="1:9" ht="13" x14ac:dyDescent="0.3">
      <c r="A1225" s="147"/>
      <c r="B1225" s="149" t="str">
        <f>IF(A1225&gt;0,VLOOKUP(A1225,Liste!$B$179                         : Liste!$C$189,2),"")</f>
        <v/>
      </c>
      <c r="C1225" s="186"/>
      <c r="D1225" s="187"/>
      <c r="E1225" t="str">
        <f>IF(D1225&gt;0,VLOOKUP(D1225,Liste!$A$10:$D$163,4),"")</f>
        <v/>
      </c>
      <c r="F1225" s="37"/>
      <c r="G1225" s="37"/>
      <c r="H1225" s="37"/>
      <c r="I1225" s="144" t="str">
        <f t="shared" si="19"/>
        <v/>
      </c>
    </row>
    <row r="1226" spans="1:9" ht="13" x14ac:dyDescent="0.3">
      <c r="A1226" s="147"/>
      <c r="B1226" s="149" t="str">
        <f>IF(A1226&gt;0,VLOOKUP(A1226,Liste!$B$179                         : Liste!$C$189,2),"")</f>
        <v/>
      </c>
      <c r="C1226" s="186"/>
      <c r="D1226" s="187"/>
      <c r="E1226" t="str">
        <f>IF(D1226&gt;0,VLOOKUP(D1226,Liste!$A$10:$D$163,4),"")</f>
        <v/>
      </c>
      <c r="F1226" s="37"/>
      <c r="G1226" s="37"/>
      <c r="H1226" s="37"/>
      <c r="I1226" s="144" t="str">
        <f t="shared" si="19"/>
        <v/>
      </c>
    </row>
    <row r="1227" spans="1:9" ht="13" x14ac:dyDescent="0.3">
      <c r="A1227" s="147"/>
      <c r="B1227" s="149" t="str">
        <f>IF(A1227&gt;0,VLOOKUP(A1227,Liste!$B$179                         : Liste!$C$189,2),"")</f>
        <v/>
      </c>
      <c r="C1227" s="186"/>
      <c r="D1227" s="187"/>
      <c r="E1227" t="str">
        <f>IF(D1227&gt;0,VLOOKUP(D1227,Liste!$A$10:$D$163,4),"")</f>
        <v/>
      </c>
      <c r="F1227" s="37"/>
      <c r="G1227" s="37"/>
      <c r="H1227" s="37"/>
      <c r="I1227" s="144" t="str">
        <f t="shared" si="19"/>
        <v/>
      </c>
    </row>
    <row r="1228" spans="1:9" ht="13" x14ac:dyDescent="0.3">
      <c r="A1228" s="147"/>
      <c r="B1228" s="149" t="str">
        <f>IF(A1228&gt;0,VLOOKUP(A1228,Liste!$B$179                         : Liste!$C$189,2),"")</f>
        <v/>
      </c>
      <c r="C1228" s="186"/>
      <c r="D1228" s="187"/>
      <c r="E1228" t="str">
        <f>IF(D1228&gt;0,VLOOKUP(D1228,Liste!$A$10:$D$163,4),"")</f>
        <v/>
      </c>
      <c r="F1228" s="37"/>
      <c r="G1228" s="37"/>
      <c r="H1228" s="37"/>
      <c r="I1228" s="144" t="str">
        <f t="shared" si="19"/>
        <v/>
      </c>
    </row>
    <row r="1229" spans="1:9" ht="13" x14ac:dyDescent="0.3">
      <c r="A1229" s="147"/>
      <c r="B1229" s="149" t="str">
        <f>IF(A1229&gt;0,VLOOKUP(A1229,Liste!$B$179                         : Liste!$C$189,2),"")</f>
        <v/>
      </c>
      <c r="C1229" s="186"/>
      <c r="D1229" s="187"/>
      <c r="E1229" t="str">
        <f>IF(D1229&gt;0,VLOOKUP(D1229,Liste!$A$10:$D$163,4),"")</f>
        <v/>
      </c>
      <c r="F1229" s="37"/>
      <c r="G1229" s="37"/>
      <c r="H1229" s="37"/>
      <c r="I1229" s="144" t="str">
        <f t="shared" si="19"/>
        <v/>
      </c>
    </row>
    <row r="1230" spans="1:9" ht="13" x14ac:dyDescent="0.3">
      <c r="A1230" s="147"/>
      <c r="B1230" s="149" t="str">
        <f>IF(A1230&gt;0,VLOOKUP(A1230,Liste!$B$179                         : Liste!$C$189,2),"")</f>
        <v/>
      </c>
      <c r="C1230" s="186"/>
      <c r="D1230" s="187"/>
      <c r="E1230" t="str">
        <f>IF(D1230&gt;0,VLOOKUP(D1230,Liste!$A$10:$D$163,4),"")</f>
        <v/>
      </c>
      <c r="F1230" s="37"/>
      <c r="G1230" s="37"/>
      <c r="H1230" s="37"/>
      <c r="I1230" s="144" t="str">
        <f t="shared" si="19"/>
        <v/>
      </c>
    </row>
    <row r="1231" spans="1:9" ht="13" x14ac:dyDescent="0.3">
      <c r="A1231" s="147"/>
      <c r="B1231" s="149" t="str">
        <f>IF(A1231&gt;0,VLOOKUP(A1231,Liste!$B$179                         : Liste!$C$189,2),"")</f>
        <v/>
      </c>
      <c r="C1231" s="186"/>
      <c r="D1231" s="187"/>
      <c r="E1231" t="str">
        <f>IF(D1231&gt;0,VLOOKUP(D1231,Liste!$A$10:$D$163,4),"")</f>
        <v/>
      </c>
      <c r="F1231" s="37"/>
      <c r="G1231" s="37"/>
      <c r="H1231" s="37"/>
      <c r="I1231" s="144" t="str">
        <f t="shared" si="19"/>
        <v/>
      </c>
    </row>
    <row r="1232" spans="1:9" ht="13" x14ac:dyDescent="0.3">
      <c r="A1232" s="147"/>
      <c r="B1232" s="149" t="str">
        <f>IF(A1232&gt;0,VLOOKUP(A1232,Liste!$B$179                         : Liste!$C$189,2),"")</f>
        <v/>
      </c>
      <c r="C1232" s="186"/>
      <c r="D1232" s="187"/>
      <c r="E1232" t="str">
        <f>IF(D1232&gt;0,VLOOKUP(D1232,Liste!$A$10:$D$163,4),"")</f>
        <v/>
      </c>
      <c r="F1232" s="37"/>
      <c r="G1232" s="37"/>
      <c r="H1232" s="37"/>
      <c r="I1232" s="144" t="str">
        <f t="shared" si="19"/>
        <v/>
      </c>
    </row>
    <row r="1233" spans="1:9" ht="13" x14ac:dyDescent="0.3">
      <c r="A1233" s="147"/>
      <c r="B1233" s="149" t="str">
        <f>IF(A1233&gt;0,VLOOKUP(A1233,Liste!$B$179                         : Liste!$C$189,2),"")</f>
        <v/>
      </c>
      <c r="C1233" s="186"/>
      <c r="D1233" s="187"/>
      <c r="E1233" t="str">
        <f>IF(D1233&gt;0,VLOOKUP(D1233,Liste!$A$10:$D$163,4),"")</f>
        <v/>
      </c>
      <c r="F1233" s="37"/>
      <c r="G1233" s="37"/>
      <c r="H1233" s="37"/>
      <c r="I1233" s="144" t="str">
        <f t="shared" si="19"/>
        <v/>
      </c>
    </row>
    <row r="1234" spans="1:9" ht="13" x14ac:dyDescent="0.3">
      <c r="A1234" s="147"/>
      <c r="B1234" s="149" t="str">
        <f>IF(A1234&gt;0,VLOOKUP(A1234,Liste!$B$179                         : Liste!$C$189,2),"")</f>
        <v/>
      </c>
      <c r="C1234" s="186"/>
      <c r="D1234" s="187"/>
      <c r="E1234" t="str">
        <f>IF(D1234&gt;0,VLOOKUP(D1234,Liste!$A$10:$D$163,4),"")</f>
        <v/>
      </c>
      <c r="F1234" s="37"/>
      <c r="G1234" s="37"/>
      <c r="H1234" s="37"/>
      <c r="I1234" s="144" t="str">
        <f t="shared" si="19"/>
        <v/>
      </c>
    </row>
    <row r="1235" spans="1:9" ht="13" x14ac:dyDescent="0.3">
      <c r="A1235" s="147"/>
      <c r="B1235" s="149" t="str">
        <f>IF(A1235&gt;0,VLOOKUP(A1235,Liste!$B$179                         : Liste!$C$189,2),"")</f>
        <v/>
      </c>
      <c r="C1235" s="186"/>
      <c r="D1235" s="187"/>
      <c r="E1235" t="str">
        <f>IF(D1235&gt;0,VLOOKUP(D1235,Liste!$A$10:$D$163,4),"")</f>
        <v/>
      </c>
      <c r="F1235" s="37"/>
      <c r="G1235" s="37"/>
      <c r="H1235" s="37"/>
      <c r="I1235" s="144" t="str">
        <f t="shared" si="19"/>
        <v/>
      </c>
    </row>
    <row r="1236" spans="1:9" ht="13" x14ac:dyDescent="0.3">
      <c r="A1236" s="147"/>
      <c r="B1236" s="149" t="str">
        <f>IF(A1236&gt;0,VLOOKUP(A1236,Liste!$B$179                         : Liste!$C$189,2),"")</f>
        <v/>
      </c>
      <c r="C1236" s="186"/>
      <c r="D1236" s="187"/>
      <c r="E1236" t="str">
        <f>IF(D1236&gt;0,VLOOKUP(D1236,Liste!$A$10:$D$163,4),"")</f>
        <v/>
      </c>
      <c r="F1236" s="37"/>
      <c r="G1236" s="37"/>
      <c r="H1236" s="37"/>
      <c r="I1236" s="144" t="str">
        <f t="shared" si="19"/>
        <v/>
      </c>
    </row>
    <row r="1237" spans="1:9" ht="13" x14ac:dyDescent="0.3">
      <c r="A1237" s="147"/>
      <c r="B1237" s="149" t="str">
        <f>IF(A1237&gt;0,VLOOKUP(A1237,Liste!$B$179                         : Liste!$C$189,2),"")</f>
        <v/>
      </c>
      <c r="C1237" s="186"/>
      <c r="D1237" s="187"/>
      <c r="E1237" t="str">
        <f>IF(D1237&gt;0,VLOOKUP(D1237,Liste!$A$10:$D$163,4),"")</f>
        <v/>
      </c>
      <c r="F1237" s="37"/>
      <c r="G1237" s="37"/>
      <c r="H1237" s="37"/>
      <c r="I1237" s="144" t="str">
        <f t="shared" si="19"/>
        <v/>
      </c>
    </row>
    <row r="1238" spans="1:9" ht="13" x14ac:dyDescent="0.3">
      <c r="A1238" s="147"/>
      <c r="B1238" s="149" t="str">
        <f>IF(A1238&gt;0,VLOOKUP(A1238,Liste!$B$179                         : Liste!$C$189,2),"")</f>
        <v/>
      </c>
      <c r="C1238" s="186"/>
      <c r="D1238" s="187"/>
      <c r="E1238" t="str">
        <f>IF(D1238&gt;0,VLOOKUP(D1238,Liste!$A$10:$D$163,4),"")</f>
        <v/>
      </c>
      <c r="F1238" s="37"/>
      <c r="G1238" s="37"/>
      <c r="H1238" s="37"/>
      <c r="I1238" s="144" t="str">
        <f t="shared" si="19"/>
        <v/>
      </c>
    </row>
    <row r="1239" spans="1:9" ht="13" x14ac:dyDescent="0.3">
      <c r="A1239" s="147"/>
      <c r="B1239" s="149" t="str">
        <f>IF(A1239&gt;0,VLOOKUP(A1239,Liste!$B$179                         : Liste!$C$189,2),"")</f>
        <v/>
      </c>
      <c r="C1239" s="186"/>
      <c r="D1239" s="187"/>
      <c r="E1239" t="str">
        <f>IF(D1239&gt;0,VLOOKUP(D1239,Liste!$A$10:$D$163,4),"")</f>
        <v/>
      </c>
      <c r="F1239" s="37"/>
      <c r="G1239" s="37"/>
      <c r="H1239" s="37"/>
      <c r="I1239" s="144" t="str">
        <f t="shared" si="19"/>
        <v/>
      </c>
    </row>
    <row r="1240" spans="1:9" ht="13" x14ac:dyDescent="0.3">
      <c r="A1240" s="147"/>
      <c r="B1240" s="149" t="str">
        <f>IF(A1240&gt;0,VLOOKUP(A1240,Liste!$B$179                         : Liste!$C$189,2),"")</f>
        <v/>
      </c>
      <c r="C1240" s="186"/>
      <c r="D1240" s="187"/>
      <c r="E1240" t="str">
        <f>IF(D1240&gt;0,VLOOKUP(D1240,Liste!$A$10:$D$163,4),"")</f>
        <v/>
      </c>
      <c r="F1240" s="37"/>
      <c r="G1240" s="37"/>
      <c r="H1240" s="37"/>
      <c r="I1240" s="144" t="str">
        <f t="shared" si="19"/>
        <v/>
      </c>
    </row>
    <row r="1241" spans="1:9" ht="13" x14ac:dyDescent="0.3">
      <c r="A1241" s="147"/>
      <c r="B1241" s="149" t="str">
        <f>IF(A1241&gt;0,VLOOKUP(A1241,Liste!$B$179                         : Liste!$C$189,2),"")</f>
        <v/>
      </c>
      <c r="C1241" s="186"/>
      <c r="D1241" s="187"/>
      <c r="E1241" t="str">
        <f>IF(D1241&gt;0,VLOOKUP(D1241,Liste!$A$10:$D$163,4),"")</f>
        <v/>
      </c>
      <c r="F1241" s="37"/>
      <c r="G1241" s="37"/>
      <c r="H1241" s="37"/>
      <c r="I1241" s="144" t="str">
        <f t="shared" si="19"/>
        <v/>
      </c>
    </row>
    <row r="1242" spans="1:9" ht="13" x14ac:dyDescent="0.3">
      <c r="A1242" s="147"/>
      <c r="B1242" s="149" t="str">
        <f>IF(A1242&gt;0,VLOOKUP(A1242,Liste!$B$179                         : Liste!$C$189,2),"")</f>
        <v/>
      </c>
      <c r="C1242" s="186"/>
      <c r="D1242" s="187"/>
      <c r="E1242" t="str">
        <f>IF(D1242&gt;0,VLOOKUP(D1242,Liste!$A$10:$D$163,4),"")</f>
        <v/>
      </c>
      <c r="F1242" s="37"/>
      <c r="G1242" s="37"/>
      <c r="H1242" s="37"/>
      <c r="I1242" s="144" t="str">
        <f t="shared" si="19"/>
        <v/>
      </c>
    </row>
    <row r="1243" spans="1:9" ht="13" x14ac:dyDescent="0.3">
      <c r="A1243" s="147"/>
      <c r="B1243" s="149" t="str">
        <f>IF(A1243&gt;0,VLOOKUP(A1243,Liste!$B$179                         : Liste!$C$189,2),"")</f>
        <v/>
      </c>
      <c r="C1243" s="186"/>
      <c r="D1243" s="187"/>
      <c r="E1243" t="str">
        <f>IF(D1243&gt;0,VLOOKUP(D1243,Liste!$A$10:$D$163,4),"")</f>
        <v/>
      </c>
      <c r="F1243" s="37"/>
      <c r="G1243" s="37"/>
      <c r="H1243" s="37"/>
      <c r="I1243" s="144" t="str">
        <f t="shared" si="19"/>
        <v/>
      </c>
    </row>
    <row r="1244" spans="1:9" ht="13" x14ac:dyDescent="0.3">
      <c r="A1244" s="147"/>
      <c r="B1244" s="149" t="str">
        <f>IF(A1244&gt;0,VLOOKUP(A1244,Liste!$B$179                         : Liste!$C$189,2),"")</f>
        <v/>
      </c>
      <c r="C1244" s="186"/>
      <c r="D1244" s="187"/>
      <c r="E1244" t="str">
        <f>IF(D1244&gt;0,VLOOKUP(D1244,Liste!$A$10:$D$163,4),"")</f>
        <v/>
      </c>
      <c r="F1244" s="37"/>
      <c r="G1244" s="37"/>
      <c r="H1244" s="37"/>
      <c r="I1244" s="144" t="str">
        <f t="shared" si="19"/>
        <v/>
      </c>
    </row>
    <row r="1245" spans="1:9" ht="13" x14ac:dyDescent="0.3">
      <c r="A1245" s="147"/>
      <c r="B1245" s="149" t="str">
        <f>IF(A1245&gt;0,VLOOKUP(A1245,Liste!$B$179                         : Liste!$C$189,2),"")</f>
        <v/>
      </c>
      <c r="C1245" s="186"/>
      <c r="D1245" s="187"/>
      <c r="E1245" t="str">
        <f>IF(D1245&gt;0,VLOOKUP(D1245,Liste!$A$10:$D$163,4),"")</f>
        <v/>
      </c>
      <c r="F1245" s="37"/>
      <c r="G1245" s="37"/>
      <c r="H1245" s="37"/>
      <c r="I1245" s="144" t="str">
        <f t="shared" si="19"/>
        <v/>
      </c>
    </row>
    <row r="1246" spans="1:9" ht="13" x14ac:dyDescent="0.3">
      <c r="A1246" s="147"/>
      <c r="B1246" s="149" t="str">
        <f>IF(A1246&gt;0,VLOOKUP(A1246,Liste!$B$179                         : Liste!$C$189,2),"")</f>
        <v/>
      </c>
      <c r="C1246" s="186"/>
      <c r="D1246" s="187"/>
      <c r="E1246" t="str">
        <f>IF(D1246&gt;0,VLOOKUP(D1246,Liste!$A$10:$D$163,4),"")</f>
        <v/>
      </c>
      <c r="F1246" s="37"/>
      <c r="G1246" s="37"/>
      <c r="H1246" s="37"/>
      <c r="I1246" s="144" t="str">
        <f t="shared" si="19"/>
        <v/>
      </c>
    </row>
    <row r="1247" spans="1:9" ht="13" x14ac:dyDescent="0.3">
      <c r="A1247" s="147"/>
      <c r="B1247" s="149" t="str">
        <f>IF(A1247&gt;0,VLOOKUP(A1247,Liste!$B$179                         : Liste!$C$189,2),"")</f>
        <v/>
      </c>
      <c r="C1247" s="186"/>
      <c r="D1247" s="187"/>
      <c r="E1247" t="str">
        <f>IF(D1247&gt;0,VLOOKUP(D1247,Liste!$A$10:$D$163,4),"")</f>
        <v/>
      </c>
      <c r="F1247" s="37"/>
      <c r="G1247" s="37"/>
      <c r="H1247" s="37"/>
      <c r="I1247" s="144" t="str">
        <f t="shared" si="19"/>
        <v/>
      </c>
    </row>
    <row r="1248" spans="1:9" ht="13" x14ac:dyDescent="0.3">
      <c r="A1248" s="147"/>
      <c r="B1248" s="149" t="str">
        <f>IF(A1248&gt;0,VLOOKUP(A1248,Liste!$B$179                         : Liste!$C$189,2),"")</f>
        <v/>
      </c>
      <c r="C1248" s="186"/>
      <c r="D1248" s="187"/>
      <c r="E1248" t="str">
        <f>IF(D1248&gt;0,VLOOKUP(D1248,Liste!$A$10:$D$163,4),"")</f>
        <v/>
      </c>
      <c r="F1248" s="37"/>
      <c r="G1248" s="37"/>
      <c r="H1248" s="37"/>
      <c r="I1248" s="144" t="str">
        <f t="shared" si="19"/>
        <v/>
      </c>
    </row>
    <row r="1249" spans="1:9" ht="13" x14ac:dyDescent="0.3">
      <c r="A1249" s="147"/>
      <c r="B1249" s="149" t="str">
        <f>IF(A1249&gt;0,VLOOKUP(A1249,Liste!$B$179                         : Liste!$C$189,2),"")</f>
        <v/>
      </c>
      <c r="C1249" s="186"/>
      <c r="D1249" s="187"/>
      <c r="E1249" t="str">
        <f>IF(D1249&gt;0,VLOOKUP(D1249,Liste!$A$10:$D$163,4),"")</f>
        <v/>
      </c>
      <c r="F1249" s="37"/>
      <c r="G1249" s="37"/>
      <c r="H1249" s="37"/>
      <c r="I1249" s="144" t="str">
        <f t="shared" si="19"/>
        <v/>
      </c>
    </row>
    <row r="1250" spans="1:9" ht="13" x14ac:dyDescent="0.3">
      <c r="A1250" s="147"/>
      <c r="B1250" s="149" t="str">
        <f>IF(A1250&gt;0,VLOOKUP(A1250,Liste!$B$179                         : Liste!$C$189,2),"")</f>
        <v/>
      </c>
      <c r="C1250" s="186"/>
      <c r="D1250" s="187"/>
      <c r="E1250" t="str">
        <f>IF(D1250&gt;0,VLOOKUP(D1250,Liste!$A$10:$D$163,4),"")</f>
        <v/>
      </c>
      <c r="F1250" s="37"/>
      <c r="G1250" s="37"/>
      <c r="H1250" s="37"/>
      <c r="I1250" s="144" t="str">
        <f t="shared" si="19"/>
        <v/>
      </c>
    </row>
    <row r="1251" spans="1:9" ht="13" x14ac:dyDescent="0.3">
      <c r="A1251" s="147"/>
      <c r="B1251" s="149" t="str">
        <f>IF(A1251&gt;0,VLOOKUP(A1251,Liste!$B$179                         : Liste!$C$189,2),"")</f>
        <v/>
      </c>
      <c r="C1251" s="186"/>
      <c r="D1251" s="187"/>
      <c r="E1251" t="str">
        <f>IF(D1251&gt;0,VLOOKUP(D1251,Liste!$A$10:$D$163,4),"")</f>
        <v/>
      </c>
      <c r="F1251" s="37"/>
      <c r="G1251" s="37"/>
      <c r="H1251" s="37"/>
      <c r="I1251" s="144" t="str">
        <f t="shared" si="19"/>
        <v/>
      </c>
    </row>
    <row r="1252" spans="1:9" ht="13" x14ac:dyDescent="0.3">
      <c r="A1252" s="147"/>
      <c r="B1252" s="149" t="str">
        <f>IF(A1252&gt;0,VLOOKUP(A1252,Liste!$B$179                         : Liste!$C$189,2),"")</f>
        <v/>
      </c>
      <c r="C1252" s="186"/>
      <c r="D1252" s="187"/>
      <c r="E1252" t="str">
        <f>IF(D1252&gt;0,VLOOKUP(D1252,Liste!$A$10:$D$163,4),"")</f>
        <v/>
      </c>
      <c r="F1252" s="37"/>
      <c r="G1252" s="37"/>
      <c r="H1252" s="37"/>
      <c r="I1252" s="144" t="str">
        <f t="shared" si="19"/>
        <v/>
      </c>
    </row>
    <row r="1253" spans="1:9" ht="13" x14ac:dyDescent="0.3">
      <c r="A1253" s="147"/>
      <c r="B1253" s="149" t="str">
        <f>IF(A1253&gt;0,VLOOKUP(A1253,Liste!$B$179                         : Liste!$C$189,2),"")</f>
        <v/>
      </c>
      <c r="C1253" s="186"/>
      <c r="D1253" s="187"/>
      <c r="E1253" t="str">
        <f>IF(D1253&gt;0,VLOOKUP(D1253,Liste!$A$10:$D$163,4),"")</f>
        <v/>
      </c>
      <c r="F1253" s="37"/>
      <c r="G1253" s="37"/>
      <c r="H1253" s="37"/>
      <c r="I1253" s="144" t="str">
        <f t="shared" si="19"/>
        <v/>
      </c>
    </row>
    <row r="1254" spans="1:9" ht="13" x14ac:dyDescent="0.3">
      <c r="A1254" s="147"/>
      <c r="B1254" s="149" t="str">
        <f>IF(A1254&gt;0,VLOOKUP(A1254,Liste!$B$179                         : Liste!$C$189,2),"")</f>
        <v/>
      </c>
      <c r="C1254" s="186"/>
      <c r="D1254" s="187"/>
      <c r="E1254" t="str">
        <f>IF(D1254&gt;0,VLOOKUP(D1254,Liste!$A$10:$D$163,4),"")</f>
        <v/>
      </c>
      <c r="F1254" s="37"/>
      <c r="G1254" s="37"/>
      <c r="H1254" s="37"/>
      <c r="I1254" s="144" t="str">
        <f t="shared" si="19"/>
        <v/>
      </c>
    </row>
    <row r="1255" spans="1:9" ht="13" x14ac:dyDescent="0.3">
      <c r="A1255" s="147"/>
      <c r="B1255" s="149" t="str">
        <f>IF(A1255&gt;0,VLOOKUP(A1255,Liste!$B$179                         : Liste!$C$189,2),"")</f>
        <v/>
      </c>
      <c r="C1255" s="186"/>
      <c r="D1255" s="187"/>
      <c r="E1255" t="str">
        <f>IF(D1255&gt;0,VLOOKUP(D1255,Liste!$A$10:$D$163,4),"")</f>
        <v/>
      </c>
      <c r="F1255" s="37"/>
      <c r="G1255" s="37"/>
      <c r="H1255" s="37"/>
      <c r="I1255" s="144" t="str">
        <f t="shared" si="19"/>
        <v/>
      </c>
    </row>
    <row r="1256" spans="1:9" ht="13" x14ac:dyDescent="0.3">
      <c r="A1256" s="147"/>
      <c r="B1256" s="149" t="str">
        <f>IF(A1256&gt;0,VLOOKUP(A1256,Liste!$B$179                         : Liste!$C$189,2),"")</f>
        <v/>
      </c>
      <c r="C1256" s="186"/>
      <c r="D1256" s="187"/>
      <c r="E1256" t="str">
        <f>IF(D1256&gt;0,VLOOKUP(D1256,Liste!$A$10:$D$163,4),"")</f>
        <v/>
      </c>
      <c r="F1256" s="37"/>
      <c r="G1256" s="37"/>
      <c r="H1256" s="37"/>
      <c r="I1256" s="144" t="str">
        <f t="shared" si="19"/>
        <v/>
      </c>
    </row>
    <row r="1257" spans="1:9" ht="13" x14ac:dyDescent="0.3">
      <c r="A1257" s="147"/>
      <c r="B1257" s="149" t="str">
        <f>IF(A1257&gt;0,VLOOKUP(A1257,Liste!$B$179                         : Liste!$C$189,2),"")</f>
        <v/>
      </c>
      <c r="C1257" s="186"/>
      <c r="D1257" s="187"/>
      <c r="E1257" t="str">
        <f>IF(D1257&gt;0,VLOOKUP(D1257,Liste!$A$10:$D$163,4),"")</f>
        <v/>
      </c>
      <c r="F1257" s="37"/>
      <c r="G1257" s="37"/>
      <c r="H1257" s="37"/>
      <c r="I1257" s="144" t="str">
        <f t="shared" si="19"/>
        <v/>
      </c>
    </row>
    <row r="1258" spans="1:9" ht="13" x14ac:dyDescent="0.3">
      <c r="A1258" s="147"/>
      <c r="B1258" s="149" t="str">
        <f>IF(A1258&gt;0,VLOOKUP(A1258,Liste!$B$179                         : Liste!$C$189,2),"")</f>
        <v/>
      </c>
      <c r="C1258" s="186"/>
      <c r="D1258" s="187"/>
      <c r="E1258" t="str">
        <f>IF(D1258&gt;0,VLOOKUP(D1258,Liste!$A$10:$D$163,4),"")</f>
        <v/>
      </c>
      <c r="F1258" s="37"/>
      <c r="G1258" s="37"/>
      <c r="H1258" s="37"/>
      <c r="I1258" s="144" t="str">
        <f t="shared" si="19"/>
        <v/>
      </c>
    </row>
    <row r="1259" spans="1:9" ht="13" x14ac:dyDescent="0.3">
      <c r="A1259" s="147"/>
      <c r="B1259" s="149" t="str">
        <f>IF(A1259&gt;0,VLOOKUP(A1259,Liste!$B$179                         : Liste!$C$189,2),"")</f>
        <v/>
      </c>
      <c r="C1259" s="186"/>
      <c r="D1259" s="187"/>
      <c r="E1259" t="str">
        <f>IF(D1259&gt;0,VLOOKUP(D1259,Liste!$A$10:$D$163,4),"")</f>
        <v/>
      </c>
      <c r="F1259" s="37"/>
      <c r="G1259" s="37"/>
      <c r="H1259" s="37"/>
      <c r="I1259" s="144" t="str">
        <f t="shared" si="19"/>
        <v/>
      </c>
    </row>
    <row r="1260" spans="1:9" ht="13" x14ac:dyDescent="0.3">
      <c r="A1260" s="147"/>
      <c r="B1260" s="149" t="str">
        <f>IF(A1260&gt;0,VLOOKUP(A1260,Liste!$B$179                         : Liste!$C$189,2),"")</f>
        <v/>
      </c>
      <c r="C1260" s="186"/>
      <c r="D1260" s="187"/>
      <c r="E1260" t="str">
        <f>IF(D1260&gt;0,VLOOKUP(D1260,Liste!$A$10:$D$163,4),"")</f>
        <v/>
      </c>
      <c r="F1260" s="37"/>
      <c r="G1260" s="37"/>
      <c r="H1260" s="37"/>
      <c r="I1260" s="144" t="str">
        <f t="shared" si="19"/>
        <v/>
      </c>
    </row>
    <row r="1261" spans="1:9" ht="13" x14ac:dyDescent="0.3">
      <c r="A1261" s="147"/>
      <c r="B1261" s="149" t="str">
        <f>IF(A1261&gt;0,VLOOKUP(A1261,Liste!$B$179                         : Liste!$C$189,2),"")</f>
        <v/>
      </c>
      <c r="C1261" s="186"/>
      <c r="D1261" s="187"/>
      <c r="E1261" t="str">
        <f>IF(D1261&gt;0,VLOOKUP(D1261,Liste!$A$10:$D$163,4),"")</f>
        <v/>
      </c>
      <c r="F1261" s="37"/>
      <c r="G1261" s="37"/>
      <c r="H1261" s="37"/>
      <c r="I1261" s="144" t="str">
        <f t="shared" si="19"/>
        <v/>
      </c>
    </row>
    <row r="1262" spans="1:9" ht="13" x14ac:dyDescent="0.3">
      <c r="A1262" s="147"/>
      <c r="B1262" s="149" t="str">
        <f>IF(A1262&gt;0,VLOOKUP(A1262,Liste!$B$179                         : Liste!$C$189,2),"")</f>
        <v/>
      </c>
      <c r="C1262" s="186"/>
      <c r="D1262" s="187"/>
      <c r="E1262" t="str">
        <f>IF(D1262&gt;0,VLOOKUP(D1262,Liste!$A$10:$D$163,4),"")</f>
        <v/>
      </c>
      <c r="F1262" s="37"/>
      <c r="G1262" s="37"/>
      <c r="H1262" s="37"/>
      <c r="I1262" s="144" t="str">
        <f t="shared" si="19"/>
        <v/>
      </c>
    </row>
    <row r="1263" spans="1:9" ht="13" x14ac:dyDescent="0.3">
      <c r="A1263" s="147"/>
      <c r="B1263" s="149" t="str">
        <f>IF(A1263&gt;0,VLOOKUP(A1263,Liste!$B$179                         : Liste!$C$189,2),"")</f>
        <v/>
      </c>
      <c r="C1263" s="186"/>
      <c r="D1263" s="187"/>
      <c r="E1263" t="str">
        <f>IF(D1263&gt;0,VLOOKUP(D1263,Liste!$A$10:$D$163,4),"")</f>
        <v/>
      </c>
      <c r="F1263" s="37"/>
      <c r="G1263" s="37"/>
      <c r="H1263" s="37"/>
      <c r="I1263" s="144" t="str">
        <f t="shared" si="19"/>
        <v/>
      </c>
    </row>
    <row r="1264" spans="1:9" ht="13" x14ac:dyDescent="0.3">
      <c r="A1264" s="147"/>
      <c r="B1264" s="149" t="str">
        <f>IF(A1264&gt;0,VLOOKUP(A1264,Liste!$B$179                         : Liste!$C$189,2),"")</f>
        <v/>
      </c>
      <c r="C1264" s="186"/>
      <c r="D1264" s="187"/>
      <c r="E1264" t="str">
        <f>IF(D1264&gt;0,VLOOKUP(D1264,Liste!$A$10:$D$163,4),"")</f>
        <v/>
      </c>
      <c r="F1264" s="37"/>
      <c r="G1264" s="37"/>
      <c r="H1264" s="37"/>
      <c r="I1264" s="144" t="str">
        <f t="shared" si="19"/>
        <v/>
      </c>
    </row>
    <row r="1265" spans="1:9" ht="13" x14ac:dyDescent="0.3">
      <c r="A1265" s="147"/>
      <c r="B1265" s="149" t="str">
        <f>IF(A1265&gt;0,VLOOKUP(A1265,Liste!$B$179                         : Liste!$C$189,2),"")</f>
        <v/>
      </c>
      <c r="C1265" s="186"/>
      <c r="D1265" s="187"/>
      <c r="E1265" t="str">
        <f>IF(D1265&gt;0,VLOOKUP(D1265,Liste!$A$10:$D$163,4),"")</f>
        <v/>
      </c>
      <c r="F1265" s="37"/>
      <c r="G1265" s="37"/>
      <c r="H1265" s="37"/>
      <c r="I1265" s="144" t="str">
        <f t="shared" si="19"/>
        <v/>
      </c>
    </row>
    <row r="1266" spans="1:9" ht="13" x14ac:dyDescent="0.3">
      <c r="A1266" s="147"/>
      <c r="B1266" s="149" t="str">
        <f>IF(A1266&gt;0,VLOOKUP(A1266,Liste!$B$179                         : Liste!$C$189,2),"")</f>
        <v/>
      </c>
      <c r="C1266" s="186"/>
      <c r="D1266" s="187"/>
      <c r="E1266" t="str">
        <f>IF(D1266&gt;0,VLOOKUP(D1266,Liste!$A$10:$D$163,4),"")</f>
        <v/>
      </c>
      <c r="F1266" s="37"/>
      <c r="G1266" s="37"/>
      <c r="H1266" s="37"/>
      <c r="I1266" s="144" t="str">
        <f t="shared" si="19"/>
        <v/>
      </c>
    </row>
    <row r="1267" spans="1:9" ht="13" x14ac:dyDescent="0.3">
      <c r="A1267" s="147"/>
      <c r="B1267" s="149" t="str">
        <f>IF(A1267&gt;0,VLOOKUP(A1267,Liste!$B$179                         : Liste!$C$189,2),"")</f>
        <v/>
      </c>
      <c r="C1267" s="186"/>
      <c r="D1267" s="187"/>
      <c r="E1267" t="str">
        <f>IF(D1267&gt;0,VLOOKUP(D1267,Liste!$A$10:$D$163,4),"")</f>
        <v/>
      </c>
      <c r="F1267" s="37"/>
      <c r="G1267" s="37"/>
      <c r="H1267" s="37"/>
      <c r="I1267" s="144" t="str">
        <f t="shared" si="19"/>
        <v/>
      </c>
    </row>
    <row r="1268" spans="1:9" ht="13" x14ac:dyDescent="0.3">
      <c r="A1268" s="147"/>
      <c r="B1268" s="149" t="str">
        <f>IF(A1268&gt;0,VLOOKUP(A1268,Liste!$B$179                         : Liste!$C$189,2),"")</f>
        <v/>
      </c>
      <c r="C1268" s="186"/>
      <c r="D1268" s="187"/>
      <c r="E1268" t="str">
        <f>IF(D1268&gt;0,VLOOKUP(D1268,Liste!$A$10:$D$163,4),"")</f>
        <v/>
      </c>
      <c r="F1268" s="37"/>
      <c r="G1268" s="37"/>
      <c r="H1268" s="37"/>
      <c r="I1268" s="144" t="str">
        <f t="shared" si="19"/>
        <v/>
      </c>
    </row>
    <row r="1269" spans="1:9" ht="13" x14ac:dyDescent="0.3">
      <c r="A1269" s="147"/>
      <c r="B1269" s="149" t="str">
        <f>IF(A1269&gt;0,VLOOKUP(A1269,Liste!$B$179                         : Liste!$C$189,2),"")</f>
        <v/>
      </c>
      <c r="C1269" s="186"/>
      <c r="D1269" s="187"/>
      <c r="E1269" t="str">
        <f>IF(D1269&gt;0,VLOOKUP(D1269,Liste!$A$10:$D$163,4),"")</f>
        <v/>
      </c>
      <c r="F1269" s="37"/>
      <c r="G1269" s="37"/>
      <c r="H1269" s="37"/>
      <c r="I1269" s="144" t="str">
        <f t="shared" si="19"/>
        <v/>
      </c>
    </row>
    <row r="1270" spans="1:9" ht="13" x14ac:dyDescent="0.3">
      <c r="A1270" s="147"/>
      <c r="B1270" s="149" t="str">
        <f>IF(A1270&gt;0,VLOOKUP(A1270,Liste!$B$179                         : Liste!$C$189,2),"")</f>
        <v/>
      </c>
      <c r="C1270" s="186"/>
      <c r="D1270" s="187"/>
      <c r="E1270" t="str">
        <f>IF(D1270&gt;0,VLOOKUP(D1270,Liste!$A$10:$D$163,4),"")</f>
        <v/>
      </c>
      <c r="F1270" s="37"/>
      <c r="G1270" s="37"/>
      <c r="H1270" s="37"/>
      <c r="I1270" s="144" t="str">
        <f t="shared" si="19"/>
        <v/>
      </c>
    </row>
    <row r="1271" spans="1:9" ht="13" x14ac:dyDescent="0.3">
      <c r="A1271" s="147"/>
      <c r="B1271" s="149" t="str">
        <f>IF(A1271&gt;0,VLOOKUP(A1271,Liste!$B$179                         : Liste!$C$189,2),"")</f>
        <v/>
      </c>
      <c r="C1271" s="186"/>
      <c r="D1271" s="187"/>
      <c r="E1271" t="str">
        <f>IF(D1271&gt;0,VLOOKUP(D1271,Liste!$A$10:$D$163,4),"")</f>
        <v/>
      </c>
      <c r="F1271" s="37"/>
      <c r="G1271" s="37"/>
      <c r="H1271" s="37"/>
      <c r="I1271" s="144" t="str">
        <f t="shared" si="19"/>
        <v/>
      </c>
    </row>
    <row r="1272" spans="1:9" ht="13" x14ac:dyDescent="0.3">
      <c r="A1272" s="147"/>
      <c r="B1272" s="149" t="str">
        <f>IF(A1272&gt;0,VLOOKUP(A1272,Liste!$B$179                         : Liste!$C$189,2),"")</f>
        <v/>
      </c>
      <c r="C1272" s="186"/>
      <c r="D1272" s="187"/>
      <c r="E1272" t="str">
        <f>IF(D1272&gt;0,VLOOKUP(D1272,Liste!$A$10:$D$163,4),"")</f>
        <v/>
      </c>
      <c r="F1272" s="37"/>
      <c r="G1272" s="37"/>
      <c r="H1272" s="37"/>
      <c r="I1272" s="144" t="str">
        <f t="shared" si="19"/>
        <v/>
      </c>
    </row>
    <row r="1273" spans="1:9" ht="13" x14ac:dyDescent="0.3">
      <c r="A1273" s="147"/>
      <c r="B1273" s="149" t="str">
        <f>IF(A1273&gt;0,VLOOKUP(A1273,Liste!$B$179                         : Liste!$C$189,2),"")</f>
        <v/>
      </c>
      <c r="C1273" s="186"/>
      <c r="D1273" s="187"/>
      <c r="E1273" t="str">
        <f>IF(D1273&gt;0,VLOOKUP(D1273,Liste!$A$10:$D$163,4),"")</f>
        <v/>
      </c>
      <c r="F1273" s="37"/>
      <c r="G1273" s="37"/>
      <c r="H1273" s="37"/>
      <c r="I1273" s="144" t="str">
        <f t="shared" si="19"/>
        <v/>
      </c>
    </row>
    <row r="1274" spans="1:9" ht="13" x14ac:dyDescent="0.3">
      <c r="A1274" s="147"/>
      <c r="B1274" s="149" t="str">
        <f>IF(A1274&gt;0,VLOOKUP(A1274,Liste!$B$179                         : Liste!$C$189,2),"")</f>
        <v/>
      </c>
      <c r="C1274" s="186"/>
      <c r="D1274" s="187"/>
      <c r="E1274" t="str">
        <f>IF(D1274&gt;0,VLOOKUP(D1274,Liste!$A$10:$D$163,4),"")</f>
        <v/>
      </c>
      <c r="F1274" s="37"/>
      <c r="G1274" s="37"/>
      <c r="H1274" s="37"/>
      <c r="I1274" s="144" t="str">
        <f t="shared" si="19"/>
        <v/>
      </c>
    </row>
    <row r="1275" spans="1:9" ht="13" x14ac:dyDescent="0.3">
      <c r="A1275" s="147"/>
      <c r="B1275" s="149" t="str">
        <f>IF(A1275&gt;0,VLOOKUP(A1275,Liste!$B$179                         : Liste!$C$189,2),"")</f>
        <v/>
      </c>
      <c r="C1275" s="186"/>
      <c r="D1275" s="187"/>
      <c r="E1275" t="str">
        <f>IF(D1275&gt;0,VLOOKUP(D1275,Liste!$A$10:$D$163,4),"")</f>
        <v/>
      </c>
      <c r="F1275" s="37"/>
      <c r="G1275" s="37"/>
      <c r="H1275" s="37"/>
      <c r="I1275" s="144" t="str">
        <f t="shared" si="19"/>
        <v/>
      </c>
    </row>
    <row r="1276" spans="1:9" ht="13" x14ac:dyDescent="0.3">
      <c r="A1276" s="147"/>
      <c r="B1276" s="149" t="str">
        <f>IF(A1276&gt;0,VLOOKUP(A1276,Liste!$B$179                         : Liste!$C$189,2),"")</f>
        <v/>
      </c>
      <c r="C1276" s="186"/>
      <c r="D1276" s="187"/>
      <c r="E1276" t="str">
        <f>IF(D1276&gt;0,VLOOKUP(D1276,Liste!$A$10:$D$163,4),"")</f>
        <v/>
      </c>
      <c r="F1276" s="37"/>
      <c r="G1276" s="37"/>
      <c r="H1276" s="37"/>
      <c r="I1276" s="144" t="str">
        <f t="shared" si="19"/>
        <v/>
      </c>
    </row>
    <row r="1277" spans="1:9" ht="13" x14ac:dyDescent="0.3">
      <c r="A1277" s="147"/>
      <c r="B1277" s="149" t="str">
        <f>IF(A1277&gt;0,VLOOKUP(A1277,Liste!$B$179                         : Liste!$C$189,2),"")</f>
        <v/>
      </c>
      <c r="C1277" s="186"/>
      <c r="D1277" s="187"/>
      <c r="E1277" t="str">
        <f>IF(D1277&gt;0,VLOOKUP(D1277,Liste!$A$10:$D$163,4),"")</f>
        <v/>
      </c>
      <c r="F1277" s="37"/>
      <c r="G1277" s="37"/>
      <c r="H1277" s="37"/>
      <c r="I1277" s="144" t="str">
        <f t="shared" si="19"/>
        <v/>
      </c>
    </row>
    <row r="1278" spans="1:9" ht="13" x14ac:dyDescent="0.3">
      <c r="A1278" s="147"/>
      <c r="B1278" s="149" t="str">
        <f>IF(A1278&gt;0,VLOOKUP(A1278,Liste!$B$179                         : Liste!$C$189,2),"")</f>
        <v/>
      </c>
      <c r="C1278" s="186"/>
      <c r="D1278" s="187"/>
      <c r="E1278" t="str">
        <f>IF(D1278&gt;0,VLOOKUP(D1278,Liste!$A$10:$D$163,4),"")</f>
        <v/>
      </c>
      <c r="F1278" s="37"/>
      <c r="G1278" s="37"/>
      <c r="H1278" s="37"/>
      <c r="I1278" s="144" t="str">
        <f t="shared" si="19"/>
        <v/>
      </c>
    </row>
    <row r="1279" spans="1:9" ht="13" x14ac:dyDescent="0.3">
      <c r="A1279" s="147"/>
      <c r="B1279" s="149" t="str">
        <f>IF(A1279&gt;0,VLOOKUP(A1279,Liste!$B$179                         : Liste!$C$189,2),"")</f>
        <v/>
      </c>
      <c r="C1279" s="186"/>
      <c r="D1279" s="187"/>
      <c r="E1279" t="str">
        <f>IF(D1279&gt;0,VLOOKUP(D1279,Liste!$A$10:$D$163,4),"")</f>
        <v/>
      </c>
      <c r="F1279" s="37"/>
      <c r="G1279" s="37"/>
      <c r="H1279" s="37"/>
      <c r="I1279" s="144" t="str">
        <f t="shared" si="19"/>
        <v/>
      </c>
    </row>
    <row r="1280" spans="1:9" ht="13" x14ac:dyDescent="0.3">
      <c r="A1280" s="147"/>
      <c r="B1280" s="149" t="str">
        <f>IF(A1280&gt;0,VLOOKUP(A1280,Liste!$B$179                         : Liste!$C$189,2),"")</f>
        <v/>
      </c>
      <c r="C1280" s="186"/>
      <c r="D1280" s="187"/>
      <c r="E1280" t="str">
        <f>IF(D1280&gt;0,VLOOKUP(D1280,Liste!$A$10:$D$163,4),"")</f>
        <v/>
      </c>
      <c r="F1280" s="37"/>
      <c r="G1280" s="37"/>
      <c r="H1280" s="37"/>
      <c r="I1280" s="144" t="str">
        <f t="shared" si="19"/>
        <v/>
      </c>
    </row>
    <row r="1281" spans="1:9" ht="13" x14ac:dyDescent="0.3">
      <c r="A1281" s="147"/>
      <c r="B1281" s="149" t="str">
        <f>IF(A1281&gt;0,VLOOKUP(A1281,Liste!$B$179                         : Liste!$C$189,2),"")</f>
        <v/>
      </c>
      <c r="C1281" s="186"/>
      <c r="D1281" s="187"/>
      <c r="E1281" t="str">
        <f>IF(D1281&gt;0,VLOOKUP(D1281,Liste!$A$10:$D$163,4),"")</f>
        <v/>
      </c>
      <c r="F1281" s="37"/>
      <c r="G1281" s="37"/>
      <c r="H1281" s="37"/>
      <c r="I1281" s="144" t="str">
        <f t="shared" si="19"/>
        <v/>
      </c>
    </row>
    <row r="1282" spans="1:9" ht="13" x14ac:dyDescent="0.3">
      <c r="A1282" s="147"/>
      <c r="B1282" s="149" t="str">
        <f>IF(A1282&gt;0,VLOOKUP(A1282,Liste!$B$179                         : Liste!$C$189,2),"")</f>
        <v/>
      </c>
      <c r="C1282" s="186"/>
      <c r="D1282" s="187"/>
      <c r="E1282" t="str">
        <f>IF(D1282&gt;0,VLOOKUP(D1282,Liste!$A$10:$D$163,4),"")</f>
        <v/>
      </c>
      <c r="F1282" s="37"/>
      <c r="G1282" s="37"/>
      <c r="H1282" s="37"/>
      <c r="I1282" s="144" t="str">
        <f t="shared" si="19"/>
        <v/>
      </c>
    </row>
    <row r="1283" spans="1:9" ht="13" x14ac:dyDescent="0.3">
      <c r="A1283" s="147"/>
      <c r="B1283" s="149" t="str">
        <f>IF(A1283&gt;0,VLOOKUP(A1283,Liste!$B$179                         : Liste!$C$189,2),"")</f>
        <v/>
      </c>
      <c r="C1283" s="186"/>
      <c r="D1283" s="187"/>
      <c r="E1283" t="str">
        <f>IF(D1283&gt;0,VLOOKUP(D1283,Liste!$A$10:$D$163,4),"")</f>
        <v/>
      </c>
      <c r="F1283" s="37"/>
      <c r="G1283" s="37"/>
      <c r="H1283" s="37"/>
      <c r="I1283" s="144" t="str">
        <f t="shared" si="19"/>
        <v/>
      </c>
    </row>
    <row r="1284" spans="1:9" ht="13" x14ac:dyDescent="0.3">
      <c r="A1284" s="147"/>
      <c r="B1284" s="149" t="str">
        <f>IF(A1284&gt;0,VLOOKUP(A1284,Liste!$B$179                         : Liste!$C$189,2),"")</f>
        <v/>
      </c>
      <c r="C1284" s="186"/>
      <c r="D1284" s="187"/>
      <c r="E1284" t="str">
        <f>IF(D1284&gt;0,VLOOKUP(D1284,Liste!$A$10:$D$163,4),"")</f>
        <v/>
      </c>
      <c r="F1284" s="37"/>
      <c r="G1284" s="37"/>
      <c r="H1284" s="37"/>
      <c r="I1284" s="144" t="str">
        <f t="shared" si="19"/>
        <v/>
      </c>
    </row>
    <row r="1285" spans="1:9" ht="13" x14ac:dyDescent="0.3">
      <c r="A1285" s="147"/>
      <c r="B1285" s="149" t="str">
        <f>IF(A1285&gt;0,VLOOKUP(A1285,Liste!$B$179                         : Liste!$C$189,2),"")</f>
        <v/>
      </c>
      <c r="C1285" s="186"/>
      <c r="D1285" s="187"/>
      <c r="E1285" t="str">
        <f>IF(D1285&gt;0,VLOOKUP(D1285,Liste!$A$10:$D$163,4),"")</f>
        <v/>
      </c>
      <c r="F1285" s="37"/>
      <c r="G1285" s="37"/>
      <c r="H1285" s="37"/>
      <c r="I1285" s="144" t="str">
        <f t="shared" si="19"/>
        <v/>
      </c>
    </row>
    <row r="1286" spans="1:9" ht="13" x14ac:dyDescent="0.3">
      <c r="A1286" s="147"/>
      <c r="B1286" s="149" t="str">
        <f>IF(A1286&gt;0,VLOOKUP(A1286,Liste!$B$179                         : Liste!$C$189,2),"")</f>
        <v/>
      </c>
      <c r="C1286" s="186"/>
      <c r="D1286" s="187"/>
      <c r="E1286" t="str">
        <f>IF(D1286&gt;0,VLOOKUP(D1286,Liste!$A$10:$D$163,4),"")</f>
        <v/>
      </c>
      <c r="F1286" s="37"/>
      <c r="G1286" s="37"/>
      <c r="H1286" s="37"/>
      <c r="I1286" s="144" t="str">
        <f t="shared" ref="I1286:I1349" si="20">IF(AND(D1286&gt;0,F1286+G1286+H1286=0),"EN ATTENTE",IF(F1286+G1286+H1286&gt;1,"ERREUR",""))</f>
        <v/>
      </c>
    </row>
    <row r="1287" spans="1:9" ht="13" x14ac:dyDescent="0.3">
      <c r="A1287" s="147"/>
      <c r="B1287" s="149" t="str">
        <f>IF(A1287&gt;0,VLOOKUP(A1287,Liste!$B$179                         : Liste!$C$189,2),"")</f>
        <v/>
      </c>
      <c r="C1287" s="186"/>
      <c r="D1287" s="187"/>
      <c r="E1287" t="str">
        <f>IF(D1287&gt;0,VLOOKUP(D1287,Liste!$A$10:$D$163,4),"")</f>
        <v/>
      </c>
      <c r="F1287" s="37"/>
      <c r="G1287" s="37"/>
      <c r="H1287" s="37"/>
      <c r="I1287" s="144" t="str">
        <f t="shared" si="20"/>
        <v/>
      </c>
    </row>
    <row r="1288" spans="1:9" ht="13" x14ac:dyDescent="0.3">
      <c r="A1288" s="147"/>
      <c r="B1288" s="149" t="str">
        <f>IF(A1288&gt;0,VLOOKUP(A1288,Liste!$B$179                         : Liste!$C$189,2),"")</f>
        <v/>
      </c>
      <c r="C1288" s="186"/>
      <c r="D1288" s="187"/>
      <c r="E1288" t="str">
        <f>IF(D1288&gt;0,VLOOKUP(D1288,Liste!$A$10:$D$163,4),"")</f>
        <v/>
      </c>
      <c r="F1288" s="37"/>
      <c r="G1288" s="37"/>
      <c r="H1288" s="37"/>
      <c r="I1288" s="144" t="str">
        <f t="shared" si="20"/>
        <v/>
      </c>
    </row>
    <row r="1289" spans="1:9" ht="13" x14ac:dyDescent="0.3">
      <c r="A1289" s="147"/>
      <c r="B1289" s="149" t="str">
        <f>IF(A1289&gt;0,VLOOKUP(A1289,Liste!$B$179                         : Liste!$C$189,2),"")</f>
        <v/>
      </c>
      <c r="C1289" s="186"/>
      <c r="D1289" s="187"/>
      <c r="E1289" t="str">
        <f>IF(D1289&gt;0,VLOOKUP(D1289,Liste!$A$10:$D$163,4),"")</f>
        <v/>
      </c>
      <c r="F1289" s="37"/>
      <c r="G1289" s="37"/>
      <c r="H1289" s="37"/>
      <c r="I1289" s="144" t="str">
        <f t="shared" si="20"/>
        <v/>
      </c>
    </row>
    <row r="1290" spans="1:9" ht="13" x14ac:dyDescent="0.3">
      <c r="A1290" s="147"/>
      <c r="B1290" s="149" t="str">
        <f>IF(A1290&gt;0,VLOOKUP(A1290,Liste!$B$179                         : Liste!$C$189,2),"")</f>
        <v/>
      </c>
      <c r="C1290" s="186"/>
      <c r="D1290" s="187"/>
      <c r="E1290" t="str">
        <f>IF(D1290&gt;0,VLOOKUP(D1290,Liste!$A$10:$D$163,4),"")</f>
        <v/>
      </c>
      <c r="F1290" s="37"/>
      <c r="G1290" s="37"/>
      <c r="H1290" s="37"/>
      <c r="I1290" s="144" t="str">
        <f t="shared" si="20"/>
        <v/>
      </c>
    </row>
    <row r="1291" spans="1:9" ht="13" x14ac:dyDescent="0.3">
      <c r="A1291" s="147"/>
      <c r="B1291" s="149" t="str">
        <f>IF(A1291&gt;0,VLOOKUP(A1291,Liste!$B$179                         : Liste!$C$189,2),"")</f>
        <v/>
      </c>
      <c r="C1291" s="186"/>
      <c r="D1291" s="187"/>
      <c r="E1291" t="str">
        <f>IF(D1291&gt;0,VLOOKUP(D1291,Liste!$A$10:$D$163,4),"")</f>
        <v/>
      </c>
      <c r="F1291" s="37"/>
      <c r="G1291" s="37"/>
      <c r="H1291" s="37"/>
      <c r="I1291" s="144" t="str">
        <f t="shared" si="20"/>
        <v/>
      </c>
    </row>
    <row r="1292" spans="1:9" ht="13" x14ac:dyDescent="0.3">
      <c r="A1292" s="147"/>
      <c r="B1292" s="149" t="str">
        <f>IF(A1292&gt;0,VLOOKUP(A1292,Liste!$B$179                         : Liste!$C$189,2),"")</f>
        <v/>
      </c>
      <c r="C1292" s="186"/>
      <c r="D1292" s="187"/>
      <c r="E1292" t="str">
        <f>IF(D1292&gt;0,VLOOKUP(D1292,Liste!$A$10:$D$163,4),"")</f>
        <v/>
      </c>
      <c r="F1292" s="37"/>
      <c r="G1292" s="37"/>
      <c r="H1292" s="37"/>
      <c r="I1292" s="144" t="str">
        <f t="shared" si="20"/>
        <v/>
      </c>
    </row>
    <row r="1293" spans="1:9" ht="13" x14ac:dyDescent="0.3">
      <c r="A1293" s="147"/>
      <c r="B1293" s="149" t="str">
        <f>IF(A1293&gt;0,VLOOKUP(A1293,Liste!$B$179                         : Liste!$C$189,2),"")</f>
        <v/>
      </c>
      <c r="C1293" s="186"/>
      <c r="D1293" s="187"/>
      <c r="E1293" t="str">
        <f>IF(D1293&gt;0,VLOOKUP(D1293,Liste!$A$10:$D$163,4),"")</f>
        <v/>
      </c>
      <c r="F1293" s="37"/>
      <c r="G1293" s="37"/>
      <c r="H1293" s="37"/>
      <c r="I1293" s="144" t="str">
        <f t="shared" si="20"/>
        <v/>
      </c>
    </row>
    <row r="1294" spans="1:9" ht="13" x14ac:dyDescent="0.3">
      <c r="A1294" s="147"/>
      <c r="B1294" s="149" t="str">
        <f>IF(A1294&gt;0,VLOOKUP(A1294,Liste!$B$179                         : Liste!$C$189,2),"")</f>
        <v/>
      </c>
      <c r="C1294" s="186"/>
      <c r="D1294" s="187"/>
      <c r="E1294" t="str">
        <f>IF(D1294&gt;0,VLOOKUP(D1294,Liste!$A$10:$D$163,4),"")</f>
        <v/>
      </c>
      <c r="F1294" s="37"/>
      <c r="G1294" s="37"/>
      <c r="H1294" s="37"/>
      <c r="I1294" s="144" t="str">
        <f t="shared" si="20"/>
        <v/>
      </c>
    </row>
    <row r="1295" spans="1:9" ht="13" x14ac:dyDescent="0.3">
      <c r="A1295" s="147"/>
      <c r="B1295" s="149" t="str">
        <f>IF(A1295&gt;0,VLOOKUP(A1295,Liste!$B$179                         : Liste!$C$189,2),"")</f>
        <v/>
      </c>
      <c r="C1295" s="186"/>
      <c r="D1295" s="187"/>
      <c r="E1295" t="str">
        <f>IF(D1295&gt;0,VLOOKUP(D1295,Liste!$A$10:$D$163,4),"")</f>
        <v/>
      </c>
      <c r="F1295" s="37"/>
      <c r="G1295" s="37"/>
      <c r="H1295" s="37"/>
      <c r="I1295" s="144" t="str">
        <f t="shared" si="20"/>
        <v/>
      </c>
    </row>
    <row r="1296" spans="1:9" ht="13" x14ac:dyDescent="0.3">
      <c r="A1296" s="147"/>
      <c r="B1296" s="149" t="str">
        <f>IF(A1296&gt;0,VLOOKUP(A1296,Liste!$B$179                         : Liste!$C$189,2),"")</f>
        <v/>
      </c>
      <c r="C1296" s="186"/>
      <c r="D1296" s="187"/>
      <c r="E1296" t="str">
        <f>IF(D1296&gt;0,VLOOKUP(D1296,Liste!$A$10:$D$163,4),"")</f>
        <v/>
      </c>
      <c r="F1296" s="37"/>
      <c r="G1296" s="37"/>
      <c r="H1296" s="37"/>
      <c r="I1296" s="144" t="str">
        <f t="shared" si="20"/>
        <v/>
      </c>
    </row>
    <row r="1297" spans="1:9" ht="13" x14ac:dyDescent="0.3">
      <c r="A1297" s="147"/>
      <c r="B1297" s="149" t="str">
        <f>IF(A1297&gt;0,VLOOKUP(A1297,Liste!$B$179                         : Liste!$C$189,2),"")</f>
        <v/>
      </c>
      <c r="C1297" s="186"/>
      <c r="D1297" s="187"/>
      <c r="E1297" t="str">
        <f>IF(D1297&gt;0,VLOOKUP(D1297,Liste!$A$10:$D$163,4),"")</f>
        <v/>
      </c>
      <c r="F1297" s="37"/>
      <c r="G1297" s="37"/>
      <c r="H1297" s="37"/>
      <c r="I1297" s="144" t="str">
        <f t="shared" si="20"/>
        <v/>
      </c>
    </row>
    <row r="1298" spans="1:9" ht="13" x14ac:dyDescent="0.3">
      <c r="A1298" s="147"/>
      <c r="B1298" s="149" t="str">
        <f>IF(A1298&gt;0,VLOOKUP(A1298,Liste!$B$179                         : Liste!$C$189,2),"")</f>
        <v/>
      </c>
      <c r="C1298" s="186"/>
      <c r="D1298" s="187"/>
      <c r="E1298" t="str">
        <f>IF(D1298&gt;0,VLOOKUP(D1298,Liste!$A$10:$D$163,4),"")</f>
        <v/>
      </c>
      <c r="F1298" s="37"/>
      <c r="G1298" s="37"/>
      <c r="H1298" s="37"/>
      <c r="I1298" s="144" t="str">
        <f t="shared" si="20"/>
        <v/>
      </c>
    </row>
    <row r="1299" spans="1:9" ht="13" x14ac:dyDescent="0.3">
      <c r="A1299" s="147"/>
      <c r="B1299" s="149" t="str">
        <f>IF(A1299&gt;0,VLOOKUP(A1299,Liste!$B$179                         : Liste!$C$189,2),"")</f>
        <v/>
      </c>
      <c r="C1299" s="186"/>
      <c r="D1299" s="187"/>
      <c r="E1299" t="str">
        <f>IF(D1299&gt;0,VLOOKUP(D1299,Liste!$A$10:$D$163,4),"")</f>
        <v/>
      </c>
      <c r="F1299" s="37"/>
      <c r="G1299" s="37"/>
      <c r="H1299" s="37"/>
      <c r="I1299" s="144" t="str">
        <f t="shared" si="20"/>
        <v/>
      </c>
    </row>
    <row r="1300" spans="1:9" ht="13" x14ac:dyDescent="0.3">
      <c r="A1300" s="147"/>
      <c r="B1300" s="149" t="str">
        <f>IF(A1300&gt;0,VLOOKUP(A1300,Liste!$B$179                         : Liste!$C$189,2),"")</f>
        <v/>
      </c>
      <c r="C1300" s="186"/>
      <c r="D1300" s="187"/>
      <c r="E1300" t="str">
        <f>IF(D1300&gt;0,VLOOKUP(D1300,Liste!$A$10:$D$163,4),"")</f>
        <v/>
      </c>
      <c r="F1300" s="37"/>
      <c r="G1300" s="37"/>
      <c r="H1300" s="37"/>
      <c r="I1300" s="144" t="str">
        <f t="shared" si="20"/>
        <v/>
      </c>
    </row>
    <row r="1301" spans="1:9" ht="13" x14ac:dyDescent="0.3">
      <c r="A1301" s="147"/>
      <c r="B1301" s="149" t="str">
        <f>IF(A1301&gt;0,VLOOKUP(A1301,Liste!$B$179                         : Liste!$C$189,2),"")</f>
        <v/>
      </c>
      <c r="C1301" s="186"/>
      <c r="D1301" s="187"/>
      <c r="E1301" t="str">
        <f>IF(D1301&gt;0,VLOOKUP(D1301,Liste!$A$10:$D$163,4),"")</f>
        <v/>
      </c>
      <c r="F1301" s="37"/>
      <c r="G1301" s="37"/>
      <c r="H1301" s="37"/>
      <c r="I1301" s="144" t="str">
        <f t="shared" si="20"/>
        <v/>
      </c>
    </row>
    <row r="1302" spans="1:9" ht="13" x14ac:dyDescent="0.3">
      <c r="A1302" s="147"/>
      <c r="B1302" s="149" t="str">
        <f>IF(A1302&gt;0,VLOOKUP(A1302,Liste!$B$179                         : Liste!$C$189,2),"")</f>
        <v/>
      </c>
      <c r="C1302" s="186"/>
      <c r="D1302" s="187"/>
      <c r="E1302" t="str">
        <f>IF(D1302&gt;0,VLOOKUP(D1302,Liste!$A$10:$D$163,4),"")</f>
        <v/>
      </c>
      <c r="F1302" s="37"/>
      <c r="G1302" s="37"/>
      <c r="H1302" s="37"/>
      <c r="I1302" s="144" t="str">
        <f t="shared" si="20"/>
        <v/>
      </c>
    </row>
    <row r="1303" spans="1:9" ht="13" x14ac:dyDescent="0.3">
      <c r="A1303" s="147"/>
      <c r="B1303" s="149" t="str">
        <f>IF(A1303&gt;0,VLOOKUP(A1303,Liste!$B$179                         : Liste!$C$189,2),"")</f>
        <v/>
      </c>
      <c r="C1303" s="186"/>
      <c r="D1303" s="187"/>
      <c r="E1303" t="str">
        <f>IF(D1303&gt;0,VLOOKUP(D1303,Liste!$A$10:$D$163,4),"")</f>
        <v/>
      </c>
      <c r="F1303" s="37"/>
      <c r="G1303" s="37"/>
      <c r="H1303" s="37"/>
      <c r="I1303" s="144" t="str">
        <f t="shared" si="20"/>
        <v/>
      </c>
    </row>
    <row r="1304" spans="1:9" ht="13" x14ac:dyDescent="0.3">
      <c r="A1304" s="147"/>
      <c r="B1304" s="149" t="str">
        <f>IF(A1304&gt;0,VLOOKUP(A1304,Liste!$B$179                         : Liste!$C$189,2),"")</f>
        <v/>
      </c>
      <c r="C1304" s="186"/>
      <c r="D1304" s="187"/>
      <c r="E1304" t="str">
        <f>IF(D1304&gt;0,VLOOKUP(D1304,Liste!$A$10:$D$163,4),"")</f>
        <v/>
      </c>
      <c r="F1304" s="37"/>
      <c r="G1304" s="37"/>
      <c r="H1304" s="37"/>
      <c r="I1304" s="144" t="str">
        <f t="shared" si="20"/>
        <v/>
      </c>
    </row>
    <row r="1305" spans="1:9" ht="13" x14ac:dyDescent="0.3">
      <c r="A1305" s="147"/>
      <c r="B1305" s="149" t="str">
        <f>IF(A1305&gt;0,VLOOKUP(A1305,Liste!$B$179                         : Liste!$C$189,2),"")</f>
        <v/>
      </c>
      <c r="C1305" s="186"/>
      <c r="D1305" s="187"/>
      <c r="E1305" t="str">
        <f>IF(D1305&gt;0,VLOOKUP(D1305,Liste!$A$10:$D$163,4),"")</f>
        <v/>
      </c>
      <c r="F1305" s="37"/>
      <c r="G1305" s="37"/>
      <c r="H1305" s="37"/>
      <c r="I1305" s="144" t="str">
        <f t="shared" si="20"/>
        <v/>
      </c>
    </row>
    <row r="1306" spans="1:9" ht="13" x14ac:dyDescent="0.3">
      <c r="A1306" s="147"/>
      <c r="B1306" s="149" t="str">
        <f>IF(A1306&gt;0,VLOOKUP(A1306,Liste!$B$179                         : Liste!$C$189,2),"")</f>
        <v/>
      </c>
      <c r="C1306" s="186"/>
      <c r="D1306" s="187"/>
      <c r="E1306" t="str">
        <f>IF(D1306&gt;0,VLOOKUP(D1306,Liste!$A$10:$D$163,4),"")</f>
        <v/>
      </c>
      <c r="F1306" s="37"/>
      <c r="G1306" s="37"/>
      <c r="H1306" s="37"/>
      <c r="I1306" s="144" t="str">
        <f t="shared" si="20"/>
        <v/>
      </c>
    </row>
    <row r="1307" spans="1:9" ht="13" x14ac:dyDescent="0.3">
      <c r="A1307" s="147"/>
      <c r="B1307" s="149" t="str">
        <f>IF(A1307&gt;0,VLOOKUP(A1307,Liste!$B$179                         : Liste!$C$189,2),"")</f>
        <v/>
      </c>
      <c r="C1307" s="186"/>
      <c r="D1307" s="187"/>
      <c r="E1307" t="str">
        <f>IF(D1307&gt;0,VLOOKUP(D1307,Liste!$A$10:$D$163,4),"")</f>
        <v/>
      </c>
      <c r="F1307" s="37"/>
      <c r="G1307" s="37"/>
      <c r="H1307" s="37"/>
      <c r="I1307" s="144" t="str">
        <f t="shared" si="20"/>
        <v/>
      </c>
    </row>
    <row r="1308" spans="1:9" ht="13" x14ac:dyDescent="0.3">
      <c r="A1308" s="147"/>
      <c r="B1308" s="149" t="str">
        <f>IF(A1308&gt;0,VLOOKUP(A1308,Liste!$B$179                         : Liste!$C$189,2),"")</f>
        <v/>
      </c>
      <c r="C1308" s="186"/>
      <c r="D1308" s="187"/>
      <c r="E1308" t="str">
        <f>IF(D1308&gt;0,VLOOKUP(D1308,Liste!$A$10:$D$163,4),"")</f>
        <v/>
      </c>
      <c r="F1308" s="37"/>
      <c r="G1308" s="37"/>
      <c r="H1308" s="37"/>
      <c r="I1308" s="144" t="str">
        <f t="shared" si="20"/>
        <v/>
      </c>
    </row>
    <row r="1309" spans="1:9" ht="13" x14ac:dyDescent="0.3">
      <c r="A1309" s="147"/>
      <c r="B1309" s="149" t="str">
        <f>IF(A1309&gt;0,VLOOKUP(A1309,Liste!$B$179                         : Liste!$C$189,2),"")</f>
        <v/>
      </c>
      <c r="C1309" s="186"/>
      <c r="D1309" s="187"/>
      <c r="E1309" t="str">
        <f>IF(D1309&gt;0,VLOOKUP(D1309,Liste!$A$10:$D$163,4),"")</f>
        <v/>
      </c>
      <c r="F1309" s="37"/>
      <c r="G1309" s="37"/>
      <c r="H1309" s="37"/>
      <c r="I1309" s="144" t="str">
        <f t="shared" si="20"/>
        <v/>
      </c>
    </row>
    <row r="1310" spans="1:9" ht="13" x14ac:dyDescent="0.3">
      <c r="A1310" s="147"/>
      <c r="B1310" s="149" t="str">
        <f>IF(A1310&gt;0,VLOOKUP(A1310,Liste!$B$179                         : Liste!$C$189,2),"")</f>
        <v/>
      </c>
      <c r="C1310" s="186"/>
      <c r="D1310" s="187"/>
      <c r="E1310" t="str">
        <f>IF(D1310&gt;0,VLOOKUP(D1310,Liste!$A$10:$D$163,4),"")</f>
        <v/>
      </c>
      <c r="F1310" s="37"/>
      <c r="G1310" s="37"/>
      <c r="H1310" s="37"/>
      <c r="I1310" s="144" t="str">
        <f t="shared" si="20"/>
        <v/>
      </c>
    </row>
    <row r="1311" spans="1:9" ht="13" x14ac:dyDescent="0.3">
      <c r="A1311" s="147"/>
      <c r="B1311" s="149" t="str">
        <f>IF(A1311&gt;0,VLOOKUP(A1311,Liste!$B$179                         : Liste!$C$189,2),"")</f>
        <v/>
      </c>
      <c r="C1311" s="186"/>
      <c r="D1311" s="187"/>
      <c r="E1311" t="str">
        <f>IF(D1311&gt;0,VLOOKUP(D1311,Liste!$A$10:$D$163,4),"")</f>
        <v/>
      </c>
      <c r="F1311" s="37"/>
      <c r="G1311" s="37"/>
      <c r="H1311" s="37"/>
      <c r="I1311" s="144" t="str">
        <f t="shared" si="20"/>
        <v/>
      </c>
    </row>
    <row r="1312" spans="1:9" ht="13" x14ac:dyDescent="0.3">
      <c r="A1312" s="147"/>
      <c r="B1312" s="149" t="str">
        <f>IF(A1312&gt;0,VLOOKUP(A1312,Liste!$B$179                         : Liste!$C$189,2),"")</f>
        <v/>
      </c>
      <c r="C1312" s="186"/>
      <c r="D1312" s="187"/>
      <c r="E1312" t="str">
        <f>IF(D1312&gt;0,VLOOKUP(D1312,Liste!$A$10:$D$163,4),"")</f>
        <v/>
      </c>
      <c r="F1312" s="37"/>
      <c r="G1312" s="37"/>
      <c r="H1312" s="37"/>
      <c r="I1312" s="144" t="str">
        <f t="shared" si="20"/>
        <v/>
      </c>
    </row>
    <row r="1313" spans="1:9" ht="13" x14ac:dyDescent="0.3">
      <c r="A1313" s="147"/>
      <c r="B1313" s="149" t="str">
        <f>IF(A1313&gt;0,VLOOKUP(A1313,Liste!$B$179                         : Liste!$C$189,2),"")</f>
        <v/>
      </c>
      <c r="C1313" s="186"/>
      <c r="D1313" s="187"/>
      <c r="E1313" t="str">
        <f>IF(D1313&gt;0,VLOOKUP(D1313,Liste!$A$10:$D$163,4),"")</f>
        <v/>
      </c>
      <c r="F1313" s="37"/>
      <c r="G1313" s="37"/>
      <c r="H1313" s="37"/>
      <c r="I1313" s="144" t="str">
        <f t="shared" si="20"/>
        <v/>
      </c>
    </row>
    <row r="1314" spans="1:9" ht="13" x14ac:dyDescent="0.3">
      <c r="A1314" s="147"/>
      <c r="B1314" s="149" t="str">
        <f>IF(A1314&gt;0,VLOOKUP(A1314,Liste!$B$179                         : Liste!$C$189,2),"")</f>
        <v/>
      </c>
      <c r="C1314" s="186"/>
      <c r="D1314" s="187"/>
      <c r="E1314" t="str">
        <f>IF(D1314&gt;0,VLOOKUP(D1314,Liste!$A$10:$D$163,4),"")</f>
        <v/>
      </c>
      <c r="F1314" s="37"/>
      <c r="G1314" s="37"/>
      <c r="H1314" s="37"/>
      <c r="I1314" s="144" t="str">
        <f t="shared" si="20"/>
        <v/>
      </c>
    </row>
    <row r="1315" spans="1:9" ht="13" x14ac:dyDescent="0.3">
      <c r="A1315" s="147"/>
      <c r="B1315" s="149" t="str">
        <f>IF(A1315&gt;0,VLOOKUP(A1315,Liste!$B$179                         : Liste!$C$189,2),"")</f>
        <v/>
      </c>
      <c r="C1315" s="186"/>
      <c r="D1315" s="187"/>
      <c r="E1315" t="str">
        <f>IF(D1315&gt;0,VLOOKUP(D1315,Liste!$A$10:$D$163,4),"")</f>
        <v/>
      </c>
      <c r="F1315" s="37"/>
      <c r="G1315" s="37"/>
      <c r="H1315" s="37"/>
      <c r="I1315" s="144" t="str">
        <f t="shared" si="20"/>
        <v/>
      </c>
    </row>
    <row r="1316" spans="1:9" ht="13" x14ac:dyDescent="0.3">
      <c r="A1316" s="147"/>
      <c r="B1316" s="149" t="str">
        <f>IF(A1316&gt;0,VLOOKUP(A1316,Liste!$B$179                         : Liste!$C$189,2),"")</f>
        <v/>
      </c>
      <c r="C1316" s="186"/>
      <c r="D1316" s="187"/>
      <c r="E1316" t="str">
        <f>IF(D1316&gt;0,VLOOKUP(D1316,Liste!$A$10:$D$163,4),"")</f>
        <v/>
      </c>
      <c r="F1316" s="37"/>
      <c r="G1316" s="37"/>
      <c r="H1316" s="37"/>
      <c r="I1316" s="144" t="str">
        <f t="shared" si="20"/>
        <v/>
      </c>
    </row>
    <row r="1317" spans="1:9" ht="13" x14ac:dyDescent="0.3">
      <c r="A1317" s="147"/>
      <c r="B1317" s="149" t="str">
        <f>IF(A1317&gt;0,VLOOKUP(A1317,Liste!$B$179                         : Liste!$C$189,2),"")</f>
        <v/>
      </c>
      <c r="C1317" s="186"/>
      <c r="D1317" s="187"/>
      <c r="E1317" t="str">
        <f>IF(D1317&gt;0,VLOOKUP(D1317,Liste!$A$10:$D$163,4),"")</f>
        <v/>
      </c>
      <c r="F1317" s="37"/>
      <c r="G1317" s="37"/>
      <c r="H1317" s="37"/>
      <c r="I1317" s="144" t="str">
        <f t="shared" si="20"/>
        <v/>
      </c>
    </row>
    <row r="1318" spans="1:9" ht="13" x14ac:dyDescent="0.3">
      <c r="A1318" s="147"/>
      <c r="B1318" s="149" t="str">
        <f>IF(A1318&gt;0,VLOOKUP(A1318,Liste!$B$179                         : Liste!$C$189,2),"")</f>
        <v/>
      </c>
      <c r="C1318" s="186"/>
      <c r="D1318" s="187"/>
      <c r="E1318" t="str">
        <f>IF(D1318&gt;0,VLOOKUP(D1318,Liste!$A$10:$D$163,4),"")</f>
        <v/>
      </c>
      <c r="F1318" s="37"/>
      <c r="G1318" s="37"/>
      <c r="H1318" s="37"/>
      <c r="I1318" s="144" t="str">
        <f t="shared" si="20"/>
        <v/>
      </c>
    </row>
    <row r="1319" spans="1:9" ht="13" x14ac:dyDescent="0.3">
      <c r="A1319" s="147"/>
      <c r="B1319" s="149" t="str">
        <f>IF(A1319&gt;0,VLOOKUP(A1319,Liste!$B$179                         : Liste!$C$189,2),"")</f>
        <v/>
      </c>
      <c r="C1319" s="186"/>
      <c r="D1319" s="187"/>
      <c r="E1319" t="str">
        <f>IF(D1319&gt;0,VLOOKUP(D1319,Liste!$A$10:$D$163,4),"")</f>
        <v/>
      </c>
      <c r="F1319" s="37"/>
      <c r="G1319" s="37"/>
      <c r="H1319" s="37"/>
      <c r="I1319" s="144" t="str">
        <f t="shared" si="20"/>
        <v/>
      </c>
    </row>
    <row r="1320" spans="1:9" ht="13" x14ac:dyDescent="0.3">
      <c r="A1320" s="147"/>
      <c r="B1320" s="149" t="str">
        <f>IF(A1320&gt;0,VLOOKUP(A1320,Liste!$B$179                         : Liste!$C$189,2),"")</f>
        <v/>
      </c>
      <c r="C1320" s="186"/>
      <c r="D1320" s="187"/>
      <c r="E1320" t="str">
        <f>IF(D1320&gt;0,VLOOKUP(D1320,Liste!$A$10:$D$163,4),"")</f>
        <v/>
      </c>
      <c r="F1320" s="37"/>
      <c r="G1320" s="37"/>
      <c r="H1320" s="37"/>
      <c r="I1320" s="144" t="str">
        <f t="shared" si="20"/>
        <v/>
      </c>
    </row>
    <row r="1321" spans="1:9" ht="13" x14ac:dyDescent="0.3">
      <c r="A1321" s="147"/>
      <c r="B1321" s="149" t="str">
        <f>IF(A1321&gt;0,VLOOKUP(A1321,Liste!$B$179                         : Liste!$C$189,2),"")</f>
        <v/>
      </c>
      <c r="C1321" s="186"/>
      <c r="D1321" s="187"/>
      <c r="E1321" t="str">
        <f>IF(D1321&gt;0,VLOOKUP(D1321,Liste!$A$10:$D$163,4),"")</f>
        <v/>
      </c>
      <c r="F1321" s="37"/>
      <c r="G1321" s="37"/>
      <c r="H1321" s="37"/>
      <c r="I1321" s="144" t="str">
        <f t="shared" si="20"/>
        <v/>
      </c>
    </row>
    <row r="1322" spans="1:9" ht="13" x14ac:dyDescent="0.3">
      <c r="A1322" s="147"/>
      <c r="B1322" s="149" t="str">
        <f>IF(A1322&gt;0,VLOOKUP(A1322,Liste!$B$179                         : Liste!$C$189,2),"")</f>
        <v/>
      </c>
      <c r="C1322" s="186"/>
      <c r="D1322" s="187"/>
      <c r="E1322" t="str">
        <f>IF(D1322&gt;0,VLOOKUP(D1322,Liste!$A$10:$D$163,4),"")</f>
        <v/>
      </c>
      <c r="F1322" s="37"/>
      <c r="G1322" s="37"/>
      <c r="H1322" s="37"/>
      <c r="I1322" s="144" t="str">
        <f t="shared" si="20"/>
        <v/>
      </c>
    </row>
    <row r="1323" spans="1:9" ht="13" x14ac:dyDescent="0.3">
      <c r="A1323" s="147"/>
      <c r="B1323" s="149" t="str">
        <f>IF(A1323&gt;0,VLOOKUP(A1323,Liste!$B$179                         : Liste!$C$189,2),"")</f>
        <v/>
      </c>
      <c r="C1323" s="186"/>
      <c r="D1323" s="187"/>
      <c r="E1323" t="str">
        <f>IF(D1323&gt;0,VLOOKUP(D1323,Liste!$A$10:$D$163,4),"")</f>
        <v/>
      </c>
      <c r="F1323" s="37"/>
      <c r="G1323" s="37"/>
      <c r="H1323" s="37"/>
      <c r="I1323" s="144" t="str">
        <f t="shared" si="20"/>
        <v/>
      </c>
    </row>
    <row r="1324" spans="1:9" ht="13" x14ac:dyDescent="0.3">
      <c r="A1324" s="147"/>
      <c r="B1324" s="149" t="str">
        <f>IF(A1324&gt;0,VLOOKUP(A1324,Liste!$B$179                         : Liste!$C$189,2),"")</f>
        <v/>
      </c>
      <c r="C1324" s="186"/>
      <c r="D1324" s="187"/>
      <c r="E1324" t="str">
        <f>IF(D1324&gt;0,VLOOKUP(D1324,Liste!$A$10:$D$163,4),"")</f>
        <v/>
      </c>
      <c r="F1324" s="37"/>
      <c r="G1324" s="37"/>
      <c r="H1324" s="37"/>
      <c r="I1324" s="144" t="str">
        <f t="shared" si="20"/>
        <v/>
      </c>
    </row>
    <row r="1325" spans="1:9" ht="13" x14ac:dyDescent="0.3">
      <c r="A1325" s="147"/>
      <c r="B1325" s="149" t="str">
        <f>IF(A1325&gt;0,VLOOKUP(A1325,Liste!$B$179                         : Liste!$C$189,2),"")</f>
        <v/>
      </c>
      <c r="C1325" s="186"/>
      <c r="D1325" s="187"/>
      <c r="E1325" t="str">
        <f>IF(D1325&gt;0,VLOOKUP(D1325,Liste!$A$10:$D$163,4),"")</f>
        <v/>
      </c>
      <c r="F1325" s="37"/>
      <c r="G1325" s="37"/>
      <c r="H1325" s="37"/>
      <c r="I1325" s="144" t="str">
        <f t="shared" si="20"/>
        <v/>
      </c>
    </row>
    <row r="1326" spans="1:9" ht="13" x14ac:dyDescent="0.3">
      <c r="A1326" s="147"/>
      <c r="B1326" s="149" t="str">
        <f>IF(A1326&gt;0,VLOOKUP(A1326,Liste!$B$179                         : Liste!$C$189,2),"")</f>
        <v/>
      </c>
      <c r="C1326" s="186"/>
      <c r="D1326" s="187"/>
      <c r="E1326" t="str">
        <f>IF(D1326&gt;0,VLOOKUP(D1326,Liste!$A$10:$D$163,4),"")</f>
        <v/>
      </c>
      <c r="F1326" s="37"/>
      <c r="G1326" s="37"/>
      <c r="H1326" s="37"/>
      <c r="I1326" s="144" t="str">
        <f t="shared" si="20"/>
        <v/>
      </c>
    </row>
    <row r="1327" spans="1:9" ht="13" x14ac:dyDescent="0.3">
      <c r="A1327" s="147"/>
      <c r="B1327" s="149" t="str">
        <f>IF(A1327&gt;0,VLOOKUP(A1327,Liste!$B$179                         : Liste!$C$189,2),"")</f>
        <v/>
      </c>
      <c r="C1327" s="186"/>
      <c r="D1327" s="187"/>
      <c r="E1327" t="str">
        <f>IF(D1327&gt;0,VLOOKUP(D1327,Liste!$A$10:$D$163,4),"")</f>
        <v/>
      </c>
      <c r="F1327" s="37"/>
      <c r="G1327" s="37"/>
      <c r="H1327" s="37"/>
      <c r="I1327" s="144" t="str">
        <f t="shared" si="20"/>
        <v/>
      </c>
    </row>
    <row r="1328" spans="1:9" ht="13" x14ac:dyDescent="0.3">
      <c r="A1328" s="147"/>
      <c r="B1328" s="149" t="str">
        <f>IF(A1328&gt;0,VLOOKUP(A1328,Liste!$B$179                         : Liste!$C$189,2),"")</f>
        <v/>
      </c>
      <c r="C1328" s="186"/>
      <c r="D1328" s="187"/>
      <c r="E1328" t="str">
        <f>IF(D1328&gt;0,VLOOKUP(D1328,Liste!$A$10:$D$163,4),"")</f>
        <v/>
      </c>
      <c r="F1328" s="37"/>
      <c r="G1328" s="37"/>
      <c r="H1328" s="37"/>
      <c r="I1328" s="144" t="str">
        <f t="shared" si="20"/>
        <v/>
      </c>
    </row>
    <row r="1329" spans="1:9" ht="13" x14ac:dyDescent="0.3">
      <c r="A1329" s="147"/>
      <c r="B1329" s="149" t="str">
        <f>IF(A1329&gt;0,VLOOKUP(A1329,Liste!$B$179                         : Liste!$C$189,2),"")</f>
        <v/>
      </c>
      <c r="C1329" s="186"/>
      <c r="D1329" s="187"/>
      <c r="E1329" t="str">
        <f>IF(D1329&gt;0,VLOOKUP(D1329,Liste!$A$10:$D$163,4),"")</f>
        <v/>
      </c>
      <c r="F1329" s="37"/>
      <c r="G1329" s="37"/>
      <c r="H1329" s="37"/>
      <c r="I1329" s="144" t="str">
        <f t="shared" si="20"/>
        <v/>
      </c>
    </row>
    <row r="1330" spans="1:9" ht="13" x14ac:dyDescent="0.3">
      <c r="A1330" s="147"/>
      <c r="B1330" s="149" t="str">
        <f>IF(A1330&gt;0,VLOOKUP(A1330,Liste!$B$179                         : Liste!$C$189,2),"")</f>
        <v/>
      </c>
      <c r="C1330" s="186"/>
      <c r="D1330" s="187"/>
      <c r="E1330" t="str">
        <f>IF(D1330&gt;0,VLOOKUP(D1330,Liste!$A$10:$D$163,4),"")</f>
        <v/>
      </c>
      <c r="F1330" s="37"/>
      <c r="G1330" s="37"/>
      <c r="H1330" s="37"/>
      <c r="I1330" s="144" t="str">
        <f t="shared" si="20"/>
        <v/>
      </c>
    </row>
    <row r="1331" spans="1:9" ht="13" x14ac:dyDescent="0.3">
      <c r="A1331" s="147"/>
      <c r="B1331" s="149" t="str">
        <f>IF(A1331&gt;0,VLOOKUP(A1331,Liste!$B$179                         : Liste!$C$189,2),"")</f>
        <v/>
      </c>
      <c r="C1331" s="186"/>
      <c r="D1331" s="187"/>
      <c r="E1331" t="str">
        <f>IF(D1331&gt;0,VLOOKUP(D1331,Liste!$A$10:$D$163,4),"")</f>
        <v/>
      </c>
      <c r="F1331" s="37"/>
      <c r="G1331" s="37"/>
      <c r="H1331" s="37"/>
      <c r="I1331" s="144" t="str">
        <f t="shared" si="20"/>
        <v/>
      </c>
    </row>
    <row r="1332" spans="1:9" ht="13" x14ac:dyDescent="0.3">
      <c r="A1332" s="147"/>
      <c r="B1332" s="149" t="str">
        <f>IF(A1332&gt;0,VLOOKUP(A1332,Liste!$B$179                         : Liste!$C$189,2),"")</f>
        <v/>
      </c>
      <c r="C1332" s="186"/>
      <c r="D1332" s="187"/>
      <c r="E1332" t="str">
        <f>IF(D1332&gt;0,VLOOKUP(D1332,Liste!$A$10:$D$163,4),"")</f>
        <v/>
      </c>
      <c r="F1332" s="37"/>
      <c r="G1332" s="37"/>
      <c r="H1332" s="37"/>
      <c r="I1332" s="144" t="str">
        <f t="shared" si="20"/>
        <v/>
      </c>
    </row>
    <row r="1333" spans="1:9" ht="13" x14ac:dyDescent="0.3">
      <c r="A1333" s="147"/>
      <c r="B1333" s="149" t="str">
        <f>IF(A1333&gt;0,VLOOKUP(A1333,Liste!$B$179                         : Liste!$C$189,2),"")</f>
        <v/>
      </c>
      <c r="C1333" s="186"/>
      <c r="D1333" s="187"/>
      <c r="E1333" t="str">
        <f>IF(D1333&gt;0,VLOOKUP(D1333,Liste!$A$10:$D$163,4),"")</f>
        <v/>
      </c>
      <c r="F1333" s="37"/>
      <c r="G1333" s="37"/>
      <c r="H1333" s="37"/>
      <c r="I1333" s="144" t="str">
        <f t="shared" si="20"/>
        <v/>
      </c>
    </row>
    <row r="1334" spans="1:9" ht="13" x14ac:dyDescent="0.3">
      <c r="A1334" s="147"/>
      <c r="B1334" s="149" t="str">
        <f>IF(A1334&gt;0,VLOOKUP(A1334,Liste!$B$179                         : Liste!$C$189,2),"")</f>
        <v/>
      </c>
      <c r="C1334" s="186"/>
      <c r="D1334" s="187"/>
      <c r="E1334" t="str">
        <f>IF(D1334&gt;0,VLOOKUP(D1334,Liste!$A$10:$D$163,4),"")</f>
        <v/>
      </c>
      <c r="F1334" s="37"/>
      <c r="G1334" s="37"/>
      <c r="H1334" s="37"/>
      <c r="I1334" s="144" t="str">
        <f t="shared" si="20"/>
        <v/>
      </c>
    </row>
    <row r="1335" spans="1:9" ht="13" x14ac:dyDescent="0.3">
      <c r="A1335" s="147"/>
      <c r="B1335" s="149" t="str">
        <f>IF(A1335&gt;0,VLOOKUP(A1335,Liste!$B$179                         : Liste!$C$189,2),"")</f>
        <v/>
      </c>
      <c r="C1335" s="186"/>
      <c r="D1335" s="187"/>
      <c r="E1335" t="str">
        <f>IF(D1335&gt;0,VLOOKUP(D1335,Liste!$A$10:$D$163,4),"")</f>
        <v/>
      </c>
      <c r="F1335" s="37"/>
      <c r="G1335" s="37"/>
      <c r="H1335" s="37"/>
      <c r="I1335" s="144" t="str">
        <f t="shared" si="20"/>
        <v/>
      </c>
    </row>
    <row r="1336" spans="1:9" ht="13" x14ac:dyDescent="0.3">
      <c r="A1336" s="147"/>
      <c r="B1336" s="149" t="str">
        <f>IF(A1336&gt;0,VLOOKUP(A1336,Liste!$B$179                         : Liste!$C$189,2),"")</f>
        <v/>
      </c>
      <c r="C1336" s="186"/>
      <c r="D1336" s="187"/>
      <c r="E1336" t="str">
        <f>IF(D1336&gt;0,VLOOKUP(D1336,Liste!$A$10:$D$163,4),"")</f>
        <v/>
      </c>
      <c r="F1336" s="37"/>
      <c r="G1336" s="37"/>
      <c r="H1336" s="37"/>
      <c r="I1336" s="144" t="str">
        <f t="shared" si="20"/>
        <v/>
      </c>
    </row>
    <row r="1337" spans="1:9" ht="13" x14ac:dyDescent="0.3">
      <c r="A1337" s="147"/>
      <c r="B1337" s="149" t="str">
        <f>IF(A1337&gt;0,VLOOKUP(A1337,Liste!$B$179                         : Liste!$C$189,2),"")</f>
        <v/>
      </c>
      <c r="C1337" s="186"/>
      <c r="D1337" s="187"/>
      <c r="E1337" t="str">
        <f>IF(D1337&gt;0,VLOOKUP(D1337,Liste!$A$10:$D$163,4),"")</f>
        <v/>
      </c>
      <c r="F1337" s="37"/>
      <c r="G1337" s="37"/>
      <c r="H1337" s="37"/>
      <c r="I1337" s="144" t="str">
        <f t="shared" si="20"/>
        <v/>
      </c>
    </row>
    <row r="1338" spans="1:9" ht="13" x14ac:dyDescent="0.3">
      <c r="A1338" s="147"/>
      <c r="B1338" s="149" t="str">
        <f>IF(A1338&gt;0,VLOOKUP(A1338,Liste!$B$179                         : Liste!$C$189,2),"")</f>
        <v/>
      </c>
      <c r="C1338" s="186"/>
      <c r="D1338" s="187"/>
      <c r="E1338" t="str">
        <f>IF(D1338&gt;0,VLOOKUP(D1338,Liste!$A$10:$D$163,4),"")</f>
        <v/>
      </c>
      <c r="F1338" s="37"/>
      <c r="G1338" s="37"/>
      <c r="H1338" s="37"/>
      <c r="I1338" s="144" t="str">
        <f t="shared" si="20"/>
        <v/>
      </c>
    </row>
    <row r="1339" spans="1:9" ht="13" x14ac:dyDescent="0.3">
      <c r="A1339" s="147"/>
      <c r="B1339" s="149" t="str">
        <f>IF(A1339&gt;0,VLOOKUP(A1339,Liste!$B$179                         : Liste!$C$189,2),"")</f>
        <v/>
      </c>
      <c r="C1339" s="186"/>
      <c r="D1339" s="187"/>
      <c r="E1339" t="str">
        <f>IF(D1339&gt;0,VLOOKUP(D1339,Liste!$A$10:$D$163,4),"")</f>
        <v/>
      </c>
      <c r="F1339" s="37"/>
      <c r="G1339" s="37"/>
      <c r="H1339" s="37"/>
      <c r="I1339" s="144" t="str">
        <f t="shared" si="20"/>
        <v/>
      </c>
    </row>
    <row r="1340" spans="1:9" ht="13" x14ac:dyDescent="0.3">
      <c r="A1340" s="147"/>
      <c r="B1340" s="149" t="str">
        <f>IF(A1340&gt;0,VLOOKUP(A1340,Liste!$B$179                         : Liste!$C$189,2),"")</f>
        <v/>
      </c>
      <c r="C1340" s="186"/>
      <c r="D1340" s="187"/>
      <c r="E1340" t="str">
        <f>IF(D1340&gt;0,VLOOKUP(D1340,Liste!$A$10:$D$163,4),"")</f>
        <v/>
      </c>
      <c r="F1340" s="37"/>
      <c r="G1340" s="37"/>
      <c r="H1340" s="37"/>
      <c r="I1340" s="144" t="str">
        <f t="shared" si="20"/>
        <v/>
      </c>
    </row>
    <row r="1341" spans="1:9" ht="13" x14ac:dyDescent="0.3">
      <c r="A1341" s="147"/>
      <c r="B1341" s="149" t="str">
        <f>IF(A1341&gt;0,VLOOKUP(A1341,Liste!$B$179                         : Liste!$C$189,2),"")</f>
        <v/>
      </c>
      <c r="C1341" s="186"/>
      <c r="D1341" s="187"/>
      <c r="E1341" t="str">
        <f>IF(D1341&gt;0,VLOOKUP(D1341,Liste!$A$10:$D$163,4),"")</f>
        <v/>
      </c>
      <c r="F1341" s="37"/>
      <c r="G1341" s="37"/>
      <c r="H1341" s="37"/>
      <c r="I1341" s="144" t="str">
        <f t="shared" si="20"/>
        <v/>
      </c>
    </row>
    <row r="1342" spans="1:9" ht="13" x14ac:dyDescent="0.3">
      <c r="A1342" s="147"/>
      <c r="B1342" s="149" t="str">
        <f>IF(A1342&gt;0,VLOOKUP(A1342,Liste!$B$179                         : Liste!$C$189,2),"")</f>
        <v/>
      </c>
      <c r="C1342" s="186"/>
      <c r="D1342" s="187"/>
      <c r="E1342" t="str">
        <f>IF(D1342&gt;0,VLOOKUP(D1342,Liste!$A$10:$D$163,4),"")</f>
        <v/>
      </c>
      <c r="F1342" s="37"/>
      <c r="G1342" s="37"/>
      <c r="H1342" s="37"/>
      <c r="I1342" s="144" t="str">
        <f t="shared" si="20"/>
        <v/>
      </c>
    </row>
    <row r="1343" spans="1:9" ht="13" x14ac:dyDescent="0.3">
      <c r="A1343" s="147"/>
      <c r="B1343" s="149" t="str">
        <f>IF(A1343&gt;0,VLOOKUP(A1343,Liste!$B$179                         : Liste!$C$189,2),"")</f>
        <v/>
      </c>
      <c r="C1343" s="186"/>
      <c r="D1343" s="187"/>
      <c r="E1343" t="str">
        <f>IF(D1343&gt;0,VLOOKUP(D1343,Liste!$A$10:$D$163,4),"")</f>
        <v/>
      </c>
      <c r="F1343" s="37"/>
      <c r="G1343" s="37"/>
      <c r="H1343" s="37"/>
      <c r="I1343" s="144" t="str">
        <f t="shared" si="20"/>
        <v/>
      </c>
    </row>
    <row r="1344" spans="1:9" ht="13" x14ac:dyDescent="0.3">
      <c r="A1344" s="147"/>
      <c r="B1344" s="149" t="str">
        <f>IF(A1344&gt;0,VLOOKUP(A1344,Liste!$B$179                         : Liste!$C$189,2),"")</f>
        <v/>
      </c>
      <c r="C1344" s="186"/>
      <c r="D1344" s="187"/>
      <c r="E1344" t="str">
        <f>IF(D1344&gt;0,VLOOKUP(D1344,Liste!$A$10:$D$163,4),"")</f>
        <v/>
      </c>
      <c r="F1344" s="37"/>
      <c r="G1344" s="37"/>
      <c r="H1344" s="37"/>
      <c r="I1344" s="144" t="str">
        <f t="shared" si="20"/>
        <v/>
      </c>
    </row>
    <row r="1345" spans="1:9" ht="13" x14ac:dyDescent="0.3">
      <c r="A1345" s="147"/>
      <c r="B1345" s="149" t="str">
        <f>IF(A1345&gt;0,VLOOKUP(A1345,Liste!$B$179                         : Liste!$C$189,2),"")</f>
        <v/>
      </c>
      <c r="C1345" s="186"/>
      <c r="D1345" s="187"/>
      <c r="E1345" t="str">
        <f>IF(D1345&gt;0,VLOOKUP(D1345,Liste!$A$10:$D$163,4),"")</f>
        <v/>
      </c>
      <c r="F1345" s="37"/>
      <c r="G1345" s="37"/>
      <c r="H1345" s="37"/>
      <c r="I1345" s="144" t="str">
        <f t="shared" si="20"/>
        <v/>
      </c>
    </row>
    <row r="1346" spans="1:9" ht="13" x14ac:dyDescent="0.3">
      <c r="A1346" s="147"/>
      <c r="B1346" s="149" t="str">
        <f>IF(A1346&gt;0,VLOOKUP(A1346,Liste!$B$179                         : Liste!$C$189,2),"")</f>
        <v/>
      </c>
      <c r="C1346" s="186"/>
      <c r="D1346" s="187"/>
      <c r="E1346" t="str">
        <f>IF(D1346&gt;0,VLOOKUP(D1346,Liste!$A$10:$D$163,4),"")</f>
        <v/>
      </c>
      <c r="F1346" s="37"/>
      <c r="G1346" s="37"/>
      <c r="H1346" s="37"/>
      <c r="I1346" s="144" t="str">
        <f t="shared" si="20"/>
        <v/>
      </c>
    </row>
    <row r="1347" spans="1:9" ht="13" x14ac:dyDescent="0.3">
      <c r="A1347" s="147"/>
      <c r="B1347" s="149" t="str">
        <f>IF(A1347&gt;0,VLOOKUP(A1347,Liste!$B$179                         : Liste!$C$189,2),"")</f>
        <v/>
      </c>
      <c r="C1347" s="186"/>
      <c r="D1347" s="187"/>
      <c r="E1347" t="str">
        <f>IF(D1347&gt;0,VLOOKUP(D1347,Liste!$A$10:$D$163,4),"")</f>
        <v/>
      </c>
      <c r="F1347" s="37"/>
      <c r="G1347" s="37"/>
      <c r="H1347" s="37"/>
      <c r="I1347" s="144" t="str">
        <f t="shared" si="20"/>
        <v/>
      </c>
    </row>
    <row r="1348" spans="1:9" ht="13" x14ac:dyDescent="0.3">
      <c r="A1348" s="147"/>
      <c r="B1348" s="149" t="str">
        <f>IF(A1348&gt;0,VLOOKUP(A1348,Liste!$B$179                         : Liste!$C$189,2),"")</f>
        <v/>
      </c>
      <c r="C1348" s="186"/>
      <c r="D1348" s="187"/>
      <c r="E1348" t="str">
        <f>IF(D1348&gt;0,VLOOKUP(D1348,Liste!$A$10:$D$163,4),"")</f>
        <v/>
      </c>
      <c r="F1348" s="37"/>
      <c r="G1348" s="37"/>
      <c r="H1348" s="37"/>
      <c r="I1348" s="144" t="str">
        <f t="shared" si="20"/>
        <v/>
      </c>
    </row>
    <row r="1349" spans="1:9" ht="13" x14ac:dyDescent="0.3">
      <c r="A1349" s="147"/>
      <c r="B1349" s="149" t="str">
        <f>IF(A1349&gt;0,VLOOKUP(A1349,Liste!$B$179                         : Liste!$C$189,2),"")</f>
        <v/>
      </c>
      <c r="C1349" s="186"/>
      <c r="D1349" s="187"/>
      <c r="E1349" t="str">
        <f>IF(D1349&gt;0,VLOOKUP(D1349,Liste!$A$10:$D$163,4),"")</f>
        <v/>
      </c>
      <c r="F1349" s="37"/>
      <c r="G1349" s="37"/>
      <c r="H1349" s="37"/>
      <c r="I1349" s="144" t="str">
        <f t="shared" si="20"/>
        <v/>
      </c>
    </row>
    <row r="1350" spans="1:9" ht="13" x14ac:dyDescent="0.3">
      <c r="A1350" s="147"/>
      <c r="B1350" s="149" t="str">
        <f>IF(A1350&gt;0,VLOOKUP(A1350,Liste!$B$179                         : Liste!$C$189,2),"")</f>
        <v/>
      </c>
      <c r="C1350" s="186"/>
      <c r="D1350" s="187"/>
      <c r="E1350" t="str">
        <f>IF(D1350&gt;0,VLOOKUP(D1350,Liste!$A$10:$D$163,4),"")</f>
        <v/>
      </c>
      <c r="F1350" s="37"/>
      <c r="G1350" s="37"/>
      <c r="H1350" s="37"/>
      <c r="I1350" s="144" t="str">
        <f t="shared" ref="I1350:I1413" si="21">IF(AND(D1350&gt;0,F1350+G1350+H1350=0),"EN ATTENTE",IF(F1350+G1350+H1350&gt;1,"ERREUR",""))</f>
        <v/>
      </c>
    </row>
    <row r="1351" spans="1:9" ht="13" x14ac:dyDescent="0.3">
      <c r="A1351" s="147"/>
      <c r="B1351" s="149" t="str">
        <f>IF(A1351&gt;0,VLOOKUP(A1351,Liste!$B$179                         : Liste!$C$189,2),"")</f>
        <v/>
      </c>
      <c r="C1351" s="186"/>
      <c r="D1351" s="187"/>
      <c r="E1351" t="str">
        <f>IF(D1351&gt;0,VLOOKUP(D1351,Liste!$A$10:$D$163,4),"")</f>
        <v/>
      </c>
      <c r="F1351" s="37"/>
      <c r="G1351" s="37"/>
      <c r="H1351" s="37"/>
      <c r="I1351" s="144" t="str">
        <f t="shared" si="21"/>
        <v/>
      </c>
    </row>
    <row r="1352" spans="1:9" ht="13" x14ac:dyDescent="0.3">
      <c r="A1352" s="147"/>
      <c r="B1352" s="149" t="str">
        <f>IF(A1352&gt;0,VLOOKUP(A1352,Liste!$B$179                         : Liste!$C$189,2),"")</f>
        <v/>
      </c>
      <c r="C1352" s="186"/>
      <c r="D1352" s="187"/>
      <c r="E1352" t="str">
        <f>IF(D1352&gt;0,VLOOKUP(D1352,Liste!$A$10:$D$163,4),"")</f>
        <v/>
      </c>
      <c r="F1352" s="37"/>
      <c r="G1352" s="37"/>
      <c r="H1352" s="37"/>
      <c r="I1352" s="144" t="str">
        <f t="shared" si="21"/>
        <v/>
      </c>
    </row>
    <row r="1353" spans="1:9" ht="13" x14ac:dyDescent="0.3">
      <c r="A1353" s="147"/>
      <c r="B1353" s="149" t="str">
        <f>IF(A1353&gt;0,VLOOKUP(A1353,Liste!$B$179                         : Liste!$C$189,2),"")</f>
        <v/>
      </c>
      <c r="C1353" s="186"/>
      <c r="D1353" s="187"/>
      <c r="E1353" t="str">
        <f>IF(D1353&gt;0,VLOOKUP(D1353,Liste!$A$10:$D$163,4),"")</f>
        <v/>
      </c>
      <c r="F1353" s="37"/>
      <c r="G1353" s="37"/>
      <c r="H1353" s="37"/>
      <c r="I1353" s="144" t="str">
        <f t="shared" si="21"/>
        <v/>
      </c>
    </row>
    <row r="1354" spans="1:9" ht="13" x14ac:dyDescent="0.3">
      <c r="A1354" s="147"/>
      <c r="B1354" s="149" t="str">
        <f>IF(A1354&gt;0,VLOOKUP(A1354,Liste!$B$179                         : Liste!$C$189,2),"")</f>
        <v/>
      </c>
      <c r="C1354" s="186"/>
      <c r="D1354" s="187"/>
      <c r="E1354" t="str">
        <f>IF(D1354&gt;0,VLOOKUP(D1354,Liste!$A$10:$D$163,4),"")</f>
        <v/>
      </c>
      <c r="F1354" s="37"/>
      <c r="G1354" s="37"/>
      <c r="H1354" s="37"/>
      <c r="I1354" s="144" t="str">
        <f t="shared" si="21"/>
        <v/>
      </c>
    </row>
    <row r="1355" spans="1:9" ht="13" x14ac:dyDescent="0.3">
      <c r="A1355" s="147"/>
      <c r="B1355" s="149" t="str">
        <f>IF(A1355&gt;0,VLOOKUP(A1355,Liste!$B$179                         : Liste!$C$189,2),"")</f>
        <v/>
      </c>
      <c r="C1355" s="186"/>
      <c r="D1355" s="187"/>
      <c r="E1355" t="str">
        <f>IF(D1355&gt;0,VLOOKUP(D1355,Liste!$A$10:$D$163,4),"")</f>
        <v/>
      </c>
      <c r="F1355" s="37"/>
      <c r="G1355" s="37"/>
      <c r="H1355" s="37"/>
      <c r="I1355" s="144" t="str">
        <f t="shared" si="21"/>
        <v/>
      </c>
    </row>
    <row r="1356" spans="1:9" ht="13" x14ac:dyDescent="0.3">
      <c r="A1356" s="147"/>
      <c r="B1356" s="149" t="str">
        <f>IF(A1356&gt;0,VLOOKUP(A1356,Liste!$B$179                         : Liste!$C$189,2),"")</f>
        <v/>
      </c>
      <c r="C1356" s="186"/>
      <c r="D1356" s="187"/>
      <c r="E1356" t="str">
        <f>IF(D1356&gt;0,VLOOKUP(D1356,Liste!$A$10:$D$163,4),"")</f>
        <v/>
      </c>
      <c r="F1356" s="37"/>
      <c r="G1356" s="37"/>
      <c r="H1356" s="37"/>
      <c r="I1356" s="144" t="str">
        <f t="shared" si="21"/>
        <v/>
      </c>
    </row>
    <row r="1357" spans="1:9" ht="13" x14ac:dyDescent="0.3">
      <c r="A1357" s="147"/>
      <c r="B1357" s="149" t="str">
        <f>IF(A1357&gt;0,VLOOKUP(A1357,Liste!$B$179                         : Liste!$C$189,2),"")</f>
        <v/>
      </c>
      <c r="C1357" s="186"/>
      <c r="D1357" s="187"/>
      <c r="E1357" t="str">
        <f>IF(D1357&gt;0,VLOOKUP(D1357,Liste!$A$10:$D$163,4),"")</f>
        <v/>
      </c>
      <c r="F1357" s="37"/>
      <c r="G1357" s="37"/>
      <c r="H1357" s="37"/>
      <c r="I1357" s="144" t="str">
        <f t="shared" si="21"/>
        <v/>
      </c>
    </row>
    <row r="1358" spans="1:9" ht="13" x14ac:dyDescent="0.3">
      <c r="A1358" s="147"/>
      <c r="B1358" s="149" t="str">
        <f>IF(A1358&gt;0,VLOOKUP(A1358,Liste!$B$179                         : Liste!$C$189,2),"")</f>
        <v/>
      </c>
      <c r="C1358" s="186"/>
      <c r="D1358" s="187"/>
      <c r="E1358" t="str">
        <f>IF(D1358&gt;0,VLOOKUP(D1358,Liste!$A$10:$D$163,4),"")</f>
        <v/>
      </c>
      <c r="F1358" s="37"/>
      <c r="G1358" s="37"/>
      <c r="H1358" s="37"/>
      <c r="I1358" s="144" t="str">
        <f t="shared" si="21"/>
        <v/>
      </c>
    </row>
    <row r="1359" spans="1:9" ht="13" x14ac:dyDescent="0.3">
      <c r="A1359" s="147"/>
      <c r="B1359" s="149" t="str">
        <f>IF(A1359&gt;0,VLOOKUP(A1359,Liste!$B$179                         : Liste!$C$189,2),"")</f>
        <v/>
      </c>
      <c r="C1359" s="186"/>
      <c r="D1359" s="187"/>
      <c r="E1359" t="str">
        <f>IF(D1359&gt;0,VLOOKUP(D1359,Liste!$A$10:$D$163,4),"")</f>
        <v/>
      </c>
      <c r="F1359" s="37"/>
      <c r="G1359" s="37"/>
      <c r="H1359" s="37"/>
      <c r="I1359" s="144" t="str">
        <f t="shared" si="21"/>
        <v/>
      </c>
    </row>
    <row r="1360" spans="1:9" ht="13" x14ac:dyDescent="0.3">
      <c r="A1360" s="147"/>
      <c r="B1360" s="149" t="str">
        <f>IF(A1360&gt;0,VLOOKUP(A1360,Liste!$B$179                         : Liste!$C$189,2),"")</f>
        <v/>
      </c>
      <c r="C1360" s="186"/>
      <c r="D1360" s="187"/>
      <c r="E1360" t="str">
        <f>IF(D1360&gt;0,VLOOKUP(D1360,Liste!$A$10:$D$163,4),"")</f>
        <v/>
      </c>
      <c r="F1360" s="37"/>
      <c r="G1360" s="37"/>
      <c r="H1360" s="37"/>
      <c r="I1360" s="144" t="str">
        <f t="shared" si="21"/>
        <v/>
      </c>
    </row>
    <row r="1361" spans="1:9" ht="13" x14ac:dyDescent="0.3">
      <c r="A1361" s="147"/>
      <c r="B1361" s="149" t="str">
        <f>IF(A1361&gt;0,VLOOKUP(A1361,Liste!$B$179                         : Liste!$C$189,2),"")</f>
        <v/>
      </c>
      <c r="C1361" s="186"/>
      <c r="D1361" s="187"/>
      <c r="E1361" t="str">
        <f>IF(D1361&gt;0,VLOOKUP(D1361,Liste!$A$10:$D$163,4),"")</f>
        <v/>
      </c>
      <c r="F1361" s="37"/>
      <c r="G1361" s="37"/>
      <c r="H1361" s="37"/>
      <c r="I1361" s="144" t="str">
        <f t="shared" si="21"/>
        <v/>
      </c>
    </row>
    <row r="1362" spans="1:9" ht="13" x14ac:dyDescent="0.3">
      <c r="A1362" s="147"/>
      <c r="B1362" s="149" t="str">
        <f>IF(A1362&gt;0,VLOOKUP(A1362,Liste!$B$179                         : Liste!$C$189,2),"")</f>
        <v/>
      </c>
      <c r="C1362" s="186"/>
      <c r="D1362" s="187"/>
      <c r="E1362" t="str">
        <f>IF(D1362&gt;0,VLOOKUP(D1362,Liste!$A$10:$D$163,4),"")</f>
        <v/>
      </c>
      <c r="F1362" s="37"/>
      <c r="G1362" s="37"/>
      <c r="H1362" s="37"/>
      <c r="I1362" s="144" t="str">
        <f t="shared" si="21"/>
        <v/>
      </c>
    </row>
    <row r="1363" spans="1:9" ht="13" x14ac:dyDescent="0.3">
      <c r="A1363" s="147"/>
      <c r="B1363" s="149" t="str">
        <f>IF(A1363&gt;0,VLOOKUP(A1363,Liste!$B$179                         : Liste!$C$189,2),"")</f>
        <v/>
      </c>
      <c r="C1363" s="186"/>
      <c r="D1363" s="187"/>
      <c r="E1363" t="str">
        <f>IF(D1363&gt;0,VLOOKUP(D1363,Liste!$A$10:$D$163,4),"")</f>
        <v/>
      </c>
      <c r="F1363" s="37"/>
      <c r="G1363" s="37"/>
      <c r="H1363" s="37"/>
      <c r="I1363" s="144" t="str">
        <f t="shared" si="21"/>
        <v/>
      </c>
    </row>
    <row r="1364" spans="1:9" ht="13" x14ac:dyDescent="0.3">
      <c r="A1364" s="147"/>
      <c r="B1364" s="149" t="str">
        <f>IF(A1364&gt;0,VLOOKUP(A1364,Liste!$B$179                         : Liste!$C$189,2),"")</f>
        <v/>
      </c>
      <c r="C1364" s="186"/>
      <c r="D1364" s="187"/>
      <c r="E1364" t="str">
        <f>IF(D1364&gt;0,VLOOKUP(D1364,Liste!$A$10:$D$163,4),"")</f>
        <v/>
      </c>
      <c r="F1364" s="37"/>
      <c r="G1364" s="37"/>
      <c r="H1364" s="37"/>
      <c r="I1364" s="144" t="str">
        <f t="shared" si="21"/>
        <v/>
      </c>
    </row>
    <row r="1365" spans="1:9" ht="13" x14ac:dyDescent="0.3">
      <c r="A1365" s="147"/>
      <c r="B1365" s="149" t="str">
        <f>IF(A1365&gt;0,VLOOKUP(A1365,Liste!$B$179                         : Liste!$C$189,2),"")</f>
        <v/>
      </c>
      <c r="C1365" s="186"/>
      <c r="D1365" s="187"/>
      <c r="E1365" t="str">
        <f>IF(D1365&gt;0,VLOOKUP(D1365,Liste!$A$10:$D$163,4),"")</f>
        <v/>
      </c>
      <c r="F1365" s="37"/>
      <c r="G1365" s="37"/>
      <c r="H1365" s="37"/>
      <c r="I1365" s="144" t="str">
        <f t="shared" si="21"/>
        <v/>
      </c>
    </row>
    <row r="1366" spans="1:9" ht="13" x14ac:dyDescent="0.3">
      <c r="A1366" s="147"/>
      <c r="B1366" s="149" t="str">
        <f>IF(A1366&gt;0,VLOOKUP(A1366,Liste!$B$179                         : Liste!$C$189,2),"")</f>
        <v/>
      </c>
      <c r="C1366" s="186"/>
      <c r="D1366" s="187"/>
      <c r="E1366" t="str">
        <f>IF(D1366&gt;0,VLOOKUP(D1366,Liste!$A$10:$D$163,4),"")</f>
        <v/>
      </c>
      <c r="F1366" s="37"/>
      <c r="G1366" s="37"/>
      <c r="H1366" s="37"/>
      <c r="I1366" s="144" t="str">
        <f t="shared" si="21"/>
        <v/>
      </c>
    </row>
    <row r="1367" spans="1:9" ht="13" x14ac:dyDescent="0.3">
      <c r="A1367" s="147"/>
      <c r="B1367" s="149" t="str">
        <f>IF(A1367&gt;0,VLOOKUP(A1367,Liste!$B$179                         : Liste!$C$189,2),"")</f>
        <v/>
      </c>
      <c r="C1367" s="186"/>
      <c r="D1367" s="187"/>
      <c r="E1367" t="str">
        <f>IF(D1367&gt;0,VLOOKUP(D1367,Liste!$A$10:$D$163,4),"")</f>
        <v/>
      </c>
      <c r="F1367" s="37"/>
      <c r="G1367" s="37"/>
      <c r="H1367" s="37"/>
      <c r="I1367" s="144" t="str">
        <f t="shared" si="21"/>
        <v/>
      </c>
    </row>
    <row r="1368" spans="1:9" ht="13" x14ac:dyDescent="0.3">
      <c r="A1368" s="147"/>
      <c r="B1368" s="149" t="str">
        <f>IF(A1368&gt;0,VLOOKUP(A1368,Liste!$B$179                         : Liste!$C$189,2),"")</f>
        <v/>
      </c>
      <c r="C1368" s="186"/>
      <c r="D1368" s="187"/>
      <c r="E1368" t="str">
        <f>IF(D1368&gt;0,VLOOKUP(D1368,Liste!$A$10:$D$163,4),"")</f>
        <v/>
      </c>
      <c r="F1368" s="37"/>
      <c r="G1368" s="37"/>
      <c r="H1368" s="37"/>
      <c r="I1368" s="144" t="str">
        <f t="shared" si="21"/>
        <v/>
      </c>
    </row>
    <row r="1369" spans="1:9" ht="13" x14ac:dyDescent="0.3">
      <c r="A1369" s="147"/>
      <c r="B1369" s="149" t="str">
        <f>IF(A1369&gt;0,VLOOKUP(A1369,Liste!$B$179                         : Liste!$C$189,2),"")</f>
        <v/>
      </c>
      <c r="C1369" s="186"/>
      <c r="D1369" s="187"/>
      <c r="E1369" t="str">
        <f>IF(D1369&gt;0,VLOOKUP(D1369,Liste!$A$10:$D$163,4),"")</f>
        <v/>
      </c>
      <c r="F1369" s="37"/>
      <c r="G1369" s="37"/>
      <c r="H1369" s="37"/>
      <c r="I1369" s="144" t="str">
        <f t="shared" si="21"/>
        <v/>
      </c>
    </row>
    <row r="1370" spans="1:9" ht="13" x14ac:dyDescent="0.3">
      <c r="A1370" s="147"/>
      <c r="B1370" s="149" t="str">
        <f>IF(A1370&gt;0,VLOOKUP(A1370,Liste!$B$179                         : Liste!$C$189,2),"")</f>
        <v/>
      </c>
      <c r="C1370" s="186"/>
      <c r="D1370" s="187"/>
      <c r="E1370" t="str">
        <f>IF(D1370&gt;0,VLOOKUP(D1370,Liste!$A$10:$D$163,4),"")</f>
        <v/>
      </c>
      <c r="F1370" s="37"/>
      <c r="G1370" s="37"/>
      <c r="H1370" s="37"/>
      <c r="I1370" s="144" t="str">
        <f t="shared" si="21"/>
        <v/>
      </c>
    </row>
    <row r="1371" spans="1:9" ht="13" x14ac:dyDescent="0.3">
      <c r="A1371" s="147"/>
      <c r="B1371" s="149" t="str">
        <f>IF(A1371&gt;0,VLOOKUP(A1371,Liste!$B$179                         : Liste!$C$189,2),"")</f>
        <v/>
      </c>
      <c r="C1371" s="186"/>
      <c r="D1371" s="187"/>
      <c r="E1371" t="str">
        <f>IF(D1371&gt;0,VLOOKUP(D1371,Liste!$A$10:$D$163,4),"")</f>
        <v/>
      </c>
      <c r="F1371" s="37"/>
      <c r="G1371" s="37"/>
      <c r="H1371" s="37"/>
      <c r="I1371" s="144" t="str">
        <f t="shared" si="21"/>
        <v/>
      </c>
    </row>
    <row r="1372" spans="1:9" ht="13" x14ac:dyDescent="0.3">
      <c r="A1372" s="147"/>
      <c r="B1372" s="149" t="str">
        <f>IF(A1372&gt;0,VLOOKUP(A1372,Liste!$B$179                         : Liste!$C$189,2),"")</f>
        <v/>
      </c>
      <c r="C1372" s="186"/>
      <c r="D1372" s="187"/>
      <c r="E1372" t="str">
        <f>IF(D1372&gt;0,VLOOKUP(D1372,Liste!$A$10:$D$163,4),"")</f>
        <v/>
      </c>
      <c r="F1372" s="37"/>
      <c r="G1372" s="37"/>
      <c r="H1372" s="37"/>
      <c r="I1372" s="144" t="str">
        <f t="shared" si="21"/>
        <v/>
      </c>
    </row>
    <row r="1373" spans="1:9" ht="13" x14ac:dyDescent="0.3">
      <c r="A1373" s="147"/>
      <c r="B1373" s="149" t="str">
        <f>IF(A1373&gt;0,VLOOKUP(A1373,Liste!$B$179                         : Liste!$C$189,2),"")</f>
        <v/>
      </c>
      <c r="C1373" s="186"/>
      <c r="D1373" s="187"/>
      <c r="E1373" t="str">
        <f>IF(D1373&gt;0,VLOOKUP(D1373,Liste!$A$10:$D$163,4),"")</f>
        <v/>
      </c>
      <c r="F1373" s="37"/>
      <c r="G1373" s="37"/>
      <c r="H1373" s="37"/>
      <c r="I1373" s="144" t="str">
        <f t="shared" si="21"/>
        <v/>
      </c>
    </row>
    <row r="1374" spans="1:9" ht="13" x14ac:dyDescent="0.3">
      <c r="A1374" s="147"/>
      <c r="B1374" s="149" t="str">
        <f>IF(A1374&gt;0,VLOOKUP(A1374,Liste!$B$179                         : Liste!$C$189,2),"")</f>
        <v/>
      </c>
      <c r="C1374" s="186"/>
      <c r="D1374" s="187"/>
      <c r="E1374" t="str">
        <f>IF(D1374&gt;0,VLOOKUP(D1374,Liste!$A$10:$D$163,4),"")</f>
        <v/>
      </c>
      <c r="F1374" s="37"/>
      <c r="G1374" s="37"/>
      <c r="H1374" s="37"/>
      <c r="I1374" s="144" t="str">
        <f t="shared" si="21"/>
        <v/>
      </c>
    </row>
    <row r="1375" spans="1:9" ht="13" x14ac:dyDescent="0.3">
      <c r="A1375" s="147"/>
      <c r="B1375" s="149" t="str">
        <f>IF(A1375&gt;0,VLOOKUP(A1375,Liste!$B$179                         : Liste!$C$189,2),"")</f>
        <v/>
      </c>
      <c r="C1375" s="186"/>
      <c r="D1375" s="187"/>
      <c r="E1375" t="str">
        <f>IF(D1375&gt;0,VLOOKUP(D1375,Liste!$A$10:$D$163,4),"")</f>
        <v/>
      </c>
      <c r="F1375" s="37"/>
      <c r="G1375" s="37"/>
      <c r="H1375" s="37"/>
      <c r="I1375" s="144" t="str">
        <f t="shared" si="21"/>
        <v/>
      </c>
    </row>
    <row r="1376" spans="1:9" ht="13" x14ac:dyDescent="0.3">
      <c r="A1376" s="147"/>
      <c r="B1376" s="149" t="str">
        <f>IF(A1376&gt;0,VLOOKUP(A1376,Liste!$B$179                         : Liste!$C$189,2),"")</f>
        <v/>
      </c>
      <c r="C1376" s="186"/>
      <c r="D1376" s="187"/>
      <c r="E1376" t="str">
        <f>IF(D1376&gt;0,VLOOKUP(D1376,Liste!$A$10:$D$163,4),"")</f>
        <v/>
      </c>
      <c r="F1376" s="37"/>
      <c r="G1376" s="37"/>
      <c r="H1376" s="37"/>
      <c r="I1376" s="144" t="str">
        <f t="shared" si="21"/>
        <v/>
      </c>
    </row>
    <row r="1377" spans="1:9" ht="13" x14ac:dyDescent="0.3">
      <c r="A1377" s="147"/>
      <c r="B1377" s="149" t="str">
        <f>IF(A1377&gt;0,VLOOKUP(A1377,Liste!$B$179                         : Liste!$C$189,2),"")</f>
        <v/>
      </c>
      <c r="C1377" s="186"/>
      <c r="D1377" s="187"/>
      <c r="E1377" t="str">
        <f>IF(D1377&gt;0,VLOOKUP(D1377,Liste!$A$10:$D$163,4),"")</f>
        <v/>
      </c>
      <c r="F1377" s="37"/>
      <c r="G1377" s="37"/>
      <c r="H1377" s="37"/>
      <c r="I1377" s="144" t="str">
        <f t="shared" si="21"/>
        <v/>
      </c>
    </row>
    <row r="1378" spans="1:9" ht="13" x14ac:dyDescent="0.3">
      <c r="A1378" s="147"/>
      <c r="B1378" s="149" t="str">
        <f>IF(A1378&gt;0,VLOOKUP(A1378,Liste!$B$179                         : Liste!$C$189,2),"")</f>
        <v/>
      </c>
      <c r="C1378" s="186"/>
      <c r="D1378" s="187"/>
      <c r="E1378" t="str">
        <f>IF(D1378&gt;0,VLOOKUP(D1378,Liste!$A$10:$D$163,4),"")</f>
        <v/>
      </c>
      <c r="F1378" s="37"/>
      <c r="G1378" s="37"/>
      <c r="H1378" s="37"/>
      <c r="I1378" s="144" t="str">
        <f t="shared" si="21"/>
        <v/>
      </c>
    </row>
    <row r="1379" spans="1:9" ht="13" x14ac:dyDescent="0.3">
      <c r="A1379" s="147"/>
      <c r="B1379" s="149" t="str">
        <f>IF(A1379&gt;0,VLOOKUP(A1379,Liste!$B$179                         : Liste!$C$189,2),"")</f>
        <v/>
      </c>
      <c r="C1379" s="186"/>
      <c r="D1379" s="187"/>
      <c r="E1379" t="str">
        <f>IF(D1379&gt;0,VLOOKUP(D1379,Liste!$A$10:$D$163,4),"")</f>
        <v/>
      </c>
      <c r="F1379" s="37"/>
      <c r="G1379" s="37"/>
      <c r="H1379" s="37"/>
      <c r="I1379" s="144" t="str">
        <f t="shared" si="21"/>
        <v/>
      </c>
    </row>
    <row r="1380" spans="1:9" ht="13" x14ac:dyDescent="0.3">
      <c r="A1380" s="147"/>
      <c r="B1380" s="149" t="str">
        <f>IF(A1380&gt;0,VLOOKUP(A1380,Liste!$B$179                         : Liste!$C$189,2),"")</f>
        <v/>
      </c>
      <c r="C1380" s="186"/>
      <c r="D1380" s="187"/>
      <c r="E1380" t="str">
        <f>IF(D1380&gt;0,VLOOKUP(D1380,Liste!$A$10:$D$163,4),"")</f>
        <v/>
      </c>
      <c r="F1380" s="37"/>
      <c r="G1380" s="37"/>
      <c r="H1380" s="37"/>
      <c r="I1380" s="144" t="str">
        <f t="shared" si="21"/>
        <v/>
      </c>
    </row>
    <row r="1381" spans="1:9" ht="13" x14ac:dyDescent="0.3">
      <c r="A1381" s="147"/>
      <c r="B1381" s="149" t="str">
        <f>IF(A1381&gt;0,VLOOKUP(A1381,Liste!$B$179                         : Liste!$C$189,2),"")</f>
        <v/>
      </c>
      <c r="C1381" s="186"/>
      <c r="D1381" s="187"/>
      <c r="E1381" t="str">
        <f>IF(D1381&gt;0,VLOOKUP(D1381,Liste!$A$10:$D$163,4),"")</f>
        <v/>
      </c>
      <c r="F1381" s="37"/>
      <c r="G1381" s="37"/>
      <c r="H1381" s="37"/>
      <c r="I1381" s="144" t="str">
        <f t="shared" si="21"/>
        <v/>
      </c>
    </row>
    <row r="1382" spans="1:9" ht="13" x14ac:dyDescent="0.3">
      <c r="A1382" s="147"/>
      <c r="B1382" s="149" t="str">
        <f>IF(A1382&gt;0,VLOOKUP(A1382,Liste!$B$179                         : Liste!$C$189,2),"")</f>
        <v/>
      </c>
      <c r="C1382" s="186"/>
      <c r="D1382" s="187"/>
      <c r="E1382" t="str">
        <f>IF(D1382&gt;0,VLOOKUP(D1382,Liste!$A$10:$D$163,4),"")</f>
        <v/>
      </c>
      <c r="F1382" s="37"/>
      <c r="G1382" s="37"/>
      <c r="H1382" s="37"/>
      <c r="I1382" s="144" t="str">
        <f t="shared" si="21"/>
        <v/>
      </c>
    </row>
    <row r="1383" spans="1:9" ht="13" x14ac:dyDescent="0.3">
      <c r="A1383" s="147"/>
      <c r="B1383" s="149" t="str">
        <f>IF(A1383&gt;0,VLOOKUP(A1383,Liste!$B$179                         : Liste!$C$189,2),"")</f>
        <v/>
      </c>
      <c r="C1383" s="186"/>
      <c r="D1383" s="187"/>
      <c r="E1383" t="str">
        <f>IF(D1383&gt;0,VLOOKUP(D1383,Liste!$A$10:$D$163,4),"")</f>
        <v/>
      </c>
      <c r="F1383" s="37"/>
      <c r="G1383" s="37"/>
      <c r="H1383" s="37"/>
      <c r="I1383" s="144" t="str">
        <f t="shared" si="21"/>
        <v/>
      </c>
    </row>
    <row r="1384" spans="1:9" ht="13" x14ac:dyDescent="0.3">
      <c r="A1384" s="147"/>
      <c r="B1384" s="149" t="str">
        <f>IF(A1384&gt;0,VLOOKUP(A1384,Liste!$B$179                         : Liste!$C$189,2),"")</f>
        <v/>
      </c>
      <c r="C1384" s="186"/>
      <c r="D1384" s="187"/>
      <c r="E1384" t="str">
        <f>IF(D1384&gt;0,VLOOKUP(D1384,Liste!$A$10:$D$163,4),"")</f>
        <v/>
      </c>
      <c r="F1384" s="37"/>
      <c r="G1384" s="37"/>
      <c r="H1384" s="37"/>
      <c r="I1384" s="144" t="str">
        <f t="shared" si="21"/>
        <v/>
      </c>
    </row>
    <row r="1385" spans="1:9" ht="13" x14ac:dyDescent="0.3">
      <c r="A1385" s="147"/>
      <c r="B1385" s="149" t="str">
        <f>IF(A1385&gt;0,VLOOKUP(A1385,Liste!$B$179                         : Liste!$C$189,2),"")</f>
        <v/>
      </c>
      <c r="C1385" s="186"/>
      <c r="D1385" s="187"/>
      <c r="E1385" t="str">
        <f>IF(D1385&gt;0,VLOOKUP(D1385,Liste!$A$10:$D$163,4),"")</f>
        <v/>
      </c>
      <c r="F1385" s="37"/>
      <c r="G1385" s="37"/>
      <c r="H1385" s="37"/>
      <c r="I1385" s="144" t="str">
        <f t="shared" si="21"/>
        <v/>
      </c>
    </row>
    <row r="1386" spans="1:9" ht="13" x14ac:dyDescent="0.3">
      <c r="A1386" s="147"/>
      <c r="B1386" s="149" t="str">
        <f>IF(A1386&gt;0,VLOOKUP(A1386,Liste!$B$179                         : Liste!$C$189,2),"")</f>
        <v/>
      </c>
      <c r="C1386" s="186"/>
      <c r="D1386" s="187"/>
      <c r="E1386" t="str">
        <f>IF(D1386&gt;0,VLOOKUP(D1386,Liste!$A$10:$D$163,4),"")</f>
        <v/>
      </c>
      <c r="F1386" s="37"/>
      <c r="G1386" s="37"/>
      <c r="H1386" s="37"/>
      <c r="I1386" s="144" t="str">
        <f t="shared" si="21"/>
        <v/>
      </c>
    </row>
    <row r="1387" spans="1:9" ht="13" x14ac:dyDescent="0.3">
      <c r="A1387" s="147"/>
      <c r="B1387" s="149" t="str">
        <f>IF(A1387&gt;0,VLOOKUP(A1387,Liste!$B$179                         : Liste!$C$189,2),"")</f>
        <v/>
      </c>
      <c r="C1387" s="186"/>
      <c r="D1387" s="187"/>
      <c r="E1387" t="str">
        <f>IF(D1387&gt;0,VLOOKUP(D1387,Liste!$A$10:$D$163,4),"")</f>
        <v/>
      </c>
      <c r="F1387" s="37"/>
      <c r="G1387" s="37"/>
      <c r="H1387" s="37"/>
      <c r="I1387" s="144" t="str">
        <f t="shared" si="21"/>
        <v/>
      </c>
    </row>
    <row r="1388" spans="1:9" ht="13" x14ac:dyDescent="0.3">
      <c r="A1388" s="147"/>
      <c r="B1388" s="149" t="str">
        <f>IF(A1388&gt;0,VLOOKUP(A1388,Liste!$B$179                         : Liste!$C$189,2),"")</f>
        <v/>
      </c>
      <c r="C1388" s="186"/>
      <c r="D1388" s="187"/>
      <c r="E1388" t="str">
        <f>IF(D1388&gt;0,VLOOKUP(D1388,Liste!$A$10:$D$163,4),"")</f>
        <v/>
      </c>
      <c r="F1388" s="37"/>
      <c r="G1388" s="37"/>
      <c r="H1388" s="37"/>
      <c r="I1388" s="144" t="str">
        <f t="shared" si="21"/>
        <v/>
      </c>
    </row>
    <row r="1389" spans="1:9" ht="13" x14ac:dyDescent="0.3">
      <c r="A1389" s="147"/>
      <c r="B1389" s="149" t="str">
        <f>IF(A1389&gt;0,VLOOKUP(A1389,Liste!$B$179                         : Liste!$C$189,2),"")</f>
        <v/>
      </c>
      <c r="C1389" s="186"/>
      <c r="D1389" s="187"/>
      <c r="E1389" t="str">
        <f>IF(D1389&gt;0,VLOOKUP(D1389,Liste!$A$10:$D$163,4),"")</f>
        <v/>
      </c>
      <c r="F1389" s="37"/>
      <c r="G1389" s="37"/>
      <c r="H1389" s="37"/>
      <c r="I1389" s="144" t="str">
        <f t="shared" si="21"/>
        <v/>
      </c>
    </row>
    <row r="1390" spans="1:9" ht="13" x14ac:dyDescent="0.3">
      <c r="A1390" s="147"/>
      <c r="B1390" s="149" t="str">
        <f>IF(A1390&gt;0,VLOOKUP(A1390,Liste!$B$179                         : Liste!$C$189,2),"")</f>
        <v/>
      </c>
      <c r="C1390" s="186"/>
      <c r="D1390" s="187"/>
      <c r="E1390" t="str">
        <f>IF(D1390&gt;0,VLOOKUP(D1390,Liste!$A$10:$D$163,4),"")</f>
        <v/>
      </c>
      <c r="F1390" s="37"/>
      <c r="G1390" s="37"/>
      <c r="H1390" s="37"/>
      <c r="I1390" s="144" t="str">
        <f t="shared" si="21"/>
        <v/>
      </c>
    </row>
    <row r="1391" spans="1:9" ht="13" x14ac:dyDescent="0.3">
      <c r="A1391" s="147"/>
      <c r="B1391" s="149" t="str">
        <f>IF(A1391&gt;0,VLOOKUP(A1391,Liste!$B$179                         : Liste!$C$189,2),"")</f>
        <v/>
      </c>
      <c r="C1391" s="186"/>
      <c r="D1391" s="187"/>
      <c r="E1391" t="str">
        <f>IF(D1391&gt;0,VLOOKUP(D1391,Liste!$A$10:$D$163,4),"")</f>
        <v/>
      </c>
      <c r="F1391" s="37"/>
      <c r="G1391" s="37"/>
      <c r="H1391" s="37"/>
      <c r="I1391" s="144" t="str">
        <f t="shared" si="21"/>
        <v/>
      </c>
    </row>
    <row r="1392" spans="1:9" ht="13" x14ac:dyDescent="0.3">
      <c r="A1392" s="147"/>
      <c r="B1392" s="149" t="str">
        <f>IF(A1392&gt;0,VLOOKUP(A1392,Liste!$B$179                         : Liste!$C$189,2),"")</f>
        <v/>
      </c>
      <c r="C1392" s="186"/>
      <c r="D1392" s="187"/>
      <c r="E1392" t="str">
        <f>IF(D1392&gt;0,VLOOKUP(D1392,Liste!$A$10:$D$163,4),"")</f>
        <v/>
      </c>
      <c r="F1392" s="37"/>
      <c r="G1392" s="37"/>
      <c r="H1392" s="37"/>
      <c r="I1392" s="144" t="str">
        <f t="shared" si="21"/>
        <v/>
      </c>
    </row>
    <row r="1393" spans="1:9" ht="13" x14ac:dyDescent="0.3">
      <c r="A1393" s="147"/>
      <c r="B1393" s="149" t="str">
        <f>IF(A1393&gt;0,VLOOKUP(A1393,Liste!$B$179                         : Liste!$C$189,2),"")</f>
        <v/>
      </c>
      <c r="C1393" s="186"/>
      <c r="D1393" s="187"/>
      <c r="E1393" t="str">
        <f>IF(D1393&gt;0,VLOOKUP(D1393,Liste!$A$10:$D$163,4),"")</f>
        <v/>
      </c>
      <c r="F1393" s="37"/>
      <c r="G1393" s="37"/>
      <c r="H1393" s="37"/>
      <c r="I1393" s="144" t="str">
        <f t="shared" si="21"/>
        <v/>
      </c>
    </row>
    <row r="1394" spans="1:9" ht="13" x14ac:dyDescent="0.3">
      <c r="A1394" s="147"/>
      <c r="B1394" s="149" t="str">
        <f>IF(A1394&gt;0,VLOOKUP(A1394,Liste!$B$179                         : Liste!$C$189,2),"")</f>
        <v/>
      </c>
      <c r="C1394" s="186"/>
      <c r="D1394" s="187"/>
      <c r="E1394" t="str">
        <f>IF(D1394&gt;0,VLOOKUP(D1394,Liste!$A$10:$D$163,4),"")</f>
        <v/>
      </c>
      <c r="F1394" s="37"/>
      <c r="G1394" s="37"/>
      <c r="H1394" s="37"/>
      <c r="I1394" s="144" t="str">
        <f t="shared" si="21"/>
        <v/>
      </c>
    </row>
    <row r="1395" spans="1:9" ht="13" x14ac:dyDescent="0.3">
      <c r="A1395" s="147"/>
      <c r="B1395" s="149" t="str">
        <f>IF(A1395&gt;0,VLOOKUP(A1395,Liste!$B$179                         : Liste!$C$189,2),"")</f>
        <v/>
      </c>
      <c r="C1395" s="186"/>
      <c r="D1395" s="187"/>
      <c r="E1395" t="str">
        <f>IF(D1395&gt;0,VLOOKUP(D1395,Liste!$A$10:$D$163,4),"")</f>
        <v/>
      </c>
      <c r="F1395" s="37"/>
      <c r="G1395" s="37"/>
      <c r="H1395" s="37"/>
      <c r="I1395" s="144" t="str">
        <f t="shared" si="21"/>
        <v/>
      </c>
    </row>
    <row r="1396" spans="1:9" ht="13" x14ac:dyDescent="0.3">
      <c r="A1396" s="147"/>
      <c r="B1396" s="149" t="str">
        <f>IF(A1396&gt;0,VLOOKUP(A1396,Liste!$B$179                         : Liste!$C$189,2),"")</f>
        <v/>
      </c>
      <c r="C1396" s="186"/>
      <c r="D1396" s="187"/>
      <c r="E1396" t="str">
        <f>IF(D1396&gt;0,VLOOKUP(D1396,Liste!$A$10:$D$163,4),"")</f>
        <v/>
      </c>
      <c r="F1396" s="37"/>
      <c r="G1396" s="37"/>
      <c r="H1396" s="37"/>
      <c r="I1396" s="144" t="str">
        <f t="shared" si="21"/>
        <v/>
      </c>
    </row>
    <row r="1397" spans="1:9" ht="13" x14ac:dyDescent="0.3">
      <c r="A1397" s="147"/>
      <c r="B1397" s="149" t="str">
        <f>IF(A1397&gt;0,VLOOKUP(A1397,Liste!$B$179                         : Liste!$C$189,2),"")</f>
        <v/>
      </c>
      <c r="C1397" s="186"/>
      <c r="D1397" s="187"/>
      <c r="E1397" t="str">
        <f>IF(D1397&gt;0,VLOOKUP(D1397,Liste!$A$10:$D$163,4),"")</f>
        <v/>
      </c>
      <c r="F1397" s="37"/>
      <c r="G1397" s="37"/>
      <c r="H1397" s="37"/>
      <c r="I1397" s="144" t="str">
        <f t="shared" si="21"/>
        <v/>
      </c>
    </row>
    <row r="1398" spans="1:9" ht="13" x14ac:dyDescent="0.3">
      <c r="A1398" s="147"/>
      <c r="B1398" s="149" t="str">
        <f>IF(A1398&gt;0,VLOOKUP(A1398,Liste!$B$179                         : Liste!$C$189,2),"")</f>
        <v/>
      </c>
      <c r="C1398" s="186"/>
      <c r="D1398" s="187"/>
      <c r="E1398" t="str">
        <f>IF(D1398&gt;0,VLOOKUP(D1398,Liste!$A$10:$D$163,4),"")</f>
        <v/>
      </c>
      <c r="F1398" s="37"/>
      <c r="G1398" s="37"/>
      <c r="H1398" s="37"/>
      <c r="I1398" s="144" t="str">
        <f t="shared" si="21"/>
        <v/>
      </c>
    </row>
    <row r="1399" spans="1:9" ht="13" x14ac:dyDescent="0.3">
      <c r="A1399" s="147"/>
      <c r="B1399" s="149" t="str">
        <f>IF(A1399&gt;0,VLOOKUP(A1399,Liste!$B$179                         : Liste!$C$189,2),"")</f>
        <v/>
      </c>
      <c r="C1399" s="186"/>
      <c r="D1399" s="187"/>
      <c r="E1399" t="str">
        <f>IF(D1399&gt;0,VLOOKUP(D1399,Liste!$A$10:$D$163,4),"")</f>
        <v/>
      </c>
      <c r="F1399" s="37"/>
      <c r="G1399" s="37"/>
      <c r="H1399" s="37"/>
      <c r="I1399" s="144" t="str">
        <f t="shared" si="21"/>
        <v/>
      </c>
    </row>
    <row r="1400" spans="1:9" ht="13" x14ac:dyDescent="0.3">
      <c r="A1400" s="147"/>
      <c r="B1400" s="149" t="str">
        <f>IF(A1400&gt;0,VLOOKUP(A1400,Liste!$B$179                         : Liste!$C$189,2),"")</f>
        <v/>
      </c>
      <c r="C1400" s="186"/>
      <c r="D1400" s="187"/>
      <c r="E1400" t="str">
        <f>IF(D1400&gt;0,VLOOKUP(D1400,Liste!$A$10:$D$163,4),"")</f>
        <v/>
      </c>
      <c r="F1400" s="37"/>
      <c r="G1400" s="37"/>
      <c r="H1400" s="37"/>
      <c r="I1400" s="144" t="str">
        <f t="shared" si="21"/>
        <v/>
      </c>
    </row>
    <row r="1401" spans="1:9" ht="13" x14ac:dyDescent="0.3">
      <c r="A1401" s="147"/>
      <c r="B1401" s="149" t="str">
        <f>IF(A1401&gt;0,VLOOKUP(A1401,Liste!$B$179                         : Liste!$C$189,2),"")</f>
        <v/>
      </c>
      <c r="C1401" s="186"/>
      <c r="D1401" s="187"/>
      <c r="E1401" t="str">
        <f>IF(D1401&gt;0,VLOOKUP(D1401,Liste!$A$10:$D$163,4),"")</f>
        <v/>
      </c>
      <c r="F1401" s="37"/>
      <c r="G1401" s="37"/>
      <c r="H1401" s="37"/>
      <c r="I1401" s="144" t="str">
        <f t="shared" si="21"/>
        <v/>
      </c>
    </row>
    <row r="1402" spans="1:9" ht="13" x14ac:dyDescent="0.3">
      <c r="A1402" s="147"/>
      <c r="B1402" s="149" t="str">
        <f>IF(A1402&gt;0,VLOOKUP(A1402,Liste!$B$179                         : Liste!$C$189,2),"")</f>
        <v/>
      </c>
      <c r="C1402" s="186"/>
      <c r="D1402" s="187"/>
      <c r="E1402" t="str">
        <f>IF(D1402&gt;0,VLOOKUP(D1402,Liste!$A$10:$D$163,4),"")</f>
        <v/>
      </c>
      <c r="F1402" s="37"/>
      <c r="G1402" s="37"/>
      <c r="H1402" s="37"/>
      <c r="I1402" s="144" t="str">
        <f t="shared" si="21"/>
        <v/>
      </c>
    </row>
    <row r="1403" spans="1:9" ht="13" x14ac:dyDescent="0.3">
      <c r="A1403" s="147"/>
      <c r="B1403" s="149" t="str">
        <f>IF(A1403&gt;0,VLOOKUP(A1403,Liste!$B$179                         : Liste!$C$189,2),"")</f>
        <v/>
      </c>
      <c r="C1403" s="186"/>
      <c r="D1403" s="187"/>
      <c r="E1403" t="str">
        <f>IF(D1403&gt;0,VLOOKUP(D1403,Liste!$A$10:$D$163,4),"")</f>
        <v/>
      </c>
      <c r="F1403" s="37"/>
      <c r="G1403" s="37"/>
      <c r="H1403" s="37"/>
      <c r="I1403" s="144" t="str">
        <f t="shared" si="21"/>
        <v/>
      </c>
    </row>
    <row r="1404" spans="1:9" ht="13" x14ac:dyDescent="0.3">
      <c r="A1404" s="147"/>
      <c r="B1404" s="149" t="str">
        <f>IF(A1404&gt;0,VLOOKUP(A1404,Liste!$B$179                         : Liste!$C$189,2),"")</f>
        <v/>
      </c>
      <c r="C1404" s="186"/>
      <c r="D1404" s="187"/>
      <c r="E1404" t="str">
        <f>IF(D1404&gt;0,VLOOKUP(D1404,Liste!$A$10:$D$163,4),"")</f>
        <v/>
      </c>
      <c r="F1404" s="37"/>
      <c r="G1404" s="37"/>
      <c r="H1404" s="37"/>
      <c r="I1404" s="144" t="str">
        <f t="shared" si="21"/>
        <v/>
      </c>
    </row>
    <row r="1405" spans="1:9" ht="13" x14ac:dyDescent="0.3">
      <c r="A1405" s="147"/>
      <c r="B1405" s="149" t="str">
        <f>IF(A1405&gt;0,VLOOKUP(A1405,Liste!$B$179                         : Liste!$C$189,2),"")</f>
        <v/>
      </c>
      <c r="C1405" s="186"/>
      <c r="D1405" s="187"/>
      <c r="E1405" t="str">
        <f>IF(D1405&gt;0,VLOOKUP(D1405,Liste!$A$10:$D$163,4),"")</f>
        <v/>
      </c>
      <c r="F1405" s="37"/>
      <c r="G1405" s="37"/>
      <c r="H1405" s="37"/>
      <c r="I1405" s="144" t="str">
        <f t="shared" si="21"/>
        <v/>
      </c>
    </row>
    <row r="1406" spans="1:9" ht="13" x14ac:dyDescent="0.3">
      <c r="A1406" s="147"/>
      <c r="B1406" s="149" t="str">
        <f>IF(A1406&gt;0,VLOOKUP(A1406,Liste!$B$179                         : Liste!$C$189,2),"")</f>
        <v/>
      </c>
      <c r="C1406" s="186"/>
      <c r="D1406" s="187"/>
      <c r="E1406" t="str">
        <f>IF(D1406&gt;0,VLOOKUP(D1406,Liste!$A$10:$D$163,4),"")</f>
        <v/>
      </c>
      <c r="F1406" s="37"/>
      <c r="G1406" s="37"/>
      <c r="H1406" s="37"/>
      <c r="I1406" s="144" t="str">
        <f t="shared" si="21"/>
        <v/>
      </c>
    </row>
    <row r="1407" spans="1:9" ht="13" x14ac:dyDescent="0.3">
      <c r="A1407" s="147"/>
      <c r="B1407" s="149" t="str">
        <f>IF(A1407&gt;0,VLOOKUP(A1407,Liste!$B$179                         : Liste!$C$189,2),"")</f>
        <v/>
      </c>
      <c r="C1407" s="186"/>
      <c r="D1407" s="187"/>
      <c r="E1407" t="str">
        <f>IF(D1407&gt;0,VLOOKUP(D1407,Liste!$A$10:$D$163,4),"")</f>
        <v/>
      </c>
      <c r="F1407" s="37"/>
      <c r="G1407" s="37"/>
      <c r="H1407" s="37"/>
      <c r="I1407" s="144" t="str">
        <f t="shared" si="21"/>
        <v/>
      </c>
    </row>
    <row r="1408" spans="1:9" ht="13" x14ac:dyDescent="0.3">
      <c r="A1408" s="147"/>
      <c r="B1408" s="149" t="str">
        <f>IF(A1408&gt;0,VLOOKUP(A1408,Liste!$B$179                         : Liste!$C$189,2),"")</f>
        <v/>
      </c>
      <c r="C1408" s="186"/>
      <c r="D1408" s="187"/>
      <c r="E1408" t="str">
        <f>IF(D1408&gt;0,VLOOKUP(D1408,Liste!$A$10:$D$163,4),"")</f>
        <v/>
      </c>
      <c r="F1408" s="37"/>
      <c r="G1408" s="37"/>
      <c r="H1408" s="37"/>
      <c r="I1408" s="144" t="str">
        <f t="shared" si="21"/>
        <v/>
      </c>
    </row>
    <row r="1409" spans="1:9" ht="13" x14ac:dyDescent="0.3">
      <c r="A1409" s="147"/>
      <c r="B1409" s="149" t="str">
        <f>IF(A1409&gt;0,VLOOKUP(A1409,Liste!$B$179                         : Liste!$C$189,2),"")</f>
        <v/>
      </c>
      <c r="C1409" s="186"/>
      <c r="D1409" s="187"/>
      <c r="E1409" t="str">
        <f>IF(D1409&gt;0,VLOOKUP(D1409,Liste!$A$10:$D$163,4),"")</f>
        <v/>
      </c>
      <c r="F1409" s="37"/>
      <c r="G1409" s="37"/>
      <c r="H1409" s="37"/>
      <c r="I1409" s="144" t="str">
        <f t="shared" si="21"/>
        <v/>
      </c>
    </row>
    <row r="1410" spans="1:9" ht="13" x14ac:dyDescent="0.3">
      <c r="A1410" s="147"/>
      <c r="B1410" s="149" t="str">
        <f>IF(A1410&gt;0,VLOOKUP(A1410,Liste!$B$179                         : Liste!$C$189,2),"")</f>
        <v/>
      </c>
      <c r="C1410" s="186"/>
      <c r="D1410" s="187"/>
      <c r="E1410" t="str">
        <f>IF(D1410&gt;0,VLOOKUP(D1410,Liste!$A$10:$D$163,4),"")</f>
        <v/>
      </c>
      <c r="F1410" s="37"/>
      <c r="G1410" s="37"/>
      <c r="H1410" s="37"/>
      <c r="I1410" s="144" t="str">
        <f t="shared" si="21"/>
        <v/>
      </c>
    </row>
    <row r="1411" spans="1:9" ht="13" x14ac:dyDescent="0.3">
      <c r="A1411" s="147"/>
      <c r="B1411" s="149" t="str">
        <f>IF(A1411&gt;0,VLOOKUP(A1411,Liste!$B$179                         : Liste!$C$189,2),"")</f>
        <v/>
      </c>
      <c r="C1411" s="186"/>
      <c r="D1411" s="187"/>
      <c r="E1411" t="str">
        <f>IF(D1411&gt;0,VLOOKUP(D1411,Liste!$A$10:$D$163,4),"")</f>
        <v/>
      </c>
      <c r="F1411" s="37"/>
      <c r="G1411" s="37"/>
      <c r="H1411" s="37"/>
      <c r="I1411" s="144" t="str">
        <f t="shared" si="21"/>
        <v/>
      </c>
    </row>
    <row r="1412" spans="1:9" ht="13" x14ac:dyDescent="0.3">
      <c r="A1412" s="147"/>
      <c r="B1412" s="149" t="str">
        <f>IF(A1412&gt;0,VLOOKUP(A1412,Liste!$B$179                         : Liste!$C$189,2),"")</f>
        <v/>
      </c>
      <c r="C1412" s="186"/>
      <c r="D1412" s="187"/>
      <c r="E1412" t="str">
        <f>IF(D1412&gt;0,VLOOKUP(D1412,Liste!$A$10:$D$163,4),"")</f>
        <v/>
      </c>
      <c r="F1412" s="37"/>
      <c r="G1412" s="37"/>
      <c r="H1412" s="37"/>
      <c r="I1412" s="144" t="str">
        <f t="shared" si="21"/>
        <v/>
      </c>
    </row>
    <row r="1413" spans="1:9" ht="13" x14ac:dyDescent="0.3">
      <c r="A1413" s="147"/>
      <c r="B1413" s="149" t="str">
        <f>IF(A1413&gt;0,VLOOKUP(A1413,Liste!$B$179                         : Liste!$C$189,2),"")</f>
        <v/>
      </c>
      <c r="C1413" s="186"/>
      <c r="D1413" s="187"/>
      <c r="E1413" t="str">
        <f>IF(D1413&gt;0,VLOOKUP(D1413,Liste!$A$10:$D$163,4),"")</f>
        <v/>
      </c>
      <c r="F1413" s="37"/>
      <c r="G1413" s="37"/>
      <c r="H1413" s="37"/>
      <c r="I1413" s="144" t="str">
        <f t="shared" si="21"/>
        <v/>
      </c>
    </row>
    <row r="1414" spans="1:9" ht="13" x14ac:dyDescent="0.3">
      <c r="A1414" s="147"/>
      <c r="B1414" s="149" t="str">
        <f>IF(A1414&gt;0,VLOOKUP(A1414,Liste!$B$179                         : Liste!$C$189,2),"")</f>
        <v/>
      </c>
      <c r="C1414" s="186"/>
      <c r="D1414" s="187"/>
      <c r="E1414" t="str">
        <f>IF(D1414&gt;0,VLOOKUP(D1414,Liste!$A$10:$D$163,4),"")</f>
        <v/>
      </c>
      <c r="F1414" s="37"/>
      <c r="G1414" s="37"/>
      <c r="H1414" s="37"/>
      <c r="I1414" s="144" t="str">
        <f t="shared" ref="I1414:I1477" si="22">IF(AND(D1414&gt;0,F1414+G1414+H1414=0),"EN ATTENTE",IF(F1414+G1414+H1414&gt;1,"ERREUR",""))</f>
        <v/>
      </c>
    </row>
    <row r="1415" spans="1:9" ht="13" x14ac:dyDescent="0.3">
      <c r="A1415" s="147"/>
      <c r="B1415" s="149" t="str">
        <f>IF(A1415&gt;0,VLOOKUP(A1415,Liste!$B$179                         : Liste!$C$189,2),"")</f>
        <v/>
      </c>
      <c r="C1415" s="186"/>
      <c r="D1415" s="187"/>
      <c r="E1415" t="str">
        <f>IF(D1415&gt;0,VLOOKUP(D1415,Liste!$A$10:$D$163,4),"")</f>
        <v/>
      </c>
      <c r="F1415" s="37"/>
      <c r="G1415" s="37"/>
      <c r="H1415" s="37"/>
      <c r="I1415" s="144" t="str">
        <f t="shared" si="22"/>
        <v/>
      </c>
    </row>
    <row r="1416" spans="1:9" ht="13" x14ac:dyDescent="0.3">
      <c r="A1416" s="147"/>
      <c r="B1416" s="149" t="str">
        <f>IF(A1416&gt;0,VLOOKUP(A1416,Liste!$B$179                         : Liste!$C$189,2),"")</f>
        <v/>
      </c>
      <c r="C1416" s="186"/>
      <c r="D1416" s="187"/>
      <c r="E1416" t="str">
        <f>IF(D1416&gt;0,VLOOKUP(D1416,Liste!$A$10:$D$163,4),"")</f>
        <v/>
      </c>
      <c r="F1416" s="37"/>
      <c r="G1416" s="37"/>
      <c r="H1416" s="37"/>
      <c r="I1416" s="144" t="str">
        <f t="shared" si="22"/>
        <v/>
      </c>
    </row>
    <row r="1417" spans="1:9" ht="13" x14ac:dyDescent="0.3">
      <c r="A1417" s="147"/>
      <c r="B1417" s="149" t="str">
        <f>IF(A1417&gt;0,VLOOKUP(A1417,Liste!$B$179                         : Liste!$C$189,2),"")</f>
        <v/>
      </c>
      <c r="C1417" s="186"/>
      <c r="D1417" s="187"/>
      <c r="E1417" t="str">
        <f>IF(D1417&gt;0,VLOOKUP(D1417,Liste!$A$10:$D$163,4),"")</f>
        <v/>
      </c>
      <c r="F1417" s="37"/>
      <c r="G1417" s="37"/>
      <c r="H1417" s="37"/>
      <c r="I1417" s="144" t="str">
        <f t="shared" si="22"/>
        <v/>
      </c>
    </row>
    <row r="1418" spans="1:9" ht="13" x14ac:dyDescent="0.3">
      <c r="A1418" s="147"/>
      <c r="B1418" s="149" t="str">
        <f>IF(A1418&gt;0,VLOOKUP(A1418,Liste!$B$179                         : Liste!$C$189,2),"")</f>
        <v/>
      </c>
      <c r="C1418" s="186"/>
      <c r="D1418" s="187"/>
      <c r="E1418" t="str">
        <f>IF(D1418&gt;0,VLOOKUP(D1418,Liste!$A$10:$D$163,4),"")</f>
        <v/>
      </c>
      <c r="F1418" s="37"/>
      <c r="G1418" s="37"/>
      <c r="H1418" s="37"/>
      <c r="I1418" s="144" t="str">
        <f t="shared" si="22"/>
        <v/>
      </c>
    </row>
    <row r="1419" spans="1:9" ht="13" x14ac:dyDescent="0.3">
      <c r="A1419" s="147"/>
      <c r="B1419" s="149" t="str">
        <f>IF(A1419&gt;0,VLOOKUP(A1419,Liste!$B$179                         : Liste!$C$189,2),"")</f>
        <v/>
      </c>
      <c r="C1419" s="186"/>
      <c r="D1419" s="187"/>
      <c r="E1419" t="str">
        <f>IF(D1419&gt;0,VLOOKUP(D1419,Liste!$A$10:$D$163,4),"")</f>
        <v/>
      </c>
      <c r="F1419" s="37"/>
      <c r="G1419" s="37"/>
      <c r="H1419" s="37"/>
      <c r="I1419" s="144" t="str">
        <f t="shared" si="22"/>
        <v/>
      </c>
    </row>
    <row r="1420" spans="1:9" ht="13" x14ac:dyDescent="0.3">
      <c r="A1420" s="147"/>
      <c r="B1420" s="149" t="str">
        <f>IF(A1420&gt;0,VLOOKUP(A1420,Liste!$B$179                         : Liste!$C$189,2),"")</f>
        <v/>
      </c>
      <c r="C1420" s="186"/>
      <c r="D1420" s="187"/>
      <c r="E1420" t="str">
        <f>IF(D1420&gt;0,VLOOKUP(D1420,Liste!$A$10:$D$163,4),"")</f>
        <v/>
      </c>
      <c r="F1420" s="37"/>
      <c r="G1420" s="37"/>
      <c r="H1420" s="37"/>
      <c r="I1420" s="144" t="str">
        <f t="shared" si="22"/>
        <v/>
      </c>
    </row>
    <row r="1421" spans="1:9" ht="13" x14ac:dyDescent="0.3">
      <c r="A1421" s="147"/>
      <c r="B1421" s="149" t="str">
        <f>IF(A1421&gt;0,VLOOKUP(A1421,Liste!$B$179                         : Liste!$C$189,2),"")</f>
        <v/>
      </c>
      <c r="C1421" s="186"/>
      <c r="D1421" s="187"/>
      <c r="E1421" t="str">
        <f>IF(D1421&gt;0,VLOOKUP(D1421,Liste!$A$10:$D$163,4),"")</f>
        <v/>
      </c>
      <c r="F1421" s="37"/>
      <c r="G1421" s="37"/>
      <c r="H1421" s="37"/>
      <c r="I1421" s="144" t="str">
        <f t="shared" si="22"/>
        <v/>
      </c>
    </row>
    <row r="1422" spans="1:9" ht="13" x14ac:dyDescent="0.3">
      <c r="A1422" s="147"/>
      <c r="B1422" s="149" t="str">
        <f>IF(A1422&gt;0,VLOOKUP(A1422,Liste!$B$179                         : Liste!$C$189,2),"")</f>
        <v/>
      </c>
      <c r="C1422" s="186"/>
      <c r="D1422" s="187"/>
      <c r="E1422" t="str">
        <f>IF(D1422&gt;0,VLOOKUP(D1422,Liste!$A$10:$D$163,4),"")</f>
        <v/>
      </c>
      <c r="F1422" s="37"/>
      <c r="G1422" s="37"/>
      <c r="H1422" s="37"/>
      <c r="I1422" s="144" t="str">
        <f t="shared" si="22"/>
        <v/>
      </c>
    </row>
    <row r="1423" spans="1:9" ht="13" x14ac:dyDescent="0.3">
      <c r="A1423" s="147"/>
      <c r="B1423" s="149" t="str">
        <f>IF(A1423&gt;0,VLOOKUP(A1423,Liste!$B$179                         : Liste!$C$189,2),"")</f>
        <v/>
      </c>
      <c r="C1423" s="186"/>
      <c r="D1423" s="187"/>
      <c r="E1423" t="str">
        <f>IF(D1423&gt;0,VLOOKUP(D1423,Liste!$A$10:$D$163,4),"")</f>
        <v/>
      </c>
      <c r="F1423" s="37"/>
      <c r="G1423" s="37"/>
      <c r="H1423" s="37"/>
      <c r="I1423" s="144" t="str">
        <f t="shared" si="22"/>
        <v/>
      </c>
    </row>
    <row r="1424" spans="1:9" ht="13" x14ac:dyDescent="0.3">
      <c r="A1424" s="147"/>
      <c r="B1424" s="149" t="str">
        <f>IF(A1424&gt;0,VLOOKUP(A1424,Liste!$B$179                         : Liste!$C$189,2),"")</f>
        <v/>
      </c>
      <c r="C1424" s="186"/>
      <c r="D1424" s="187"/>
      <c r="E1424" t="str">
        <f>IF(D1424&gt;0,VLOOKUP(D1424,Liste!$A$10:$D$163,4),"")</f>
        <v/>
      </c>
      <c r="F1424" s="37"/>
      <c r="G1424" s="37"/>
      <c r="H1424" s="37"/>
      <c r="I1424" s="144" t="str">
        <f t="shared" si="22"/>
        <v/>
      </c>
    </row>
    <row r="1425" spans="1:9" ht="13" x14ac:dyDescent="0.3">
      <c r="A1425" s="147"/>
      <c r="B1425" s="149" t="str">
        <f>IF(A1425&gt;0,VLOOKUP(A1425,Liste!$B$179                         : Liste!$C$189,2),"")</f>
        <v/>
      </c>
      <c r="C1425" s="186"/>
      <c r="D1425" s="187"/>
      <c r="E1425" t="str">
        <f>IF(D1425&gt;0,VLOOKUP(D1425,Liste!$A$10:$D$163,4),"")</f>
        <v/>
      </c>
      <c r="F1425" s="37"/>
      <c r="G1425" s="37"/>
      <c r="H1425" s="37"/>
      <c r="I1425" s="144" t="str">
        <f t="shared" si="22"/>
        <v/>
      </c>
    </row>
    <row r="1426" spans="1:9" ht="13" x14ac:dyDescent="0.3">
      <c r="A1426" s="147"/>
      <c r="B1426" s="149" t="str">
        <f>IF(A1426&gt;0,VLOOKUP(A1426,Liste!$B$179                         : Liste!$C$189,2),"")</f>
        <v/>
      </c>
      <c r="C1426" s="186"/>
      <c r="D1426" s="187"/>
      <c r="E1426" t="str">
        <f>IF(D1426&gt;0,VLOOKUP(D1426,Liste!$A$10:$D$163,4),"")</f>
        <v/>
      </c>
      <c r="F1426" s="37"/>
      <c r="G1426" s="37"/>
      <c r="H1426" s="37"/>
      <c r="I1426" s="144" t="str">
        <f t="shared" si="22"/>
        <v/>
      </c>
    </row>
    <row r="1427" spans="1:9" ht="13" x14ac:dyDescent="0.3">
      <c r="A1427" s="147"/>
      <c r="B1427" s="149" t="str">
        <f>IF(A1427&gt;0,VLOOKUP(A1427,Liste!$B$179                         : Liste!$C$189,2),"")</f>
        <v/>
      </c>
      <c r="C1427" s="186"/>
      <c r="D1427" s="187"/>
      <c r="E1427" t="str">
        <f>IF(D1427&gt;0,VLOOKUP(D1427,Liste!$A$10:$D$163,4),"")</f>
        <v/>
      </c>
      <c r="F1427" s="37"/>
      <c r="G1427" s="37"/>
      <c r="H1427" s="37"/>
      <c r="I1427" s="144" t="str">
        <f t="shared" si="22"/>
        <v/>
      </c>
    </row>
    <row r="1428" spans="1:9" ht="13" x14ac:dyDescent="0.3">
      <c r="A1428" s="147"/>
      <c r="B1428" s="149" t="str">
        <f>IF(A1428&gt;0,VLOOKUP(A1428,Liste!$B$179                         : Liste!$C$189,2),"")</f>
        <v/>
      </c>
      <c r="C1428" s="186"/>
      <c r="D1428" s="187"/>
      <c r="E1428" t="str">
        <f>IF(D1428&gt;0,VLOOKUP(D1428,Liste!$A$10:$D$163,4),"")</f>
        <v/>
      </c>
      <c r="F1428" s="37"/>
      <c r="G1428" s="37"/>
      <c r="H1428" s="37"/>
      <c r="I1428" s="144" t="str">
        <f t="shared" si="22"/>
        <v/>
      </c>
    </row>
    <row r="1429" spans="1:9" ht="13" x14ac:dyDescent="0.3">
      <c r="A1429" s="147"/>
      <c r="B1429" s="149" t="str">
        <f>IF(A1429&gt;0,VLOOKUP(A1429,Liste!$B$179                         : Liste!$C$189,2),"")</f>
        <v/>
      </c>
      <c r="C1429" s="186"/>
      <c r="D1429" s="187"/>
      <c r="E1429" t="str">
        <f>IF(D1429&gt;0,VLOOKUP(D1429,Liste!$A$10:$D$163,4),"")</f>
        <v/>
      </c>
      <c r="F1429" s="37"/>
      <c r="G1429" s="37"/>
      <c r="H1429" s="37"/>
      <c r="I1429" s="144" t="str">
        <f t="shared" si="22"/>
        <v/>
      </c>
    </row>
    <row r="1430" spans="1:9" ht="13" x14ac:dyDescent="0.3">
      <c r="A1430" s="147"/>
      <c r="B1430" s="149" t="str">
        <f>IF(A1430&gt;0,VLOOKUP(A1430,Liste!$B$179                         : Liste!$C$189,2),"")</f>
        <v/>
      </c>
      <c r="C1430" s="186"/>
      <c r="D1430" s="187"/>
      <c r="E1430" t="str">
        <f>IF(D1430&gt;0,VLOOKUP(D1430,Liste!$A$10:$D$163,4),"")</f>
        <v/>
      </c>
      <c r="F1430" s="37"/>
      <c r="G1430" s="37"/>
      <c r="H1430" s="37"/>
      <c r="I1430" s="144" t="str">
        <f t="shared" si="22"/>
        <v/>
      </c>
    </row>
    <row r="1431" spans="1:9" ht="13" x14ac:dyDescent="0.3">
      <c r="A1431" s="147"/>
      <c r="B1431" s="149" t="str">
        <f>IF(A1431&gt;0,VLOOKUP(A1431,Liste!$B$179                         : Liste!$C$189,2),"")</f>
        <v/>
      </c>
      <c r="C1431" s="186"/>
      <c r="D1431" s="187"/>
      <c r="E1431" t="str">
        <f>IF(D1431&gt;0,VLOOKUP(D1431,Liste!$A$10:$D$163,4),"")</f>
        <v/>
      </c>
      <c r="F1431" s="37"/>
      <c r="G1431" s="37"/>
      <c r="H1431" s="37"/>
      <c r="I1431" s="144" t="str">
        <f t="shared" si="22"/>
        <v/>
      </c>
    </row>
    <row r="1432" spans="1:9" ht="13" x14ac:dyDescent="0.3">
      <c r="A1432" s="147"/>
      <c r="B1432" s="149" t="str">
        <f>IF(A1432&gt;0,VLOOKUP(A1432,Liste!$B$179                         : Liste!$C$189,2),"")</f>
        <v/>
      </c>
      <c r="C1432" s="186"/>
      <c r="D1432" s="187"/>
      <c r="E1432" t="str">
        <f>IF(D1432&gt;0,VLOOKUP(D1432,Liste!$A$10:$D$163,4),"")</f>
        <v/>
      </c>
      <c r="F1432" s="37"/>
      <c r="G1432" s="37"/>
      <c r="H1432" s="37"/>
      <c r="I1432" s="144" t="str">
        <f t="shared" si="22"/>
        <v/>
      </c>
    </row>
    <row r="1433" spans="1:9" ht="13" x14ac:dyDescent="0.3">
      <c r="A1433" s="147"/>
      <c r="B1433" s="149" t="str">
        <f>IF(A1433&gt;0,VLOOKUP(A1433,Liste!$B$179                         : Liste!$C$189,2),"")</f>
        <v/>
      </c>
      <c r="C1433" s="186"/>
      <c r="D1433" s="187"/>
      <c r="E1433" t="str">
        <f>IF(D1433&gt;0,VLOOKUP(D1433,Liste!$A$10:$D$163,4),"")</f>
        <v/>
      </c>
      <c r="F1433" s="37"/>
      <c r="G1433" s="37"/>
      <c r="H1433" s="37"/>
      <c r="I1433" s="144" t="str">
        <f t="shared" si="22"/>
        <v/>
      </c>
    </row>
    <row r="1434" spans="1:9" ht="13" x14ac:dyDescent="0.3">
      <c r="A1434" s="147"/>
      <c r="B1434" s="149" t="str">
        <f>IF(A1434&gt;0,VLOOKUP(A1434,Liste!$B$179                         : Liste!$C$189,2),"")</f>
        <v/>
      </c>
      <c r="C1434" s="186"/>
      <c r="D1434" s="187"/>
      <c r="E1434" t="str">
        <f>IF(D1434&gt;0,VLOOKUP(D1434,Liste!$A$10:$D$163,4),"")</f>
        <v/>
      </c>
      <c r="F1434" s="37"/>
      <c r="G1434" s="37"/>
      <c r="H1434" s="37"/>
      <c r="I1434" s="144" t="str">
        <f t="shared" si="22"/>
        <v/>
      </c>
    </row>
    <row r="1435" spans="1:9" ht="13" x14ac:dyDescent="0.3">
      <c r="A1435" s="147"/>
      <c r="B1435" s="149" t="str">
        <f>IF(A1435&gt;0,VLOOKUP(A1435,Liste!$B$179                         : Liste!$C$189,2),"")</f>
        <v/>
      </c>
      <c r="C1435" s="186"/>
      <c r="D1435" s="187"/>
      <c r="E1435" t="str">
        <f>IF(D1435&gt;0,VLOOKUP(D1435,Liste!$A$10:$D$163,4),"")</f>
        <v/>
      </c>
      <c r="F1435" s="37"/>
      <c r="G1435" s="37"/>
      <c r="H1435" s="37"/>
      <c r="I1435" s="144" t="str">
        <f t="shared" si="22"/>
        <v/>
      </c>
    </row>
    <row r="1436" spans="1:9" ht="13" x14ac:dyDescent="0.3">
      <c r="A1436" s="147"/>
      <c r="B1436" s="149" t="str">
        <f>IF(A1436&gt;0,VLOOKUP(A1436,Liste!$B$179                         : Liste!$C$189,2),"")</f>
        <v/>
      </c>
      <c r="C1436" s="186"/>
      <c r="D1436" s="187"/>
      <c r="E1436" t="str">
        <f>IF(D1436&gt;0,VLOOKUP(D1436,Liste!$A$10:$D$163,4),"")</f>
        <v/>
      </c>
      <c r="F1436" s="37"/>
      <c r="G1436" s="37"/>
      <c r="H1436" s="37"/>
      <c r="I1436" s="144" t="str">
        <f t="shared" si="22"/>
        <v/>
      </c>
    </row>
    <row r="1437" spans="1:9" ht="13" x14ac:dyDescent="0.3">
      <c r="A1437" s="147"/>
      <c r="B1437" s="149" t="str">
        <f>IF(A1437&gt;0,VLOOKUP(A1437,Liste!$B$179                         : Liste!$C$189,2),"")</f>
        <v/>
      </c>
      <c r="C1437" s="186"/>
      <c r="D1437" s="187"/>
      <c r="E1437" t="str">
        <f>IF(D1437&gt;0,VLOOKUP(D1437,Liste!$A$10:$D$163,4),"")</f>
        <v/>
      </c>
      <c r="F1437" s="37"/>
      <c r="G1437" s="37"/>
      <c r="H1437" s="37"/>
      <c r="I1437" s="144" t="str">
        <f t="shared" si="22"/>
        <v/>
      </c>
    </row>
    <row r="1438" spans="1:9" ht="13" x14ac:dyDescent="0.3">
      <c r="A1438" s="147"/>
      <c r="B1438" s="149" t="str">
        <f>IF(A1438&gt;0,VLOOKUP(A1438,Liste!$B$179                         : Liste!$C$189,2),"")</f>
        <v/>
      </c>
      <c r="C1438" s="186"/>
      <c r="D1438" s="187"/>
      <c r="E1438" t="str">
        <f>IF(D1438&gt;0,VLOOKUP(D1438,Liste!$A$10:$D$163,4),"")</f>
        <v/>
      </c>
      <c r="F1438" s="37"/>
      <c r="G1438" s="37"/>
      <c r="H1438" s="37"/>
      <c r="I1438" s="144" t="str">
        <f t="shared" si="22"/>
        <v/>
      </c>
    </row>
    <row r="1439" spans="1:9" ht="13" x14ac:dyDescent="0.3">
      <c r="A1439" s="147"/>
      <c r="B1439" s="149" t="str">
        <f>IF(A1439&gt;0,VLOOKUP(A1439,Liste!$B$179                         : Liste!$C$189,2),"")</f>
        <v/>
      </c>
      <c r="C1439" s="186"/>
      <c r="D1439" s="187"/>
      <c r="E1439" t="str">
        <f>IF(D1439&gt;0,VLOOKUP(D1439,Liste!$A$10:$D$163,4),"")</f>
        <v/>
      </c>
      <c r="F1439" s="37"/>
      <c r="G1439" s="37"/>
      <c r="H1439" s="37"/>
      <c r="I1439" s="144" t="str">
        <f t="shared" si="22"/>
        <v/>
      </c>
    </row>
    <row r="1440" spans="1:9" ht="13" x14ac:dyDescent="0.3">
      <c r="A1440" s="147"/>
      <c r="B1440" s="149" t="str">
        <f>IF(A1440&gt;0,VLOOKUP(A1440,Liste!$B$179                         : Liste!$C$189,2),"")</f>
        <v/>
      </c>
      <c r="C1440" s="186"/>
      <c r="D1440" s="187"/>
      <c r="E1440" t="str">
        <f>IF(D1440&gt;0,VLOOKUP(D1440,Liste!$A$10:$D$163,4),"")</f>
        <v/>
      </c>
      <c r="F1440" s="37"/>
      <c r="G1440" s="37"/>
      <c r="H1440" s="37"/>
      <c r="I1440" s="144" t="str">
        <f t="shared" si="22"/>
        <v/>
      </c>
    </row>
    <row r="1441" spans="1:9" ht="13" x14ac:dyDescent="0.3">
      <c r="A1441" s="147"/>
      <c r="B1441" s="149" t="str">
        <f>IF(A1441&gt;0,VLOOKUP(A1441,Liste!$B$179                         : Liste!$C$189,2),"")</f>
        <v/>
      </c>
      <c r="C1441" s="186"/>
      <c r="D1441" s="187"/>
      <c r="E1441" t="str">
        <f>IF(D1441&gt;0,VLOOKUP(D1441,Liste!$A$10:$D$163,4),"")</f>
        <v/>
      </c>
      <c r="F1441" s="37"/>
      <c r="G1441" s="37"/>
      <c r="H1441" s="37"/>
      <c r="I1441" s="144" t="str">
        <f t="shared" si="22"/>
        <v/>
      </c>
    </row>
    <row r="1442" spans="1:9" ht="13" x14ac:dyDescent="0.3">
      <c r="A1442" s="147"/>
      <c r="B1442" s="149" t="str">
        <f>IF(A1442&gt;0,VLOOKUP(A1442,Liste!$B$179                         : Liste!$C$189,2),"")</f>
        <v/>
      </c>
      <c r="C1442" s="186"/>
      <c r="D1442" s="187"/>
      <c r="E1442" t="str">
        <f>IF(D1442&gt;0,VLOOKUP(D1442,Liste!$A$10:$D$163,4),"")</f>
        <v/>
      </c>
      <c r="F1442" s="37"/>
      <c r="G1442" s="37"/>
      <c r="H1442" s="37"/>
      <c r="I1442" s="144" t="str">
        <f t="shared" si="22"/>
        <v/>
      </c>
    </row>
    <row r="1443" spans="1:9" ht="13" x14ac:dyDescent="0.3">
      <c r="A1443" s="147"/>
      <c r="B1443" s="149" t="str">
        <f>IF(A1443&gt;0,VLOOKUP(A1443,Liste!$B$179                         : Liste!$C$189,2),"")</f>
        <v/>
      </c>
      <c r="C1443" s="186"/>
      <c r="D1443" s="187"/>
      <c r="E1443" t="str">
        <f>IF(D1443&gt;0,VLOOKUP(D1443,Liste!$A$10:$D$163,4),"")</f>
        <v/>
      </c>
      <c r="F1443" s="37"/>
      <c r="G1443" s="37"/>
      <c r="H1443" s="37"/>
      <c r="I1443" s="144" t="str">
        <f t="shared" si="22"/>
        <v/>
      </c>
    </row>
    <row r="1444" spans="1:9" ht="13" x14ac:dyDescent="0.3">
      <c r="A1444" s="147"/>
      <c r="B1444" s="149" t="str">
        <f>IF(A1444&gt;0,VLOOKUP(A1444,Liste!$B$179                         : Liste!$C$189,2),"")</f>
        <v/>
      </c>
      <c r="C1444" s="186"/>
      <c r="D1444" s="187"/>
      <c r="E1444" t="str">
        <f>IF(D1444&gt;0,VLOOKUP(D1444,Liste!$A$10:$D$163,4),"")</f>
        <v/>
      </c>
      <c r="F1444" s="37"/>
      <c r="G1444" s="37"/>
      <c r="H1444" s="37"/>
      <c r="I1444" s="144" t="str">
        <f t="shared" si="22"/>
        <v/>
      </c>
    </row>
    <row r="1445" spans="1:9" ht="13" x14ac:dyDescent="0.3">
      <c r="A1445" s="147"/>
      <c r="B1445" s="149" t="str">
        <f>IF(A1445&gt;0,VLOOKUP(A1445,Liste!$B$179                         : Liste!$C$189,2),"")</f>
        <v/>
      </c>
      <c r="C1445" s="186"/>
      <c r="D1445" s="187"/>
      <c r="E1445" t="str">
        <f>IF(D1445&gt;0,VLOOKUP(D1445,Liste!$A$10:$D$163,4),"")</f>
        <v/>
      </c>
      <c r="F1445" s="37"/>
      <c r="G1445" s="37"/>
      <c r="H1445" s="37"/>
      <c r="I1445" s="144" t="str">
        <f t="shared" si="22"/>
        <v/>
      </c>
    </row>
    <row r="1446" spans="1:9" ht="13" x14ac:dyDescent="0.3">
      <c r="A1446" s="147"/>
      <c r="B1446" s="149" t="str">
        <f>IF(A1446&gt;0,VLOOKUP(A1446,Liste!$B$179                         : Liste!$C$189,2),"")</f>
        <v/>
      </c>
      <c r="C1446" s="186"/>
      <c r="D1446" s="187"/>
      <c r="E1446" t="str">
        <f>IF(D1446&gt;0,VLOOKUP(D1446,Liste!$A$10:$D$163,4),"")</f>
        <v/>
      </c>
      <c r="F1446" s="37"/>
      <c r="G1446" s="37"/>
      <c r="H1446" s="37"/>
      <c r="I1446" s="144" t="str">
        <f t="shared" si="22"/>
        <v/>
      </c>
    </row>
    <row r="1447" spans="1:9" ht="13" x14ac:dyDescent="0.3">
      <c r="A1447" s="147"/>
      <c r="B1447" s="149" t="str">
        <f>IF(A1447&gt;0,VLOOKUP(A1447,Liste!$B$179                         : Liste!$C$189,2),"")</f>
        <v/>
      </c>
      <c r="C1447" s="186"/>
      <c r="D1447" s="187"/>
      <c r="E1447" t="str">
        <f>IF(D1447&gt;0,VLOOKUP(D1447,Liste!$A$10:$D$163,4),"")</f>
        <v/>
      </c>
      <c r="F1447" s="37"/>
      <c r="G1447" s="37"/>
      <c r="H1447" s="37"/>
      <c r="I1447" s="144" t="str">
        <f t="shared" si="22"/>
        <v/>
      </c>
    </row>
    <row r="1448" spans="1:9" ht="13" x14ac:dyDescent="0.3">
      <c r="A1448" s="147"/>
      <c r="B1448" s="149" t="str">
        <f>IF(A1448&gt;0,VLOOKUP(A1448,Liste!$B$179                         : Liste!$C$189,2),"")</f>
        <v/>
      </c>
      <c r="C1448" s="186"/>
      <c r="D1448" s="187"/>
      <c r="E1448" t="str">
        <f>IF(D1448&gt;0,VLOOKUP(D1448,Liste!$A$10:$D$163,4),"")</f>
        <v/>
      </c>
      <c r="F1448" s="37"/>
      <c r="G1448" s="37"/>
      <c r="H1448" s="37"/>
      <c r="I1448" s="144" t="str">
        <f t="shared" si="22"/>
        <v/>
      </c>
    </row>
    <row r="1449" spans="1:9" ht="13" x14ac:dyDescent="0.3">
      <c r="A1449" s="147"/>
      <c r="B1449" s="149" t="str">
        <f>IF(A1449&gt;0,VLOOKUP(A1449,Liste!$B$179                         : Liste!$C$189,2),"")</f>
        <v/>
      </c>
      <c r="C1449" s="186"/>
      <c r="D1449" s="187"/>
      <c r="E1449" t="str">
        <f>IF(D1449&gt;0,VLOOKUP(D1449,Liste!$A$10:$D$163,4),"")</f>
        <v/>
      </c>
      <c r="F1449" s="37"/>
      <c r="G1449" s="37"/>
      <c r="H1449" s="37"/>
      <c r="I1449" s="144" t="str">
        <f t="shared" si="22"/>
        <v/>
      </c>
    </row>
    <row r="1450" spans="1:9" ht="13" x14ac:dyDescent="0.3">
      <c r="A1450" s="147"/>
      <c r="B1450" s="149" t="str">
        <f>IF(A1450&gt;0,VLOOKUP(A1450,Liste!$B$179                         : Liste!$C$189,2),"")</f>
        <v/>
      </c>
      <c r="C1450" s="186"/>
      <c r="D1450" s="187"/>
      <c r="E1450" t="str">
        <f>IF(D1450&gt;0,VLOOKUP(D1450,Liste!$A$10:$D$163,4),"")</f>
        <v/>
      </c>
      <c r="F1450" s="37"/>
      <c r="G1450" s="37"/>
      <c r="H1450" s="37"/>
      <c r="I1450" s="144" t="str">
        <f t="shared" si="22"/>
        <v/>
      </c>
    </row>
    <row r="1451" spans="1:9" ht="13" x14ac:dyDescent="0.3">
      <c r="A1451" s="147"/>
      <c r="B1451" s="149" t="str">
        <f>IF(A1451&gt;0,VLOOKUP(A1451,Liste!$B$179                         : Liste!$C$189,2),"")</f>
        <v/>
      </c>
      <c r="C1451" s="186"/>
      <c r="D1451" s="187"/>
      <c r="E1451" t="str">
        <f>IF(D1451&gt;0,VLOOKUP(D1451,Liste!$A$10:$D$163,4),"")</f>
        <v/>
      </c>
      <c r="F1451" s="37"/>
      <c r="G1451" s="37"/>
      <c r="H1451" s="37"/>
      <c r="I1451" s="144" t="str">
        <f t="shared" si="22"/>
        <v/>
      </c>
    </row>
    <row r="1452" spans="1:9" ht="13" x14ac:dyDescent="0.3">
      <c r="A1452" s="147"/>
      <c r="B1452" s="149" t="str">
        <f>IF(A1452&gt;0,VLOOKUP(A1452,Liste!$B$179                         : Liste!$C$189,2),"")</f>
        <v/>
      </c>
      <c r="C1452" s="186"/>
      <c r="D1452" s="187"/>
      <c r="E1452" t="str">
        <f>IF(D1452&gt;0,VLOOKUP(D1452,Liste!$A$10:$D$163,4),"")</f>
        <v/>
      </c>
      <c r="F1452" s="37"/>
      <c r="G1452" s="37"/>
      <c r="H1452" s="37"/>
      <c r="I1452" s="144" t="str">
        <f t="shared" si="22"/>
        <v/>
      </c>
    </row>
    <row r="1453" spans="1:9" ht="13" x14ac:dyDescent="0.3">
      <c r="A1453" s="147"/>
      <c r="B1453" s="149" t="str">
        <f>IF(A1453&gt;0,VLOOKUP(A1453,Liste!$B$179                         : Liste!$C$189,2),"")</f>
        <v/>
      </c>
      <c r="C1453" s="186"/>
      <c r="D1453" s="187"/>
      <c r="E1453" t="str">
        <f>IF(D1453&gt;0,VLOOKUP(D1453,Liste!$A$10:$D$163,4),"")</f>
        <v/>
      </c>
      <c r="F1453" s="37"/>
      <c r="G1453" s="37"/>
      <c r="H1453" s="37"/>
      <c r="I1453" s="144" t="str">
        <f t="shared" si="22"/>
        <v/>
      </c>
    </row>
    <row r="1454" spans="1:9" ht="13" x14ac:dyDescent="0.3">
      <c r="A1454" s="147"/>
      <c r="B1454" s="149" t="str">
        <f>IF(A1454&gt;0,VLOOKUP(A1454,Liste!$B$179                         : Liste!$C$189,2),"")</f>
        <v/>
      </c>
      <c r="C1454" s="186"/>
      <c r="D1454" s="187"/>
      <c r="E1454" t="str">
        <f>IF(D1454&gt;0,VLOOKUP(D1454,Liste!$A$10:$D$163,4),"")</f>
        <v/>
      </c>
      <c r="F1454" s="37"/>
      <c r="G1454" s="37"/>
      <c r="H1454" s="37"/>
      <c r="I1454" s="144" t="str">
        <f t="shared" si="22"/>
        <v/>
      </c>
    </row>
    <row r="1455" spans="1:9" ht="13" x14ac:dyDescent="0.3">
      <c r="A1455" s="147"/>
      <c r="B1455" s="149" t="str">
        <f>IF(A1455&gt;0,VLOOKUP(A1455,Liste!$B$179                         : Liste!$C$189,2),"")</f>
        <v/>
      </c>
      <c r="C1455" s="186"/>
      <c r="D1455" s="187"/>
      <c r="E1455" t="str">
        <f>IF(D1455&gt;0,VLOOKUP(D1455,Liste!$A$10:$D$163,4),"")</f>
        <v/>
      </c>
      <c r="F1455" s="37"/>
      <c r="G1455" s="37"/>
      <c r="H1455" s="37"/>
      <c r="I1455" s="144" t="str">
        <f t="shared" si="22"/>
        <v/>
      </c>
    </row>
    <row r="1456" spans="1:9" ht="13" x14ac:dyDescent="0.3">
      <c r="A1456" s="147"/>
      <c r="B1456" s="149" t="str">
        <f>IF(A1456&gt;0,VLOOKUP(A1456,Liste!$B$179                         : Liste!$C$189,2),"")</f>
        <v/>
      </c>
      <c r="C1456" s="186"/>
      <c r="D1456" s="187"/>
      <c r="E1456" t="str">
        <f>IF(D1456&gt;0,VLOOKUP(D1456,Liste!$A$10:$D$163,4),"")</f>
        <v/>
      </c>
      <c r="F1456" s="37"/>
      <c r="G1456" s="37"/>
      <c r="H1456" s="37"/>
      <c r="I1456" s="144" t="str">
        <f t="shared" si="22"/>
        <v/>
      </c>
    </row>
    <row r="1457" spans="1:9" ht="13" x14ac:dyDescent="0.3">
      <c r="A1457" s="147"/>
      <c r="B1457" s="149" t="str">
        <f>IF(A1457&gt;0,VLOOKUP(A1457,Liste!$B$179                         : Liste!$C$189,2),"")</f>
        <v/>
      </c>
      <c r="C1457" s="186"/>
      <c r="D1457" s="187"/>
      <c r="E1457" t="str">
        <f>IF(D1457&gt;0,VLOOKUP(D1457,Liste!$A$10:$D$163,4),"")</f>
        <v/>
      </c>
      <c r="F1457" s="37"/>
      <c r="G1457" s="37"/>
      <c r="H1457" s="37"/>
      <c r="I1457" s="144" t="str">
        <f t="shared" si="22"/>
        <v/>
      </c>
    </row>
    <row r="1458" spans="1:9" ht="13" x14ac:dyDescent="0.3">
      <c r="A1458" s="147"/>
      <c r="B1458" s="149" t="str">
        <f>IF(A1458&gt;0,VLOOKUP(A1458,Liste!$B$179                         : Liste!$C$189,2),"")</f>
        <v/>
      </c>
      <c r="C1458" s="186"/>
      <c r="D1458" s="187"/>
      <c r="E1458" t="str">
        <f>IF(D1458&gt;0,VLOOKUP(D1458,Liste!$A$10:$D$163,4),"")</f>
        <v/>
      </c>
      <c r="F1458" s="37"/>
      <c r="G1458" s="37"/>
      <c r="H1458" s="37"/>
      <c r="I1458" s="144" t="str">
        <f t="shared" si="22"/>
        <v/>
      </c>
    </row>
    <row r="1459" spans="1:9" ht="13" x14ac:dyDescent="0.3">
      <c r="A1459" s="147"/>
      <c r="B1459" s="149" t="str">
        <f>IF(A1459&gt;0,VLOOKUP(A1459,Liste!$B$179                         : Liste!$C$189,2),"")</f>
        <v/>
      </c>
      <c r="C1459" s="186"/>
      <c r="D1459" s="187"/>
      <c r="E1459" t="str">
        <f>IF(D1459&gt;0,VLOOKUP(D1459,Liste!$A$10:$D$163,4),"")</f>
        <v/>
      </c>
      <c r="F1459" s="37"/>
      <c r="G1459" s="37"/>
      <c r="H1459" s="37"/>
      <c r="I1459" s="144" t="str">
        <f t="shared" si="22"/>
        <v/>
      </c>
    </row>
    <row r="1460" spans="1:9" ht="13" x14ac:dyDescent="0.3">
      <c r="A1460" s="147"/>
      <c r="B1460" s="149" t="str">
        <f>IF(A1460&gt;0,VLOOKUP(A1460,Liste!$B$179                         : Liste!$C$189,2),"")</f>
        <v/>
      </c>
      <c r="C1460" s="186"/>
      <c r="D1460" s="187"/>
      <c r="E1460" t="str">
        <f>IF(D1460&gt;0,VLOOKUP(D1460,Liste!$A$10:$D$163,4),"")</f>
        <v/>
      </c>
      <c r="F1460" s="37"/>
      <c r="G1460" s="37"/>
      <c r="H1460" s="37"/>
      <c r="I1460" s="144" t="str">
        <f t="shared" si="22"/>
        <v/>
      </c>
    </row>
    <row r="1461" spans="1:9" ht="13" x14ac:dyDescent="0.3">
      <c r="A1461" s="147"/>
      <c r="B1461" s="149" t="str">
        <f>IF(A1461&gt;0,VLOOKUP(A1461,Liste!$B$179                         : Liste!$C$189,2),"")</f>
        <v/>
      </c>
      <c r="C1461" s="186"/>
      <c r="D1461" s="187"/>
      <c r="E1461" t="str">
        <f>IF(D1461&gt;0,VLOOKUP(D1461,Liste!$A$10:$D$163,4),"")</f>
        <v/>
      </c>
      <c r="F1461" s="37"/>
      <c r="G1461" s="37"/>
      <c r="H1461" s="37"/>
      <c r="I1461" s="144" t="str">
        <f t="shared" si="22"/>
        <v/>
      </c>
    </row>
    <row r="1462" spans="1:9" ht="13" x14ac:dyDescent="0.3">
      <c r="A1462" s="147"/>
      <c r="B1462" s="149" t="str">
        <f>IF(A1462&gt;0,VLOOKUP(A1462,Liste!$B$179                         : Liste!$C$189,2),"")</f>
        <v/>
      </c>
      <c r="C1462" s="186"/>
      <c r="D1462" s="187"/>
      <c r="E1462" t="str">
        <f>IF(D1462&gt;0,VLOOKUP(D1462,Liste!$A$10:$D$163,4),"")</f>
        <v/>
      </c>
      <c r="F1462" s="37"/>
      <c r="G1462" s="37"/>
      <c r="H1462" s="37"/>
      <c r="I1462" s="144" t="str">
        <f t="shared" si="22"/>
        <v/>
      </c>
    </row>
    <row r="1463" spans="1:9" ht="13" x14ac:dyDescent="0.3">
      <c r="A1463" s="147"/>
      <c r="B1463" s="149" t="str">
        <f>IF(A1463&gt;0,VLOOKUP(A1463,Liste!$B$179                         : Liste!$C$189,2),"")</f>
        <v/>
      </c>
      <c r="C1463" s="186"/>
      <c r="D1463" s="187"/>
      <c r="E1463" t="str">
        <f>IF(D1463&gt;0,VLOOKUP(D1463,Liste!$A$10:$D$163,4),"")</f>
        <v/>
      </c>
      <c r="F1463" s="37"/>
      <c r="G1463" s="37"/>
      <c r="H1463" s="37"/>
      <c r="I1463" s="144" t="str">
        <f t="shared" si="22"/>
        <v/>
      </c>
    </row>
    <row r="1464" spans="1:9" ht="13" x14ac:dyDescent="0.3">
      <c r="A1464" s="147"/>
      <c r="B1464" s="149" t="str">
        <f>IF(A1464&gt;0,VLOOKUP(A1464,Liste!$B$179                         : Liste!$C$189,2),"")</f>
        <v/>
      </c>
      <c r="C1464" s="186"/>
      <c r="D1464" s="187"/>
      <c r="E1464" t="str">
        <f>IF(D1464&gt;0,VLOOKUP(D1464,Liste!$A$10:$D$163,4),"")</f>
        <v/>
      </c>
      <c r="F1464" s="37"/>
      <c r="G1464" s="37"/>
      <c r="H1464" s="37"/>
      <c r="I1464" s="144" t="str">
        <f t="shared" si="22"/>
        <v/>
      </c>
    </row>
    <row r="1465" spans="1:9" ht="13" x14ac:dyDescent="0.3">
      <c r="A1465" s="147"/>
      <c r="B1465" s="149" t="str">
        <f>IF(A1465&gt;0,VLOOKUP(A1465,Liste!$B$179                         : Liste!$C$189,2),"")</f>
        <v/>
      </c>
      <c r="C1465" s="186"/>
      <c r="D1465" s="187"/>
      <c r="E1465" t="str">
        <f>IF(D1465&gt;0,VLOOKUP(D1465,Liste!$A$10:$D$163,4),"")</f>
        <v/>
      </c>
      <c r="F1465" s="37"/>
      <c r="G1465" s="37"/>
      <c r="H1465" s="37"/>
      <c r="I1465" s="144" t="str">
        <f t="shared" si="22"/>
        <v/>
      </c>
    </row>
    <row r="1466" spans="1:9" ht="13" x14ac:dyDescent="0.3">
      <c r="A1466" s="147"/>
      <c r="B1466" s="149" t="str">
        <f>IF(A1466&gt;0,VLOOKUP(A1466,Liste!$B$179                         : Liste!$C$189,2),"")</f>
        <v/>
      </c>
      <c r="C1466" s="186"/>
      <c r="D1466" s="187"/>
      <c r="E1466" t="str">
        <f>IF(D1466&gt;0,VLOOKUP(D1466,Liste!$A$10:$D$163,4),"")</f>
        <v/>
      </c>
      <c r="F1466" s="37"/>
      <c r="G1466" s="37"/>
      <c r="H1466" s="37"/>
      <c r="I1466" s="144" t="str">
        <f t="shared" si="22"/>
        <v/>
      </c>
    </row>
    <row r="1467" spans="1:9" ht="13" x14ac:dyDescent="0.3">
      <c r="A1467" s="147"/>
      <c r="B1467" s="149" t="str">
        <f>IF(A1467&gt;0,VLOOKUP(A1467,Liste!$B$179                         : Liste!$C$189,2),"")</f>
        <v/>
      </c>
      <c r="C1467" s="186"/>
      <c r="D1467" s="187"/>
      <c r="E1467" t="str">
        <f>IF(D1467&gt;0,VLOOKUP(D1467,Liste!$A$10:$D$163,4),"")</f>
        <v/>
      </c>
      <c r="F1467" s="37"/>
      <c r="G1467" s="37"/>
      <c r="H1467" s="37"/>
      <c r="I1467" s="144" t="str">
        <f t="shared" si="22"/>
        <v/>
      </c>
    </row>
    <row r="1468" spans="1:9" ht="13" x14ac:dyDescent="0.3">
      <c r="A1468" s="147"/>
      <c r="B1468" s="149" t="str">
        <f>IF(A1468&gt;0,VLOOKUP(A1468,Liste!$B$179                         : Liste!$C$189,2),"")</f>
        <v/>
      </c>
      <c r="C1468" s="186"/>
      <c r="D1468" s="187"/>
      <c r="E1468" t="str">
        <f>IF(D1468&gt;0,VLOOKUP(D1468,Liste!$A$10:$D$163,4),"")</f>
        <v/>
      </c>
      <c r="F1468" s="37"/>
      <c r="G1468" s="37"/>
      <c r="H1468" s="37"/>
      <c r="I1468" s="144" t="str">
        <f t="shared" si="22"/>
        <v/>
      </c>
    </row>
    <row r="1469" spans="1:9" ht="13" x14ac:dyDescent="0.3">
      <c r="A1469" s="147"/>
      <c r="B1469" s="149" t="str">
        <f>IF(A1469&gt;0,VLOOKUP(A1469,Liste!$B$179                         : Liste!$C$189,2),"")</f>
        <v/>
      </c>
      <c r="C1469" s="186"/>
      <c r="D1469" s="187"/>
      <c r="E1469" t="str">
        <f>IF(D1469&gt;0,VLOOKUP(D1469,Liste!$A$10:$D$163,4),"")</f>
        <v/>
      </c>
      <c r="F1469" s="37"/>
      <c r="G1469" s="37"/>
      <c r="H1469" s="37"/>
      <c r="I1469" s="144" t="str">
        <f t="shared" si="22"/>
        <v/>
      </c>
    </row>
    <row r="1470" spans="1:9" ht="13" x14ac:dyDescent="0.3">
      <c r="A1470" s="147"/>
      <c r="B1470" s="149" t="str">
        <f>IF(A1470&gt;0,VLOOKUP(A1470,Liste!$B$179                         : Liste!$C$189,2),"")</f>
        <v/>
      </c>
      <c r="C1470" s="186"/>
      <c r="D1470" s="187"/>
      <c r="E1470" t="str">
        <f>IF(D1470&gt;0,VLOOKUP(D1470,Liste!$A$10:$D$163,4),"")</f>
        <v/>
      </c>
      <c r="F1470" s="37"/>
      <c r="G1470" s="37"/>
      <c r="H1470" s="37"/>
      <c r="I1470" s="144" t="str">
        <f t="shared" si="22"/>
        <v/>
      </c>
    </row>
    <row r="1471" spans="1:9" ht="13" x14ac:dyDescent="0.3">
      <c r="A1471" s="147"/>
      <c r="B1471" s="149" t="str">
        <f>IF(A1471&gt;0,VLOOKUP(A1471,Liste!$B$179                         : Liste!$C$189,2),"")</f>
        <v/>
      </c>
      <c r="C1471" s="186"/>
      <c r="D1471" s="187"/>
      <c r="E1471" t="str">
        <f>IF(D1471&gt;0,VLOOKUP(D1471,Liste!$A$10:$D$163,4),"")</f>
        <v/>
      </c>
      <c r="F1471" s="37"/>
      <c r="G1471" s="37"/>
      <c r="H1471" s="37"/>
      <c r="I1471" s="144" t="str">
        <f t="shared" si="22"/>
        <v/>
      </c>
    </row>
    <row r="1472" spans="1:9" ht="13" x14ac:dyDescent="0.3">
      <c r="A1472" s="147"/>
      <c r="B1472" s="149" t="str">
        <f>IF(A1472&gt;0,VLOOKUP(A1472,Liste!$B$179                         : Liste!$C$189,2),"")</f>
        <v/>
      </c>
      <c r="C1472" s="186"/>
      <c r="D1472" s="187"/>
      <c r="E1472" t="str">
        <f>IF(D1472&gt;0,VLOOKUP(D1472,Liste!$A$10:$D$163,4),"")</f>
        <v/>
      </c>
      <c r="F1472" s="37"/>
      <c r="G1472" s="37"/>
      <c r="H1472" s="37"/>
      <c r="I1472" s="144" t="str">
        <f t="shared" si="22"/>
        <v/>
      </c>
    </row>
    <row r="1473" spans="1:9" ht="13" x14ac:dyDescent="0.3">
      <c r="A1473" s="147"/>
      <c r="B1473" s="149" t="str">
        <f>IF(A1473&gt;0,VLOOKUP(A1473,Liste!$B$179                         : Liste!$C$189,2),"")</f>
        <v/>
      </c>
      <c r="C1473" s="186"/>
      <c r="D1473" s="187"/>
      <c r="E1473" t="str">
        <f>IF(D1473&gt;0,VLOOKUP(D1473,Liste!$A$10:$D$163,4),"")</f>
        <v/>
      </c>
      <c r="F1473" s="37"/>
      <c r="G1473" s="37"/>
      <c r="H1473" s="37"/>
      <c r="I1473" s="144" t="str">
        <f t="shared" si="22"/>
        <v/>
      </c>
    </row>
    <row r="1474" spans="1:9" ht="13" x14ac:dyDescent="0.3">
      <c r="A1474" s="147"/>
      <c r="B1474" s="149" t="str">
        <f>IF(A1474&gt;0,VLOOKUP(A1474,Liste!$B$179                         : Liste!$C$189,2),"")</f>
        <v/>
      </c>
      <c r="C1474" s="186"/>
      <c r="D1474" s="187"/>
      <c r="E1474" t="str">
        <f>IF(D1474&gt;0,VLOOKUP(D1474,Liste!$A$10:$D$163,4),"")</f>
        <v/>
      </c>
      <c r="F1474" s="37"/>
      <c r="G1474" s="37"/>
      <c r="H1474" s="37"/>
      <c r="I1474" s="144" t="str">
        <f t="shared" si="22"/>
        <v/>
      </c>
    </row>
    <row r="1475" spans="1:9" ht="13" x14ac:dyDescent="0.3">
      <c r="A1475" s="147"/>
      <c r="B1475" s="149" t="str">
        <f>IF(A1475&gt;0,VLOOKUP(A1475,Liste!$B$179                         : Liste!$C$189,2),"")</f>
        <v/>
      </c>
      <c r="C1475" s="186"/>
      <c r="D1475" s="187"/>
      <c r="E1475" t="str">
        <f>IF(D1475&gt;0,VLOOKUP(D1475,Liste!$A$10:$D$163,4),"")</f>
        <v/>
      </c>
      <c r="F1475" s="37"/>
      <c r="G1475" s="37"/>
      <c r="H1475" s="37"/>
      <c r="I1475" s="144" t="str">
        <f t="shared" si="22"/>
        <v/>
      </c>
    </row>
    <row r="1476" spans="1:9" ht="13" x14ac:dyDescent="0.3">
      <c r="A1476" s="147"/>
      <c r="B1476" s="149" t="str">
        <f>IF(A1476&gt;0,VLOOKUP(A1476,Liste!$B$179                         : Liste!$C$189,2),"")</f>
        <v/>
      </c>
      <c r="C1476" s="186"/>
      <c r="D1476" s="187"/>
      <c r="E1476" t="str">
        <f>IF(D1476&gt;0,VLOOKUP(D1476,Liste!$A$10:$D$163,4),"")</f>
        <v/>
      </c>
      <c r="F1476" s="37"/>
      <c r="G1476" s="37"/>
      <c r="H1476" s="37"/>
      <c r="I1476" s="144" t="str">
        <f t="shared" si="22"/>
        <v/>
      </c>
    </row>
    <row r="1477" spans="1:9" ht="13" x14ac:dyDescent="0.3">
      <c r="A1477" s="147"/>
      <c r="B1477" s="149" t="str">
        <f>IF(A1477&gt;0,VLOOKUP(A1477,Liste!$B$179                         : Liste!$C$189,2),"")</f>
        <v/>
      </c>
      <c r="C1477" s="186"/>
      <c r="D1477" s="187"/>
      <c r="E1477" t="str">
        <f>IF(D1477&gt;0,VLOOKUP(D1477,Liste!$A$10:$D$163,4),"")</f>
        <v/>
      </c>
      <c r="F1477" s="37"/>
      <c r="G1477" s="37"/>
      <c r="H1477" s="37"/>
      <c r="I1477" s="144" t="str">
        <f t="shared" si="22"/>
        <v/>
      </c>
    </row>
    <row r="1478" spans="1:9" ht="13" x14ac:dyDescent="0.3">
      <c r="A1478" s="147"/>
      <c r="B1478" s="149" t="str">
        <f>IF(A1478&gt;0,VLOOKUP(A1478,Liste!$B$179                         : Liste!$C$189,2),"")</f>
        <v/>
      </c>
      <c r="C1478" s="186"/>
      <c r="D1478" s="187"/>
      <c r="E1478" t="str">
        <f>IF(D1478&gt;0,VLOOKUP(D1478,Liste!$A$10:$D$163,4),"")</f>
        <v/>
      </c>
      <c r="F1478" s="37"/>
      <c r="G1478" s="37"/>
      <c r="H1478" s="37"/>
      <c r="I1478" s="144" t="str">
        <f t="shared" ref="I1478:I1541" si="23">IF(AND(D1478&gt;0,F1478+G1478+H1478=0),"EN ATTENTE",IF(F1478+G1478+H1478&gt;1,"ERREUR",""))</f>
        <v/>
      </c>
    </row>
    <row r="1479" spans="1:9" ht="13" x14ac:dyDescent="0.3">
      <c r="A1479" s="147"/>
      <c r="B1479" s="149" t="str">
        <f>IF(A1479&gt;0,VLOOKUP(A1479,Liste!$B$179                         : Liste!$C$189,2),"")</f>
        <v/>
      </c>
      <c r="C1479" s="186"/>
      <c r="D1479" s="187"/>
      <c r="E1479" t="str">
        <f>IF(D1479&gt;0,VLOOKUP(D1479,Liste!$A$10:$D$163,4),"")</f>
        <v/>
      </c>
      <c r="F1479" s="37"/>
      <c r="G1479" s="37"/>
      <c r="H1479" s="37"/>
      <c r="I1479" s="144" t="str">
        <f t="shared" si="23"/>
        <v/>
      </c>
    </row>
    <row r="1480" spans="1:9" ht="13" x14ac:dyDescent="0.3">
      <c r="A1480" s="147"/>
      <c r="B1480" s="149" t="str">
        <f>IF(A1480&gt;0,VLOOKUP(A1480,Liste!$B$179                         : Liste!$C$189,2),"")</f>
        <v/>
      </c>
      <c r="C1480" s="186"/>
      <c r="D1480" s="187"/>
      <c r="E1480" t="str">
        <f>IF(D1480&gt;0,VLOOKUP(D1480,Liste!$A$10:$D$163,4),"")</f>
        <v/>
      </c>
      <c r="F1480" s="37"/>
      <c r="G1480" s="37"/>
      <c r="H1480" s="37"/>
      <c r="I1480" s="144" t="str">
        <f t="shared" si="23"/>
        <v/>
      </c>
    </row>
    <row r="1481" spans="1:9" ht="13" x14ac:dyDescent="0.3">
      <c r="A1481" s="147"/>
      <c r="B1481" s="149" t="str">
        <f>IF(A1481&gt;0,VLOOKUP(A1481,Liste!$B$179                         : Liste!$C$189,2),"")</f>
        <v/>
      </c>
      <c r="C1481" s="186"/>
      <c r="D1481" s="187"/>
      <c r="E1481" t="str">
        <f>IF(D1481&gt;0,VLOOKUP(D1481,Liste!$A$10:$D$163,4),"")</f>
        <v/>
      </c>
      <c r="F1481" s="37"/>
      <c r="G1481" s="37"/>
      <c r="H1481" s="37"/>
      <c r="I1481" s="144" t="str">
        <f t="shared" si="23"/>
        <v/>
      </c>
    </row>
    <row r="1482" spans="1:9" ht="13" x14ac:dyDescent="0.3">
      <c r="A1482" s="147"/>
      <c r="B1482" s="149" t="str">
        <f>IF(A1482&gt;0,VLOOKUP(A1482,Liste!$B$179                         : Liste!$C$189,2),"")</f>
        <v/>
      </c>
      <c r="C1482" s="186"/>
      <c r="D1482" s="187"/>
      <c r="E1482" t="str">
        <f>IF(D1482&gt;0,VLOOKUP(D1482,Liste!$A$10:$D$163,4),"")</f>
        <v/>
      </c>
      <c r="F1482" s="37"/>
      <c r="G1482" s="37"/>
      <c r="H1482" s="37"/>
      <c r="I1482" s="144" t="str">
        <f t="shared" si="23"/>
        <v/>
      </c>
    </row>
    <row r="1483" spans="1:9" ht="13" x14ac:dyDescent="0.3">
      <c r="A1483" s="147"/>
      <c r="B1483" s="149" t="str">
        <f>IF(A1483&gt;0,VLOOKUP(A1483,Liste!$B$179                         : Liste!$C$189,2),"")</f>
        <v/>
      </c>
      <c r="C1483" s="186"/>
      <c r="D1483" s="187"/>
      <c r="E1483" t="str">
        <f>IF(D1483&gt;0,VLOOKUP(D1483,Liste!$A$10:$D$163,4),"")</f>
        <v/>
      </c>
      <c r="F1483" s="37"/>
      <c r="G1483" s="37"/>
      <c r="H1483" s="37"/>
      <c r="I1483" s="144" t="str">
        <f t="shared" si="23"/>
        <v/>
      </c>
    </row>
    <row r="1484" spans="1:9" ht="13" x14ac:dyDescent="0.3">
      <c r="A1484" s="147"/>
      <c r="B1484" s="149" t="str">
        <f>IF(A1484&gt;0,VLOOKUP(A1484,Liste!$B$179                         : Liste!$C$189,2),"")</f>
        <v/>
      </c>
      <c r="C1484" s="186"/>
      <c r="D1484" s="187"/>
      <c r="E1484" t="str">
        <f>IF(D1484&gt;0,VLOOKUP(D1484,Liste!$A$10:$D$163,4),"")</f>
        <v/>
      </c>
      <c r="F1484" s="37"/>
      <c r="G1484" s="37"/>
      <c r="H1484" s="37"/>
      <c r="I1484" s="144" t="str">
        <f t="shared" si="23"/>
        <v/>
      </c>
    </row>
    <row r="1485" spans="1:9" ht="13" x14ac:dyDescent="0.3">
      <c r="A1485" s="147"/>
      <c r="B1485" s="149" t="str">
        <f>IF(A1485&gt;0,VLOOKUP(A1485,Liste!$B$179                         : Liste!$C$189,2),"")</f>
        <v/>
      </c>
      <c r="C1485" s="186"/>
      <c r="D1485" s="187"/>
      <c r="E1485" t="str">
        <f>IF(D1485&gt;0,VLOOKUP(D1485,Liste!$A$10:$D$163,4),"")</f>
        <v/>
      </c>
      <c r="F1485" s="37"/>
      <c r="G1485" s="37"/>
      <c r="H1485" s="37"/>
      <c r="I1485" s="144" t="str">
        <f t="shared" si="23"/>
        <v/>
      </c>
    </row>
    <row r="1486" spans="1:9" ht="13" x14ac:dyDescent="0.3">
      <c r="A1486" s="147"/>
      <c r="B1486" s="149" t="str">
        <f>IF(A1486&gt;0,VLOOKUP(A1486,Liste!$B$179                         : Liste!$C$189,2),"")</f>
        <v/>
      </c>
      <c r="C1486" s="186"/>
      <c r="D1486" s="187"/>
      <c r="E1486" t="str">
        <f>IF(D1486&gt;0,VLOOKUP(D1486,Liste!$A$10:$D$163,4),"")</f>
        <v/>
      </c>
      <c r="F1486" s="37"/>
      <c r="G1486" s="37"/>
      <c r="H1486" s="37"/>
      <c r="I1486" s="144" t="str">
        <f t="shared" si="23"/>
        <v/>
      </c>
    </row>
    <row r="1487" spans="1:9" ht="13" x14ac:dyDescent="0.3">
      <c r="A1487" s="147"/>
      <c r="B1487" s="149" t="str">
        <f>IF(A1487&gt;0,VLOOKUP(A1487,Liste!$B$179                         : Liste!$C$189,2),"")</f>
        <v/>
      </c>
      <c r="C1487" s="186"/>
      <c r="D1487" s="187"/>
      <c r="E1487" t="str">
        <f>IF(D1487&gt;0,VLOOKUP(D1487,Liste!$A$10:$D$163,4),"")</f>
        <v/>
      </c>
      <c r="F1487" s="37"/>
      <c r="G1487" s="37"/>
      <c r="H1487" s="37"/>
      <c r="I1487" s="144" t="str">
        <f t="shared" si="23"/>
        <v/>
      </c>
    </row>
    <row r="1488" spans="1:9" ht="13" x14ac:dyDescent="0.3">
      <c r="A1488" s="147"/>
      <c r="B1488" s="149" t="str">
        <f>IF(A1488&gt;0,VLOOKUP(A1488,Liste!$B$179                         : Liste!$C$189,2),"")</f>
        <v/>
      </c>
      <c r="C1488" s="186"/>
      <c r="D1488" s="187"/>
      <c r="E1488" t="str">
        <f>IF(D1488&gt;0,VLOOKUP(D1488,Liste!$A$10:$D$163,4),"")</f>
        <v/>
      </c>
      <c r="F1488" s="37"/>
      <c r="G1488" s="37"/>
      <c r="H1488" s="37"/>
      <c r="I1488" s="144" t="str">
        <f t="shared" si="23"/>
        <v/>
      </c>
    </row>
    <row r="1489" spans="1:9" ht="13" x14ac:dyDescent="0.3">
      <c r="A1489" s="147"/>
      <c r="B1489" s="149" t="str">
        <f>IF(A1489&gt;0,VLOOKUP(A1489,Liste!$B$179                         : Liste!$C$189,2),"")</f>
        <v/>
      </c>
      <c r="C1489" s="186"/>
      <c r="D1489" s="187"/>
      <c r="E1489" t="str">
        <f>IF(D1489&gt;0,VLOOKUP(D1489,Liste!$A$10:$D$163,4),"")</f>
        <v/>
      </c>
      <c r="F1489" s="37"/>
      <c r="G1489" s="37"/>
      <c r="H1489" s="37"/>
      <c r="I1489" s="144" t="str">
        <f t="shared" si="23"/>
        <v/>
      </c>
    </row>
    <row r="1490" spans="1:9" ht="13" x14ac:dyDescent="0.3">
      <c r="A1490" s="147"/>
      <c r="B1490" s="149" t="str">
        <f>IF(A1490&gt;0,VLOOKUP(A1490,Liste!$B$179                         : Liste!$C$189,2),"")</f>
        <v/>
      </c>
      <c r="C1490" s="186"/>
      <c r="D1490" s="187"/>
      <c r="E1490" t="str">
        <f>IF(D1490&gt;0,VLOOKUP(D1490,Liste!$A$10:$D$163,4),"")</f>
        <v/>
      </c>
      <c r="F1490" s="37"/>
      <c r="G1490" s="37"/>
      <c r="H1490" s="37"/>
      <c r="I1490" s="144" t="str">
        <f t="shared" si="23"/>
        <v/>
      </c>
    </row>
    <row r="1491" spans="1:9" ht="13" x14ac:dyDescent="0.3">
      <c r="A1491" s="147"/>
      <c r="B1491" s="149" t="str">
        <f>IF(A1491&gt;0,VLOOKUP(A1491,Liste!$B$179                         : Liste!$C$189,2),"")</f>
        <v/>
      </c>
      <c r="C1491" s="186"/>
      <c r="D1491" s="187"/>
      <c r="E1491" t="str">
        <f>IF(D1491&gt;0,VLOOKUP(D1491,Liste!$A$10:$D$163,4),"")</f>
        <v/>
      </c>
      <c r="F1491" s="37"/>
      <c r="G1491" s="37"/>
      <c r="H1491" s="37"/>
      <c r="I1491" s="144" t="str">
        <f t="shared" si="23"/>
        <v/>
      </c>
    </row>
    <row r="1492" spans="1:9" ht="13" x14ac:dyDescent="0.3">
      <c r="A1492" s="147"/>
      <c r="B1492" s="149" t="str">
        <f>IF(A1492&gt;0,VLOOKUP(A1492,Liste!$B$179                         : Liste!$C$189,2),"")</f>
        <v/>
      </c>
      <c r="C1492" s="186"/>
      <c r="D1492" s="187"/>
      <c r="E1492" t="str">
        <f>IF(D1492&gt;0,VLOOKUP(D1492,Liste!$A$10:$D$163,4),"")</f>
        <v/>
      </c>
      <c r="F1492" s="37"/>
      <c r="G1492" s="37"/>
      <c r="H1492" s="37"/>
      <c r="I1492" s="144" t="str">
        <f t="shared" si="23"/>
        <v/>
      </c>
    </row>
    <row r="1493" spans="1:9" ht="13" x14ac:dyDescent="0.3">
      <c r="A1493" s="147"/>
      <c r="B1493" s="149" t="str">
        <f>IF(A1493&gt;0,VLOOKUP(A1493,Liste!$B$179                         : Liste!$C$189,2),"")</f>
        <v/>
      </c>
      <c r="C1493" s="186"/>
      <c r="D1493" s="187"/>
      <c r="E1493" t="str">
        <f>IF(D1493&gt;0,VLOOKUP(D1493,Liste!$A$10:$D$163,4),"")</f>
        <v/>
      </c>
      <c r="F1493" s="37"/>
      <c r="G1493" s="37"/>
      <c r="H1493" s="37"/>
      <c r="I1493" s="144" t="str">
        <f t="shared" si="23"/>
        <v/>
      </c>
    </row>
    <row r="1494" spans="1:9" ht="13" x14ac:dyDescent="0.3">
      <c r="A1494" s="147"/>
      <c r="B1494" s="149" t="str">
        <f>IF(A1494&gt;0,VLOOKUP(A1494,Liste!$B$179                         : Liste!$C$189,2),"")</f>
        <v/>
      </c>
      <c r="C1494" s="186"/>
      <c r="D1494" s="187"/>
      <c r="E1494" t="str">
        <f>IF(D1494&gt;0,VLOOKUP(D1494,Liste!$A$10:$D$163,4),"")</f>
        <v/>
      </c>
      <c r="F1494" s="37"/>
      <c r="G1494" s="37"/>
      <c r="H1494" s="37"/>
      <c r="I1494" s="144" t="str">
        <f t="shared" si="23"/>
        <v/>
      </c>
    </row>
    <row r="1495" spans="1:9" ht="13" x14ac:dyDescent="0.3">
      <c r="A1495" s="147"/>
      <c r="B1495" s="149" t="str">
        <f>IF(A1495&gt;0,VLOOKUP(A1495,Liste!$B$179                         : Liste!$C$189,2),"")</f>
        <v/>
      </c>
      <c r="C1495" s="186"/>
      <c r="D1495" s="187"/>
      <c r="E1495" t="str">
        <f>IF(D1495&gt;0,VLOOKUP(D1495,Liste!$A$10:$D$163,4),"")</f>
        <v/>
      </c>
      <c r="F1495" s="37"/>
      <c r="G1495" s="37"/>
      <c r="H1495" s="37"/>
      <c r="I1495" s="144" t="str">
        <f t="shared" si="23"/>
        <v/>
      </c>
    </row>
    <row r="1496" spans="1:9" ht="13" x14ac:dyDescent="0.3">
      <c r="A1496" s="147"/>
      <c r="B1496" s="149" t="str">
        <f>IF(A1496&gt;0,VLOOKUP(A1496,Liste!$B$179                         : Liste!$C$189,2),"")</f>
        <v/>
      </c>
      <c r="C1496" s="186"/>
      <c r="D1496" s="187"/>
      <c r="E1496" t="str">
        <f>IF(D1496&gt;0,VLOOKUP(D1496,Liste!$A$10:$D$163,4),"")</f>
        <v/>
      </c>
      <c r="F1496" s="37"/>
      <c r="G1496" s="37"/>
      <c r="H1496" s="37"/>
      <c r="I1496" s="144" t="str">
        <f t="shared" si="23"/>
        <v/>
      </c>
    </row>
    <row r="1497" spans="1:9" ht="13" x14ac:dyDescent="0.3">
      <c r="A1497" s="147"/>
      <c r="B1497" s="149" t="str">
        <f>IF(A1497&gt;0,VLOOKUP(A1497,Liste!$B$179                         : Liste!$C$189,2),"")</f>
        <v/>
      </c>
      <c r="C1497" s="186"/>
      <c r="D1497" s="187"/>
      <c r="E1497" t="str">
        <f>IF(D1497&gt;0,VLOOKUP(D1497,Liste!$A$10:$D$163,4),"")</f>
        <v/>
      </c>
      <c r="F1497" s="37"/>
      <c r="G1497" s="37"/>
      <c r="H1497" s="37"/>
      <c r="I1497" s="144" t="str">
        <f t="shared" si="23"/>
        <v/>
      </c>
    </row>
    <row r="1498" spans="1:9" ht="13" x14ac:dyDescent="0.3">
      <c r="A1498" s="147"/>
      <c r="B1498" s="149" t="str">
        <f>IF(A1498&gt;0,VLOOKUP(A1498,Liste!$B$179                         : Liste!$C$189,2),"")</f>
        <v/>
      </c>
      <c r="C1498" s="186"/>
      <c r="D1498" s="187"/>
      <c r="E1498" t="str">
        <f>IF(D1498&gt;0,VLOOKUP(D1498,Liste!$A$10:$D$163,4),"")</f>
        <v/>
      </c>
      <c r="F1498" s="37"/>
      <c r="G1498" s="37"/>
      <c r="H1498" s="37"/>
      <c r="I1498" s="144" t="str">
        <f t="shared" si="23"/>
        <v/>
      </c>
    </row>
    <row r="1499" spans="1:9" ht="13" x14ac:dyDescent="0.3">
      <c r="A1499" s="147"/>
      <c r="B1499" s="149" t="str">
        <f>IF(A1499&gt;0,VLOOKUP(A1499,Liste!$B$179                         : Liste!$C$189,2),"")</f>
        <v/>
      </c>
      <c r="C1499" s="186"/>
      <c r="D1499" s="187"/>
      <c r="E1499" t="str">
        <f>IF(D1499&gt;0,VLOOKUP(D1499,Liste!$A$10:$D$163,4),"")</f>
        <v/>
      </c>
      <c r="F1499" s="37"/>
      <c r="G1499" s="37"/>
      <c r="H1499" s="37"/>
      <c r="I1499" s="144" t="str">
        <f t="shared" si="23"/>
        <v/>
      </c>
    </row>
    <row r="1500" spans="1:9" ht="13" x14ac:dyDescent="0.3">
      <c r="A1500" s="147"/>
      <c r="B1500" s="149" t="str">
        <f>IF(A1500&gt;0,VLOOKUP(A1500,Liste!$B$179                         : Liste!$C$189,2),"")</f>
        <v/>
      </c>
      <c r="C1500" s="186"/>
      <c r="D1500" s="187"/>
      <c r="E1500" t="str">
        <f>IF(D1500&gt;0,VLOOKUP(D1500,Liste!$A$10:$D$163,4),"")</f>
        <v/>
      </c>
      <c r="F1500" s="37"/>
      <c r="G1500" s="37"/>
      <c r="H1500" s="37"/>
      <c r="I1500" s="144" t="str">
        <f t="shared" si="23"/>
        <v/>
      </c>
    </row>
    <row r="1501" spans="1:9" ht="13" x14ac:dyDescent="0.3">
      <c r="A1501" s="147"/>
      <c r="B1501" s="149" t="str">
        <f>IF(A1501&gt;0,VLOOKUP(A1501,Liste!$B$179                         : Liste!$C$189,2),"")</f>
        <v/>
      </c>
      <c r="C1501" s="186"/>
      <c r="D1501" s="187"/>
      <c r="E1501" t="str">
        <f>IF(D1501&gt;0,VLOOKUP(D1501,Liste!$A$10:$D$163,4),"")</f>
        <v/>
      </c>
      <c r="F1501" s="37"/>
      <c r="G1501" s="37"/>
      <c r="H1501" s="37"/>
      <c r="I1501" s="144" t="str">
        <f t="shared" si="23"/>
        <v/>
      </c>
    </row>
    <row r="1502" spans="1:9" ht="13" x14ac:dyDescent="0.3">
      <c r="A1502" s="147"/>
      <c r="B1502" s="149" t="str">
        <f>IF(A1502&gt;0,VLOOKUP(A1502,Liste!$B$179                         : Liste!$C$189,2),"")</f>
        <v/>
      </c>
      <c r="C1502" s="186"/>
      <c r="D1502" s="187"/>
      <c r="E1502" t="str">
        <f>IF(D1502&gt;0,VLOOKUP(D1502,Liste!$A$10:$D$163,4),"")</f>
        <v/>
      </c>
      <c r="F1502" s="37"/>
      <c r="G1502" s="37"/>
      <c r="H1502" s="37"/>
      <c r="I1502" s="144" t="str">
        <f t="shared" si="23"/>
        <v/>
      </c>
    </row>
    <row r="1503" spans="1:9" ht="13" x14ac:dyDescent="0.3">
      <c r="A1503" s="147"/>
      <c r="B1503" s="149" t="str">
        <f>IF(A1503&gt;0,VLOOKUP(A1503,Liste!$B$179                         : Liste!$C$189,2),"")</f>
        <v/>
      </c>
      <c r="C1503" s="186"/>
      <c r="D1503" s="187"/>
      <c r="E1503" t="str">
        <f>IF(D1503&gt;0,VLOOKUP(D1503,Liste!$A$10:$D$163,4),"")</f>
        <v/>
      </c>
      <c r="F1503" s="37"/>
      <c r="G1503" s="37"/>
      <c r="H1503" s="37"/>
      <c r="I1503" s="144" t="str">
        <f t="shared" si="23"/>
        <v/>
      </c>
    </row>
    <row r="1504" spans="1:9" ht="13" x14ac:dyDescent="0.3">
      <c r="A1504" s="147"/>
      <c r="B1504" s="149" t="str">
        <f>IF(A1504&gt;0,VLOOKUP(A1504,Liste!$B$179                         : Liste!$C$189,2),"")</f>
        <v/>
      </c>
      <c r="C1504" s="186"/>
      <c r="D1504" s="187"/>
      <c r="E1504" t="str">
        <f>IF(D1504&gt;0,VLOOKUP(D1504,Liste!$A$10:$D$163,4),"")</f>
        <v/>
      </c>
      <c r="F1504" s="37"/>
      <c r="G1504" s="37"/>
      <c r="H1504" s="37"/>
      <c r="I1504" s="144" t="str">
        <f t="shared" si="23"/>
        <v/>
      </c>
    </row>
    <row r="1505" spans="1:9" ht="13" x14ac:dyDescent="0.3">
      <c r="A1505" s="147"/>
      <c r="B1505" s="149" t="str">
        <f>IF(A1505&gt;0,VLOOKUP(A1505,Liste!$B$179                         : Liste!$C$189,2),"")</f>
        <v/>
      </c>
      <c r="C1505" s="186"/>
      <c r="D1505" s="187"/>
      <c r="E1505" t="str">
        <f>IF(D1505&gt;0,VLOOKUP(D1505,Liste!$A$10:$D$163,4),"")</f>
        <v/>
      </c>
      <c r="F1505" s="37"/>
      <c r="G1505" s="37"/>
      <c r="H1505" s="37"/>
      <c r="I1505" s="144" t="str">
        <f t="shared" si="23"/>
        <v/>
      </c>
    </row>
    <row r="1506" spans="1:9" ht="13" x14ac:dyDescent="0.3">
      <c r="A1506" s="147"/>
      <c r="B1506" s="149" t="str">
        <f>IF(A1506&gt;0,VLOOKUP(A1506,Liste!$B$179                         : Liste!$C$189,2),"")</f>
        <v/>
      </c>
      <c r="C1506" s="186"/>
      <c r="D1506" s="187"/>
      <c r="E1506" t="str">
        <f>IF(D1506&gt;0,VLOOKUP(D1506,Liste!$A$10:$D$163,4),"")</f>
        <v/>
      </c>
      <c r="F1506" s="37"/>
      <c r="G1506" s="37"/>
      <c r="H1506" s="37"/>
      <c r="I1506" s="144" t="str">
        <f t="shared" si="23"/>
        <v/>
      </c>
    </row>
    <row r="1507" spans="1:9" ht="13" x14ac:dyDescent="0.3">
      <c r="A1507" s="147"/>
      <c r="B1507" s="149" t="str">
        <f>IF(A1507&gt;0,VLOOKUP(A1507,Liste!$B$179                         : Liste!$C$189,2),"")</f>
        <v/>
      </c>
      <c r="C1507" s="186"/>
      <c r="D1507" s="187"/>
      <c r="E1507" t="str">
        <f>IF(D1507&gt;0,VLOOKUP(D1507,Liste!$A$10:$D$163,4),"")</f>
        <v/>
      </c>
      <c r="F1507" s="37"/>
      <c r="G1507" s="37"/>
      <c r="H1507" s="37"/>
      <c r="I1507" s="144" t="str">
        <f t="shared" si="23"/>
        <v/>
      </c>
    </row>
    <row r="1508" spans="1:9" ht="13" x14ac:dyDescent="0.3">
      <c r="A1508" s="147"/>
      <c r="B1508" s="149" t="str">
        <f>IF(A1508&gt;0,VLOOKUP(A1508,Liste!$B$179                         : Liste!$C$189,2),"")</f>
        <v/>
      </c>
      <c r="C1508" s="186"/>
      <c r="D1508" s="187"/>
      <c r="E1508" t="str">
        <f>IF(D1508&gt;0,VLOOKUP(D1508,Liste!$A$10:$D$163,4),"")</f>
        <v/>
      </c>
      <c r="F1508" s="37"/>
      <c r="G1508" s="37"/>
      <c r="H1508" s="37"/>
      <c r="I1508" s="144" t="str">
        <f t="shared" si="23"/>
        <v/>
      </c>
    </row>
    <row r="1509" spans="1:9" ht="13" x14ac:dyDescent="0.3">
      <c r="A1509" s="147"/>
      <c r="B1509" s="149" t="str">
        <f>IF(A1509&gt;0,VLOOKUP(A1509,Liste!$B$179                         : Liste!$C$189,2),"")</f>
        <v/>
      </c>
      <c r="C1509" s="186"/>
      <c r="D1509" s="187"/>
      <c r="E1509" t="str">
        <f>IF(D1509&gt;0,VLOOKUP(D1509,Liste!$A$10:$D$163,4),"")</f>
        <v/>
      </c>
      <c r="F1509" s="37"/>
      <c r="G1509" s="37"/>
      <c r="H1509" s="37"/>
      <c r="I1509" s="144" t="str">
        <f t="shared" si="23"/>
        <v/>
      </c>
    </row>
    <row r="1510" spans="1:9" ht="13" x14ac:dyDescent="0.3">
      <c r="A1510" s="147"/>
      <c r="B1510" s="149" t="str">
        <f>IF(A1510&gt;0,VLOOKUP(A1510,Liste!$B$179                         : Liste!$C$189,2),"")</f>
        <v/>
      </c>
      <c r="C1510" s="186"/>
      <c r="D1510" s="187"/>
      <c r="E1510" t="str">
        <f>IF(D1510&gt;0,VLOOKUP(D1510,Liste!$A$10:$D$163,4),"")</f>
        <v/>
      </c>
      <c r="F1510" s="37"/>
      <c r="G1510" s="37"/>
      <c r="H1510" s="37"/>
      <c r="I1510" s="144" t="str">
        <f t="shared" si="23"/>
        <v/>
      </c>
    </row>
    <row r="1511" spans="1:9" ht="13" x14ac:dyDescent="0.3">
      <c r="A1511" s="147"/>
      <c r="B1511" s="149" t="str">
        <f>IF(A1511&gt;0,VLOOKUP(A1511,Liste!$B$179                         : Liste!$C$189,2),"")</f>
        <v/>
      </c>
      <c r="C1511" s="186"/>
      <c r="D1511" s="187"/>
      <c r="E1511" t="str">
        <f>IF(D1511&gt;0,VLOOKUP(D1511,Liste!$A$10:$D$163,4),"")</f>
        <v/>
      </c>
      <c r="F1511" s="37"/>
      <c r="G1511" s="37"/>
      <c r="H1511" s="37"/>
      <c r="I1511" s="144" t="str">
        <f t="shared" si="23"/>
        <v/>
      </c>
    </row>
    <row r="1512" spans="1:9" ht="13" x14ac:dyDescent="0.3">
      <c r="A1512" s="147"/>
      <c r="B1512" s="149" t="str">
        <f>IF(A1512&gt;0,VLOOKUP(A1512,Liste!$B$179                         : Liste!$C$189,2),"")</f>
        <v/>
      </c>
      <c r="C1512" s="186"/>
      <c r="D1512" s="187"/>
      <c r="E1512" t="str">
        <f>IF(D1512&gt;0,VLOOKUP(D1512,Liste!$A$10:$D$163,4),"")</f>
        <v/>
      </c>
      <c r="F1512" s="37"/>
      <c r="G1512" s="37"/>
      <c r="H1512" s="37"/>
      <c r="I1512" s="144" t="str">
        <f t="shared" si="23"/>
        <v/>
      </c>
    </row>
    <row r="1513" spans="1:9" ht="13" x14ac:dyDescent="0.3">
      <c r="A1513" s="147"/>
      <c r="B1513" s="149" t="str">
        <f>IF(A1513&gt;0,VLOOKUP(A1513,Liste!$B$179                         : Liste!$C$189,2),"")</f>
        <v/>
      </c>
      <c r="C1513" s="186"/>
      <c r="D1513" s="187"/>
      <c r="E1513" t="str">
        <f>IF(D1513&gt;0,VLOOKUP(D1513,Liste!$A$10:$D$163,4),"")</f>
        <v/>
      </c>
      <c r="F1513" s="37"/>
      <c r="G1513" s="37"/>
      <c r="H1513" s="37"/>
      <c r="I1513" s="144" t="str">
        <f t="shared" si="23"/>
        <v/>
      </c>
    </row>
    <row r="1514" spans="1:9" ht="13" x14ac:dyDescent="0.3">
      <c r="A1514" s="147"/>
      <c r="B1514" s="149" t="str">
        <f>IF(A1514&gt;0,VLOOKUP(A1514,Liste!$B$179                         : Liste!$C$189,2),"")</f>
        <v/>
      </c>
      <c r="C1514" s="186"/>
      <c r="D1514" s="187"/>
      <c r="E1514" t="str">
        <f>IF(D1514&gt;0,VLOOKUP(D1514,Liste!$A$10:$D$163,4),"")</f>
        <v/>
      </c>
      <c r="F1514" s="37"/>
      <c r="G1514" s="37"/>
      <c r="H1514" s="37"/>
      <c r="I1514" s="144" t="str">
        <f t="shared" si="23"/>
        <v/>
      </c>
    </row>
    <row r="1515" spans="1:9" ht="13" x14ac:dyDescent="0.3">
      <c r="A1515" s="147"/>
      <c r="B1515" s="149" t="str">
        <f>IF(A1515&gt;0,VLOOKUP(A1515,Liste!$B$179                         : Liste!$C$189,2),"")</f>
        <v/>
      </c>
      <c r="C1515" s="186"/>
      <c r="D1515" s="187"/>
      <c r="E1515" t="str">
        <f>IF(D1515&gt;0,VLOOKUP(D1515,Liste!$A$10:$D$163,4),"")</f>
        <v/>
      </c>
      <c r="F1515" s="37"/>
      <c r="G1515" s="37"/>
      <c r="H1515" s="37"/>
      <c r="I1515" s="144" t="str">
        <f t="shared" si="23"/>
        <v/>
      </c>
    </row>
    <row r="1516" spans="1:9" ht="13" x14ac:dyDescent="0.3">
      <c r="A1516" s="147"/>
      <c r="B1516" s="149" t="str">
        <f>IF(A1516&gt;0,VLOOKUP(A1516,Liste!$B$179                         : Liste!$C$189,2),"")</f>
        <v/>
      </c>
      <c r="C1516" s="186"/>
      <c r="D1516" s="187"/>
      <c r="E1516" t="str">
        <f>IF(D1516&gt;0,VLOOKUP(D1516,Liste!$A$10:$D$163,4),"")</f>
        <v/>
      </c>
      <c r="F1516" s="37"/>
      <c r="G1516" s="37"/>
      <c r="H1516" s="37"/>
      <c r="I1516" s="144" t="str">
        <f t="shared" si="23"/>
        <v/>
      </c>
    </row>
    <row r="1517" spans="1:9" ht="13" x14ac:dyDescent="0.3">
      <c r="A1517" s="147"/>
      <c r="B1517" s="149" t="str">
        <f>IF(A1517&gt;0,VLOOKUP(A1517,Liste!$B$179                         : Liste!$C$189,2),"")</f>
        <v/>
      </c>
      <c r="C1517" s="186"/>
      <c r="D1517" s="187"/>
      <c r="E1517" t="str">
        <f>IF(D1517&gt;0,VLOOKUP(D1517,Liste!$A$10:$D$163,4),"")</f>
        <v/>
      </c>
      <c r="F1517" s="37"/>
      <c r="G1517" s="37"/>
      <c r="H1517" s="37"/>
      <c r="I1517" s="144" t="str">
        <f t="shared" si="23"/>
        <v/>
      </c>
    </row>
    <row r="1518" spans="1:9" ht="13" x14ac:dyDescent="0.3">
      <c r="A1518" s="147"/>
      <c r="B1518" s="149" t="str">
        <f>IF(A1518&gt;0,VLOOKUP(A1518,Liste!$B$179                         : Liste!$C$189,2),"")</f>
        <v/>
      </c>
      <c r="C1518" s="186"/>
      <c r="D1518" s="187"/>
      <c r="E1518" t="str">
        <f>IF(D1518&gt;0,VLOOKUP(D1518,Liste!$A$10:$D$163,4),"")</f>
        <v/>
      </c>
      <c r="F1518" s="37"/>
      <c r="G1518" s="37"/>
      <c r="H1518" s="37"/>
      <c r="I1518" s="144" t="str">
        <f t="shared" si="23"/>
        <v/>
      </c>
    </row>
    <row r="1519" spans="1:9" ht="13" x14ac:dyDescent="0.3">
      <c r="A1519" s="147"/>
      <c r="B1519" s="149" t="str">
        <f>IF(A1519&gt;0,VLOOKUP(A1519,Liste!$B$179                         : Liste!$C$189,2),"")</f>
        <v/>
      </c>
      <c r="C1519" s="186"/>
      <c r="D1519" s="187"/>
      <c r="E1519" t="str">
        <f>IF(D1519&gt;0,VLOOKUP(D1519,Liste!$A$10:$D$163,4),"")</f>
        <v/>
      </c>
      <c r="F1519" s="37"/>
      <c r="G1519" s="37"/>
      <c r="H1519" s="37"/>
      <c r="I1519" s="144" t="str">
        <f t="shared" si="23"/>
        <v/>
      </c>
    </row>
    <row r="1520" spans="1:9" ht="13" x14ac:dyDescent="0.3">
      <c r="A1520" s="147"/>
      <c r="B1520" s="149" t="str">
        <f>IF(A1520&gt;0,VLOOKUP(A1520,Liste!$B$179                         : Liste!$C$189,2),"")</f>
        <v/>
      </c>
      <c r="C1520" s="186"/>
      <c r="D1520" s="187"/>
      <c r="E1520" t="str">
        <f>IF(D1520&gt;0,VLOOKUP(D1520,Liste!$A$10:$D$163,4),"")</f>
        <v/>
      </c>
      <c r="F1520" s="37"/>
      <c r="G1520" s="37"/>
      <c r="H1520" s="37"/>
      <c r="I1520" s="144" t="str">
        <f t="shared" si="23"/>
        <v/>
      </c>
    </row>
    <row r="1521" spans="1:9" ht="13" x14ac:dyDescent="0.3">
      <c r="A1521" s="147"/>
      <c r="B1521" s="149" t="str">
        <f>IF(A1521&gt;0,VLOOKUP(A1521,Liste!$B$179                         : Liste!$C$189,2),"")</f>
        <v/>
      </c>
      <c r="C1521" s="186"/>
      <c r="D1521" s="187"/>
      <c r="E1521" t="str">
        <f>IF(D1521&gt;0,VLOOKUP(D1521,Liste!$A$10:$D$163,4),"")</f>
        <v/>
      </c>
      <c r="F1521" s="37"/>
      <c r="G1521" s="37"/>
      <c r="H1521" s="37"/>
      <c r="I1521" s="144" t="str">
        <f t="shared" si="23"/>
        <v/>
      </c>
    </row>
    <row r="1522" spans="1:9" ht="13" x14ac:dyDescent="0.3">
      <c r="A1522" s="147"/>
      <c r="B1522" s="149" t="str">
        <f>IF(A1522&gt;0,VLOOKUP(A1522,Liste!$B$179                         : Liste!$C$189,2),"")</f>
        <v/>
      </c>
      <c r="C1522" s="186"/>
      <c r="D1522" s="187"/>
      <c r="E1522" t="str">
        <f>IF(D1522&gt;0,VLOOKUP(D1522,Liste!$A$10:$D$163,4),"")</f>
        <v/>
      </c>
      <c r="F1522" s="37"/>
      <c r="G1522" s="37"/>
      <c r="H1522" s="37"/>
      <c r="I1522" s="144" t="str">
        <f t="shared" si="23"/>
        <v/>
      </c>
    </row>
    <row r="1523" spans="1:9" ht="13" x14ac:dyDescent="0.3">
      <c r="A1523" s="147"/>
      <c r="B1523" s="149" t="str">
        <f>IF(A1523&gt;0,VLOOKUP(A1523,Liste!$B$179                         : Liste!$C$189,2),"")</f>
        <v/>
      </c>
      <c r="C1523" s="186"/>
      <c r="D1523" s="187"/>
      <c r="E1523" t="str">
        <f>IF(D1523&gt;0,VLOOKUP(D1523,Liste!$A$10:$D$163,4),"")</f>
        <v/>
      </c>
      <c r="F1523" s="37"/>
      <c r="G1523" s="37"/>
      <c r="H1523" s="37"/>
      <c r="I1523" s="144" t="str">
        <f t="shared" si="23"/>
        <v/>
      </c>
    </row>
    <row r="1524" spans="1:9" ht="13" x14ac:dyDescent="0.3">
      <c r="A1524" s="147"/>
      <c r="B1524" s="149" t="str">
        <f>IF(A1524&gt;0,VLOOKUP(A1524,Liste!$B$179                         : Liste!$C$189,2),"")</f>
        <v/>
      </c>
      <c r="C1524" s="186"/>
      <c r="D1524" s="187"/>
      <c r="E1524" t="str">
        <f>IF(D1524&gt;0,VLOOKUP(D1524,Liste!$A$10:$D$163,4),"")</f>
        <v/>
      </c>
      <c r="F1524" s="37"/>
      <c r="G1524" s="37"/>
      <c r="H1524" s="37"/>
      <c r="I1524" s="144" t="str">
        <f t="shared" si="23"/>
        <v/>
      </c>
    </row>
    <row r="1525" spans="1:9" ht="13" x14ac:dyDescent="0.3">
      <c r="A1525" s="147"/>
      <c r="B1525" s="149" t="str">
        <f>IF(A1525&gt;0,VLOOKUP(A1525,Liste!$B$179                         : Liste!$C$189,2),"")</f>
        <v/>
      </c>
      <c r="C1525" s="186"/>
      <c r="D1525" s="187"/>
      <c r="E1525" t="str">
        <f>IF(D1525&gt;0,VLOOKUP(D1525,Liste!$A$10:$D$163,4),"")</f>
        <v/>
      </c>
      <c r="F1525" s="37"/>
      <c r="G1525" s="37"/>
      <c r="H1525" s="37"/>
      <c r="I1525" s="144" t="str">
        <f t="shared" si="23"/>
        <v/>
      </c>
    </row>
    <row r="1526" spans="1:9" ht="13" x14ac:dyDescent="0.3">
      <c r="A1526" s="147"/>
      <c r="B1526" s="149" t="str">
        <f>IF(A1526&gt;0,VLOOKUP(A1526,Liste!$B$179                         : Liste!$C$189,2),"")</f>
        <v/>
      </c>
      <c r="C1526" s="186"/>
      <c r="D1526" s="187"/>
      <c r="E1526" t="str">
        <f>IF(D1526&gt;0,VLOOKUP(D1526,Liste!$A$10:$D$163,4),"")</f>
        <v/>
      </c>
      <c r="F1526" s="37"/>
      <c r="G1526" s="37"/>
      <c r="H1526" s="37"/>
      <c r="I1526" s="144" t="str">
        <f t="shared" si="23"/>
        <v/>
      </c>
    </row>
    <row r="1527" spans="1:9" ht="13" x14ac:dyDescent="0.3">
      <c r="A1527" s="147"/>
      <c r="B1527" s="149" t="str">
        <f>IF(A1527&gt;0,VLOOKUP(A1527,Liste!$B$179                         : Liste!$C$189,2),"")</f>
        <v/>
      </c>
      <c r="C1527" s="186"/>
      <c r="D1527" s="187"/>
      <c r="E1527" t="str">
        <f>IF(D1527&gt;0,VLOOKUP(D1527,Liste!$A$10:$D$163,4),"")</f>
        <v/>
      </c>
      <c r="F1527" s="37"/>
      <c r="G1527" s="37"/>
      <c r="H1527" s="37"/>
      <c r="I1527" s="144" t="str">
        <f t="shared" si="23"/>
        <v/>
      </c>
    </row>
    <row r="1528" spans="1:9" ht="13" x14ac:dyDescent="0.3">
      <c r="A1528" s="147"/>
      <c r="B1528" s="149" t="str">
        <f>IF(A1528&gt;0,VLOOKUP(A1528,Liste!$B$179                         : Liste!$C$189,2),"")</f>
        <v/>
      </c>
      <c r="C1528" s="186"/>
      <c r="D1528" s="187"/>
      <c r="E1528" t="str">
        <f>IF(D1528&gt;0,VLOOKUP(D1528,Liste!$A$10:$D$163,4),"")</f>
        <v/>
      </c>
      <c r="F1528" s="37"/>
      <c r="G1528" s="37"/>
      <c r="H1528" s="37"/>
      <c r="I1528" s="144" t="str">
        <f t="shared" si="23"/>
        <v/>
      </c>
    </row>
    <row r="1529" spans="1:9" ht="13" x14ac:dyDescent="0.3">
      <c r="A1529" s="147"/>
      <c r="B1529" s="149" t="str">
        <f>IF(A1529&gt;0,VLOOKUP(A1529,Liste!$B$179                         : Liste!$C$189,2),"")</f>
        <v/>
      </c>
      <c r="C1529" s="186"/>
      <c r="D1529" s="187"/>
      <c r="E1529" t="str">
        <f>IF(D1529&gt;0,VLOOKUP(D1529,Liste!$A$10:$D$163,4),"")</f>
        <v/>
      </c>
      <c r="F1529" s="37"/>
      <c r="G1529" s="37"/>
      <c r="H1529" s="37"/>
      <c r="I1529" s="144" t="str">
        <f t="shared" si="23"/>
        <v/>
      </c>
    </row>
    <row r="1530" spans="1:9" ht="13" x14ac:dyDescent="0.3">
      <c r="A1530" s="147"/>
      <c r="B1530" s="149" t="str">
        <f>IF(A1530&gt;0,VLOOKUP(A1530,Liste!$B$179                         : Liste!$C$189,2),"")</f>
        <v/>
      </c>
      <c r="C1530" s="186"/>
      <c r="D1530" s="187"/>
      <c r="E1530" t="str">
        <f>IF(D1530&gt;0,VLOOKUP(D1530,Liste!$A$10:$D$163,4),"")</f>
        <v/>
      </c>
      <c r="F1530" s="37"/>
      <c r="G1530" s="37"/>
      <c r="H1530" s="37"/>
      <c r="I1530" s="144" t="str">
        <f t="shared" si="23"/>
        <v/>
      </c>
    </row>
    <row r="1531" spans="1:9" ht="13" x14ac:dyDescent="0.3">
      <c r="A1531" s="147"/>
      <c r="B1531" s="149" t="str">
        <f>IF(A1531&gt;0,VLOOKUP(A1531,Liste!$B$179                         : Liste!$C$189,2),"")</f>
        <v/>
      </c>
      <c r="C1531" s="186"/>
      <c r="D1531" s="187"/>
      <c r="E1531" t="str">
        <f>IF(D1531&gt;0,VLOOKUP(D1531,Liste!$A$10:$D$163,4),"")</f>
        <v/>
      </c>
      <c r="F1531" s="37"/>
      <c r="G1531" s="37"/>
      <c r="H1531" s="37"/>
      <c r="I1531" s="144" t="str">
        <f t="shared" si="23"/>
        <v/>
      </c>
    </row>
    <row r="1532" spans="1:9" ht="13" x14ac:dyDescent="0.3">
      <c r="A1532" s="147"/>
      <c r="B1532" s="149" t="str">
        <f>IF(A1532&gt;0,VLOOKUP(A1532,Liste!$B$179                         : Liste!$C$189,2),"")</f>
        <v/>
      </c>
      <c r="C1532" s="186"/>
      <c r="D1532" s="187"/>
      <c r="E1532" t="str">
        <f>IF(D1532&gt;0,VLOOKUP(D1532,Liste!$A$10:$D$163,4),"")</f>
        <v/>
      </c>
      <c r="F1532" s="37"/>
      <c r="G1532" s="37"/>
      <c r="H1532" s="37"/>
      <c r="I1532" s="144" t="str">
        <f t="shared" si="23"/>
        <v/>
      </c>
    </row>
    <row r="1533" spans="1:9" ht="13" x14ac:dyDescent="0.3">
      <c r="A1533" s="147"/>
      <c r="B1533" s="149" t="str">
        <f>IF(A1533&gt;0,VLOOKUP(A1533,Liste!$B$179                         : Liste!$C$189,2),"")</f>
        <v/>
      </c>
      <c r="C1533" s="186"/>
      <c r="D1533" s="187"/>
      <c r="E1533" t="str">
        <f>IF(D1533&gt;0,VLOOKUP(D1533,Liste!$A$10:$D$163,4),"")</f>
        <v/>
      </c>
      <c r="F1533" s="37"/>
      <c r="G1533" s="37"/>
      <c r="H1533" s="37"/>
      <c r="I1533" s="144" t="str">
        <f t="shared" si="23"/>
        <v/>
      </c>
    </row>
    <row r="1534" spans="1:9" ht="13" x14ac:dyDescent="0.3">
      <c r="A1534" s="147"/>
      <c r="B1534" s="149" t="str">
        <f>IF(A1534&gt;0,VLOOKUP(A1534,Liste!$B$179                         : Liste!$C$189,2),"")</f>
        <v/>
      </c>
      <c r="C1534" s="186"/>
      <c r="D1534" s="187"/>
      <c r="E1534" t="str">
        <f>IF(D1534&gt;0,VLOOKUP(D1534,Liste!$A$10:$D$163,4),"")</f>
        <v/>
      </c>
      <c r="F1534" s="37"/>
      <c r="G1534" s="37"/>
      <c r="H1534" s="37"/>
      <c r="I1534" s="144" t="str">
        <f t="shared" si="23"/>
        <v/>
      </c>
    </row>
    <row r="1535" spans="1:9" ht="13" x14ac:dyDescent="0.3">
      <c r="A1535" s="147"/>
      <c r="B1535" s="149" t="str">
        <f>IF(A1535&gt;0,VLOOKUP(A1535,Liste!$B$179                         : Liste!$C$189,2),"")</f>
        <v/>
      </c>
      <c r="C1535" s="186"/>
      <c r="D1535" s="187"/>
      <c r="E1535" t="str">
        <f>IF(D1535&gt;0,VLOOKUP(D1535,Liste!$A$10:$D$163,4),"")</f>
        <v/>
      </c>
      <c r="F1535" s="37"/>
      <c r="G1535" s="37"/>
      <c r="H1535" s="37"/>
      <c r="I1535" s="144" t="str">
        <f t="shared" si="23"/>
        <v/>
      </c>
    </row>
    <row r="1536" spans="1:9" ht="13" x14ac:dyDescent="0.3">
      <c r="A1536" s="147"/>
      <c r="B1536" s="149" t="str">
        <f>IF(A1536&gt;0,VLOOKUP(A1536,Liste!$B$179                         : Liste!$C$189,2),"")</f>
        <v/>
      </c>
      <c r="C1536" s="186"/>
      <c r="D1536" s="187"/>
      <c r="E1536" t="str">
        <f>IF(D1536&gt;0,VLOOKUP(D1536,Liste!$A$10:$D$163,4),"")</f>
        <v/>
      </c>
      <c r="F1536" s="37"/>
      <c r="G1536" s="37"/>
      <c r="H1536" s="37"/>
      <c r="I1536" s="144" t="str">
        <f t="shared" si="23"/>
        <v/>
      </c>
    </row>
    <row r="1537" spans="1:9" ht="13" x14ac:dyDescent="0.3">
      <c r="A1537" s="147"/>
      <c r="B1537" s="149" t="str">
        <f>IF(A1537&gt;0,VLOOKUP(A1537,Liste!$B$179                         : Liste!$C$189,2),"")</f>
        <v/>
      </c>
      <c r="C1537" s="186"/>
      <c r="D1537" s="187"/>
      <c r="E1537" t="str">
        <f>IF(D1537&gt;0,VLOOKUP(D1537,Liste!$A$10:$D$163,4),"")</f>
        <v/>
      </c>
      <c r="F1537" s="37"/>
      <c r="G1537" s="37"/>
      <c r="H1537" s="37"/>
      <c r="I1537" s="144" t="str">
        <f t="shared" si="23"/>
        <v/>
      </c>
    </row>
    <row r="1538" spans="1:9" ht="13" x14ac:dyDescent="0.3">
      <c r="A1538" s="147"/>
      <c r="B1538" s="149" t="str">
        <f>IF(A1538&gt;0,VLOOKUP(A1538,Liste!$B$179                         : Liste!$C$189,2),"")</f>
        <v/>
      </c>
      <c r="C1538" s="186"/>
      <c r="D1538" s="187"/>
      <c r="E1538" t="str">
        <f>IF(D1538&gt;0,VLOOKUP(D1538,Liste!$A$10:$D$163,4),"")</f>
        <v/>
      </c>
      <c r="F1538" s="37"/>
      <c r="G1538" s="37"/>
      <c r="H1538" s="37"/>
      <c r="I1538" s="144" t="str">
        <f t="shared" si="23"/>
        <v/>
      </c>
    </row>
    <row r="1539" spans="1:9" ht="13" x14ac:dyDescent="0.3">
      <c r="A1539" s="147"/>
      <c r="B1539" s="149" t="str">
        <f>IF(A1539&gt;0,VLOOKUP(A1539,Liste!$B$179                         : Liste!$C$189,2),"")</f>
        <v/>
      </c>
      <c r="C1539" s="186"/>
      <c r="D1539" s="187"/>
      <c r="E1539" t="str">
        <f>IF(D1539&gt;0,VLOOKUP(D1539,Liste!$A$10:$D$163,4),"")</f>
        <v/>
      </c>
      <c r="F1539" s="37"/>
      <c r="G1539" s="37"/>
      <c r="H1539" s="37"/>
      <c r="I1539" s="144" t="str">
        <f t="shared" si="23"/>
        <v/>
      </c>
    </row>
    <row r="1540" spans="1:9" ht="13" x14ac:dyDescent="0.3">
      <c r="A1540" s="147"/>
      <c r="B1540" s="149" t="str">
        <f>IF(A1540&gt;0,VLOOKUP(A1540,Liste!$B$179                         : Liste!$C$189,2),"")</f>
        <v/>
      </c>
      <c r="C1540" s="186"/>
      <c r="D1540" s="187"/>
      <c r="E1540" t="str">
        <f>IF(D1540&gt;0,VLOOKUP(D1540,Liste!$A$10:$D$163,4),"")</f>
        <v/>
      </c>
      <c r="F1540" s="37"/>
      <c r="G1540" s="37"/>
      <c r="H1540" s="37"/>
      <c r="I1540" s="144" t="str">
        <f t="shared" si="23"/>
        <v/>
      </c>
    </row>
    <row r="1541" spans="1:9" ht="13" x14ac:dyDescent="0.3">
      <c r="A1541" s="147"/>
      <c r="B1541" s="149" t="str">
        <f>IF(A1541&gt;0,VLOOKUP(A1541,Liste!$B$179                         : Liste!$C$189,2),"")</f>
        <v/>
      </c>
      <c r="C1541" s="186"/>
      <c r="D1541" s="187"/>
      <c r="E1541" t="str">
        <f>IF(D1541&gt;0,VLOOKUP(D1541,Liste!$A$10:$D$163,4),"")</f>
        <v/>
      </c>
      <c r="F1541" s="37"/>
      <c r="G1541" s="37"/>
      <c r="H1541" s="37"/>
      <c r="I1541" s="144" t="str">
        <f t="shared" si="23"/>
        <v/>
      </c>
    </row>
    <row r="1542" spans="1:9" ht="13" x14ac:dyDescent="0.3">
      <c r="A1542" s="147"/>
      <c r="B1542" s="149" t="str">
        <f>IF(A1542&gt;0,VLOOKUP(A1542,Liste!$B$179                         : Liste!$C$189,2),"")</f>
        <v/>
      </c>
      <c r="C1542" s="186"/>
      <c r="D1542" s="187"/>
      <c r="E1542" t="str">
        <f>IF(D1542&gt;0,VLOOKUP(D1542,Liste!$A$10:$D$163,4),"")</f>
        <v/>
      </c>
      <c r="F1542" s="37"/>
      <c r="G1542" s="37"/>
      <c r="H1542" s="37"/>
      <c r="I1542" s="144" t="str">
        <f t="shared" ref="I1542:I1605" si="24">IF(AND(D1542&gt;0,F1542+G1542+H1542=0),"EN ATTENTE",IF(F1542+G1542+H1542&gt;1,"ERREUR",""))</f>
        <v/>
      </c>
    </row>
    <row r="1543" spans="1:9" ht="13" x14ac:dyDescent="0.3">
      <c r="A1543" s="147"/>
      <c r="B1543" s="149" t="str">
        <f>IF(A1543&gt;0,VLOOKUP(A1543,Liste!$B$179                         : Liste!$C$189,2),"")</f>
        <v/>
      </c>
      <c r="C1543" s="186"/>
      <c r="D1543" s="187"/>
      <c r="E1543" t="str">
        <f>IF(D1543&gt;0,VLOOKUP(D1543,Liste!$A$10:$D$163,4),"")</f>
        <v/>
      </c>
      <c r="F1543" s="37"/>
      <c r="G1543" s="37"/>
      <c r="H1543" s="37"/>
      <c r="I1543" s="144" t="str">
        <f t="shared" si="24"/>
        <v/>
      </c>
    </row>
    <row r="1544" spans="1:9" ht="13" x14ac:dyDescent="0.3">
      <c r="A1544" s="147"/>
      <c r="B1544" s="149" t="str">
        <f>IF(A1544&gt;0,VLOOKUP(A1544,Liste!$B$179                         : Liste!$C$189,2),"")</f>
        <v/>
      </c>
      <c r="C1544" s="186"/>
      <c r="D1544" s="187"/>
      <c r="E1544" t="str">
        <f>IF(D1544&gt;0,VLOOKUP(D1544,Liste!$A$10:$D$163,4),"")</f>
        <v/>
      </c>
      <c r="F1544" s="37"/>
      <c r="G1544" s="37"/>
      <c r="H1544" s="37"/>
      <c r="I1544" s="144" t="str">
        <f t="shared" si="24"/>
        <v/>
      </c>
    </row>
    <row r="1545" spans="1:9" ht="13" x14ac:dyDescent="0.3">
      <c r="A1545" s="147"/>
      <c r="B1545" s="149" t="str">
        <f>IF(A1545&gt;0,VLOOKUP(A1545,Liste!$B$179                         : Liste!$C$189,2),"")</f>
        <v/>
      </c>
      <c r="C1545" s="186"/>
      <c r="D1545" s="187"/>
      <c r="E1545" t="str">
        <f>IF(D1545&gt;0,VLOOKUP(D1545,Liste!$A$10:$D$163,4),"")</f>
        <v/>
      </c>
      <c r="F1545" s="37"/>
      <c r="G1545" s="37"/>
      <c r="H1545" s="37"/>
      <c r="I1545" s="144" t="str">
        <f t="shared" si="24"/>
        <v/>
      </c>
    </row>
    <row r="1546" spans="1:9" ht="13" x14ac:dyDescent="0.3">
      <c r="A1546" s="147"/>
      <c r="B1546" s="149" t="str">
        <f>IF(A1546&gt;0,VLOOKUP(A1546,Liste!$B$179                         : Liste!$C$189,2),"")</f>
        <v/>
      </c>
      <c r="C1546" s="186"/>
      <c r="D1546" s="187"/>
      <c r="E1546" t="str">
        <f>IF(D1546&gt;0,VLOOKUP(D1546,Liste!$A$10:$D$163,4),"")</f>
        <v/>
      </c>
      <c r="F1546" s="37"/>
      <c r="G1546" s="37"/>
      <c r="H1546" s="37"/>
      <c r="I1546" s="144" t="str">
        <f t="shared" si="24"/>
        <v/>
      </c>
    </row>
    <row r="1547" spans="1:9" ht="13" x14ac:dyDescent="0.3">
      <c r="A1547" s="147"/>
      <c r="B1547" s="149" t="str">
        <f>IF(A1547&gt;0,VLOOKUP(A1547,Liste!$B$179                         : Liste!$C$189,2),"")</f>
        <v/>
      </c>
      <c r="C1547" s="186"/>
      <c r="D1547" s="187"/>
      <c r="E1547" t="str">
        <f>IF(D1547&gt;0,VLOOKUP(D1547,Liste!$A$10:$D$163,4),"")</f>
        <v/>
      </c>
      <c r="F1547" s="37"/>
      <c r="G1547" s="37"/>
      <c r="H1547" s="37"/>
      <c r="I1547" s="144" t="str">
        <f t="shared" si="24"/>
        <v/>
      </c>
    </row>
    <row r="1548" spans="1:9" ht="13" x14ac:dyDescent="0.3">
      <c r="A1548" s="147"/>
      <c r="B1548" s="149" t="str">
        <f>IF(A1548&gt;0,VLOOKUP(A1548,Liste!$B$179                         : Liste!$C$189,2),"")</f>
        <v/>
      </c>
      <c r="C1548" s="186"/>
      <c r="D1548" s="187"/>
      <c r="E1548" t="str">
        <f>IF(D1548&gt;0,VLOOKUP(D1548,Liste!$A$10:$D$163,4),"")</f>
        <v/>
      </c>
      <c r="F1548" s="37"/>
      <c r="G1548" s="37"/>
      <c r="H1548" s="37"/>
      <c r="I1548" s="144" t="str">
        <f t="shared" si="24"/>
        <v/>
      </c>
    </row>
    <row r="1549" spans="1:9" ht="13" x14ac:dyDescent="0.3">
      <c r="A1549" s="147"/>
      <c r="B1549" s="149" t="str">
        <f>IF(A1549&gt;0,VLOOKUP(A1549,Liste!$B$179                         : Liste!$C$189,2),"")</f>
        <v/>
      </c>
      <c r="C1549" s="186"/>
      <c r="D1549" s="187"/>
      <c r="E1549" t="str">
        <f>IF(D1549&gt;0,VLOOKUP(D1549,Liste!$A$10:$D$163,4),"")</f>
        <v/>
      </c>
      <c r="F1549" s="37"/>
      <c r="G1549" s="37"/>
      <c r="H1549" s="37"/>
      <c r="I1549" s="144" t="str">
        <f t="shared" si="24"/>
        <v/>
      </c>
    </row>
    <row r="1550" spans="1:9" ht="13" x14ac:dyDescent="0.3">
      <c r="A1550" s="147"/>
      <c r="B1550" s="149" t="str">
        <f>IF(A1550&gt;0,VLOOKUP(A1550,Liste!$B$179                         : Liste!$C$189,2),"")</f>
        <v/>
      </c>
      <c r="C1550" s="186"/>
      <c r="D1550" s="187"/>
      <c r="E1550" t="str">
        <f>IF(D1550&gt;0,VLOOKUP(D1550,Liste!$A$10:$D$163,4),"")</f>
        <v/>
      </c>
      <c r="F1550" s="37"/>
      <c r="G1550" s="37"/>
      <c r="H1550" s="37"/>
      <c r="I1550" s="144" t="str">
        <f t="shared" si="24"/>
        <v/>
      </c>
    </row>
    <row r="1551" spans="1:9" ht="13" x14ac:dyDescent="0.3">
      <c r="A1551" s="147"/>
      <c r="B1551" s="149" t="str">
        <f>IF(A1551&gt;0,VLOOKUP(A1551,Liste!$B$179                         : Liste!$C$189,2),"")</f>
        <v/>
      </c>
      <c r="C1551" s="186"/>
      <c r="D1551" s="187"/>
      <c r="E1551" t="str">
        <f>IF(D1551&gt;0,VLOOKUP(D1551,Liste!$A$10:$D$163,4),"")</f>
        <v/>
      </c>
      <c r="F1551" s="37"/>
      <c r="G1551" s="37"/>
      <c r="H1551" s="37"/>
      <c r="I1551" s="144" t="str">
        <f t="shared" si="24"/>
        <v/>
      </c>
    </row>
    <row r="1552" spans="1:9" ht="13" x14ac:dyDescent="0.3">
      <c r="A1552" s="147"/>
      <c r="B1552" s="149" t="str">
        <f>IF(A1552&gt;0,VLOOKUP(A1552,Liste!$B$179                         : Liste!$C$189,2),"")</f>
        <v/>
      </c>
      <c r="C1552" s="186"/>
      <c r="D1552" s="187"/>
      <c r="E1552" t="str">
        <f>IF(D1552&gt;0,VLOOKUP(D1552,Liste!$A$10:$D$163,4),"")</f>
        <v/>
      </c>
      <c r="F1552" s="37"/>
      <c r="G1552" s="37"/>
      <c r="H1552" s="37"/>
      <c r="I1552" s="144" t="str">
        <f t="shared" si="24"/>
        <v/>
      </c>
    </row>
    <row r="1553" spans="1:9" ht="13" x14ac:dyDescent="0.3">
      <c r="A1553" s="147"/>
      <c r="B1553" s="149" t="str">
        <f>IF(A1553&gt;0,VLOOKUP(A1553,Liste!$B$179                         : Liste!$C$189,2),"")</f>
        <v/>
      </c>
      <c r="C1553" s="186"/>
      <c r="D1553" s="187"/>
      <c r="E1553" t="str">
        <f>IF(D1553&gt;0,VLOOKUP(D1553,Liste!$A$10:$D$163,4),"")</f>
        <v/>
      </c>
      <c r="F1553" s="37"/>
      <c r="G1553" s="37"/>
      <c r="H1553" s="37"/>
      <c r="I1553" s="144" t="str">
        <f t="shared" si="24"/>
        <v/>
      </c>
    </row>
    <row r="1554" spans="1:9" ht="13" x14ac:dyDescent="0.3">
      <c r="A1554" s="147"/>
      <c r="B1554" s="149" t="str">
        <f>IF(A1554&gt;0,VLOOKUP(A1554,Liste!$B$179                         : Liste!$C$189,2),"")</f>
        <v/>
      </c>
      <c r="C1554" s="186"/>
      <c r="D1554" s="187"/>
      <c r="E1554" t="str">
        <f>IF(D1554&gt;0,VLOOKUP(D1554,Liste!$A$10:$D$163,4),"")</f>
        <v/>
      </c>
      <c r="F1554" s="37"/>
      <c r="G1554" s="37"/>
      <c r="H1554" s="37"/>
      <c r="I1554" s="144" t="str">
        <f t="shared" si="24"/>
        <v/>
      </c>
    </row>
    <row r="1555" spans="1:9" ht="13" x14ac:dyDescent="0.3">
      <c r="A1555" s="147"/>
      <c r="B1555" s="149" t="str">
        <f>IF(A1555&gt;0,VLOOKUP(A1555,Liste!$B$179                         : Liste!$C$189,2),"")</f>
        <v/>
      </c>
      <c r="C1555" s="186"/>
      <c r="D1555" s="187"/>
      <c r="E1555" t="str">
        <f>IF(D1555&gt;0,VLOOKUP(D1555,Liste!$A$10:$D$163,4),"")</f>
        <v/>
      </c>
      <c r="F1555" s="37"/>
      <c r="G1555" s="37"/>
      <c r="H1555" s="37"/>
      <c r="I1555" s="144" t="str">
        <f t="shared" si="24"/>
        <v/>
      </c>
    </row>
    <row r="1556" spans="1:9" ht="13" x14ac:dyDescent="0.3">
      <c r="A1556" s="147"/>
      <c r="B1556" s="149" t="str">
        <f>IF(A1556&gt;0,VLOOKUP(A1556,Liste!$B$179                         : Liste!$C$189,2),"")</f>
        <v/>
      </c>
      <c r="C1556" s="186"/>
      <c r="D1556" s="187"/>
      <c r="E1556" t="str">
        <f>IF(D1556&gt;0,VLOOKUP(D1556,Liste!$A$10:$D$163,4),"")</f>
        <v/>
      </c>
      <c r="F1556" s="37"/>
      <c r="G1556" s="37"/>
      <c r="H1556" s="37"/>
      <c r="I1556" s="144" t="str">
        <f t="shared" si="24"/>
        <v/>
      </c>
    </row>
    <row r="1557" spans="1:9" ht="13" x14ac:dyDescent="0.3">
      <c r="A1557" s="147"/>
      <c r="B1557" s="149" t="str">
        <f>IF(A1557&gt;0,VLOOKUP(A1557,Liste!$B$179                         : Liste!$C$189,2),"")</f>
        <v/>
      </c>
      <c r="C1557" s="186"/>
      <c r="D1557" s="187"/>
      <c r="E1557" t="str">
        <f>IF(D1557&gt;0,VLOOKUP(D1557,Liste!$A$10:$D$163,4),"")</f>
        <v/>
      </c>
      <c r="F1557" s="37"/>
      <c r="G1557" s="37"/>
      <c r="H1557" s="37"/>
      <c r="I1557" s="144" t="str">
        <f t="shared" si="24"/>
        <v/>
      </c>
    </row>
    <row r="1558" spans="1:9" ht="13" x14ac:dyDescent="0.3">
      <c r="A1558" s="147"/>
      <c r="B1558" s="149" t="str">
        <f>IF(A1558&gt;0,VLOOKUP(A1558,Liste!$B$179                         : Liste!$C$189,2),"")</f>
        <v/>
      </c>
      <c r="C1558" s="186"/>
      <c r="D1558" s="187"/>
      <c r="E1558" t="str">
        <f>IF(D1558&gt;0,VLOOKUP(D1558,Liste!$A$10:$D$163,4),"")</f>
        <v/>
      </c>
      <c r="F1558" s="37"/>
      <c r="G1558" s="37"/>
      <c r="H1558" s="37"/>
      <c r="I1558" s="144" t="str">
        <f t="shared" si="24"/>
        <v/>
      </c>
    </row>
    <row r="1559" spans="1:9" ht="13" x14ac:dyDescent="0.3">
      <c r="A1559" s="147"/>
      <c r="B1559" s="149" t="str">
        <f>IF(A1559&gt;0,VLOOKUP(A1559,Liste!$B$179                         : Liste!$C$189,2),"")</f>
        <v/>
      </c>
      <c r="C1559" s="186"/>
      <c r="D1559" s="187"/>
      <c r="E1559" t="str">
        <f>IF(D1559&gt;0,VLOOKUP(D1559,Liste!$A$10:$D$163,4),"")</f>
        <v/>
      </c>
      <c r="F1559" s="37"/>
      <c r="G1559" s="37"/>
      <c r="H1559" s="37"/>
      <c r="I1559" s="144" t="str">
        <f t="shared" si="24"/>
        <v/>
      </c>
    </row>
    <row r="1560" spans="1:9" ht="13" x14ac:dyDescent="0.3">
      <c r="A1560" s="147"/>
      <c r="B1560" s="149" t="str">
        <f>IF(A1560&gt;0,VLOOKUP(A1560,Liste!$B$179                         : Liste!$C$189,2),"")</f>
        <v/>
      </c>
      <c r="C1560" s="186"/>
      <c r="D1560" s="187"/>
      <c r="E1560" t="str">
        <f>IF(D1560&gt;0,VLOOKUP(D1560,Liste!$A$10:$D$163,4),"")</f>
        <v/>
      </c>
      <c r="F1560" s="37"/>
      <c r="G1560" s="37"/>
      <c r="H1560" s="37"/>
      <c r="I1560" s="144" t="str">
        <f t="shared" si="24"/>
        <v/>
      </c>
    </row>
    <row r="1561" spans="1:9" ht="13" x14ac:dyDescent="0.3">
      <c r="A1561" s="147"/>
      <c r="B1561" s="149" t="str">
        <f>IF(A1561&gt;0,VLOOKUP(A1561,Liste!$B$179                         : Liste!$C$189,2),"")</f>
        <v/>
      </c>
      <c r="C1561" s="186"/>
      <c r="D1561" s="187"/>
      <c r="E1561" t="str">
        <f>IF(D1561&gt;0,VLOOKUP(D1561,Liste!$A$10:$D$163,4),"")</f>
        <v/>
      </c>
      <c r="F1561" s="37"/>
      <c r="G1561" s="37"/>
      <c r="H1561" s="37"/>
      <c r="I1561" s="144" t="str">
        <f t="shared" si="24"/>
        <v/>
      </c>
    </row>
    <row r="1562" spans="1:9" ht="13" x14ac:dyDescent="0.3">
      <c r="A1562" s="147"/>
      <c r="B1562" s="149" t="str">
        <f>IF(A1562&gt;0,VLOOKUP(A1562,Liste!$B$179                         : Liste!$C$189,2),"")</f>
        <v/>
      </c>
      <c r="C1562" s="186"/>
      <c r="D1562" s="187"/>
      <c r="E1562" t="str">
        <f>IF(D1562&gt;0,VLOOKUP(D1562,Liste!$A$10:$D$163,4),"")</f>
        <v/>
      </c>
      <c r="F1562" s="37"/>
      <c r="G1562" s="37"/>
      <c r="H1562" s="37"/>
      <c r="I1562" s="144" t="str">
        <f t="shared" si="24"/>
        <v/>
      </c>
    </row>
    <row r="1563" spans="1:9" ht="13" x14ac:dyDescent="0.3">
      <c r="A1563" s="147"/>
      <c r="B1563" s="149" t="str">
        <f>IF(A1563&gt;0,VLOOKUP(A1563,Liste!$B$179                         : Liste!$C$189,2),"")</f>
        <v/>
      </c>
      <c r="C1563" s="186"/>
      <c r="D1563" s="187"/>
      <c r="E1563" t="str">
        <f>IF(D1563&gt;0,VLOOKUP(D1563,Liste!$A$10:$D$163,4),"")</f>
        <v/>
      </c>
      <c r="F1563" s="37"/>
      <c r="G1563" s="37"/>
      <c r="H1563" s="37"/>
      <c r="I1563" s="144" t="str">
        <f t="shared" si="24"/>
        <v/>
      </c>
    </row>
    <row r="1564" spans="1:9" ht="13" x14ac:dyDescent="0.3">
      <c r="A1564" s="147"/>
      <c r="B1564" s="149" t="str">
        <f>IF(A1564&gt;0,VLOOKUP(A1564,Liste!$B$179                         : Liste!$C$189,2),"")</f>
        <v/>
      </c>
      <c r="C1564" s="186"/>
      <c r="D1564" s="187"/>
      <c r="E1564" t="str">
        <f>IF(D1564&gt;0,VLOOKUP(D1564,Liste!$A$10:$D$163,4),"")</f>
        <v/>
      </c>
      <c r="F1564" s="37"/>
      <c r="G1564" s="37"/>
      <c r="H1564" s="37"/>
      <c r="I1564" s="144" t="str">
        <f t="shared" si="24"/>
        <v/>
      </c>
    </row>
    <row r="1565" spans="1:9" ht="13" x14ac:dyDescent="0.3">
      <c r="A1565" s="147"/>
      <c r="B1565" s="149" t="str">
        <f>IF(A1565&gt;0,VLOOKUP(A1565,Liste!$B$179                         : Liste!$C$189,2),"")</f>
        <v/>
      </c>
      <c r="C1565" s="186"/>
      <c r="D1565" s="187"/>
      <c r="E1565" t="str">
        <f>IF(D1565&gt;0,VLOOKUP(D1565,Liste!$A$10:$D$163,4),"")</f>
        <v/>
      </c>
      <c r="F1565" s="37"/>
      <c r="G1565" s="37"/>
      <c r="H1565" s="37"/>
      <c r="I1565" s="144" t="str">
        <f t="shared" si="24"/>
        <v/>
      </c>
    </row>
    <row r="1566" spans="1:9" ht="13" x14ac:dyDescent="0.3">
      <c r="A1566" s="147"/>
      <c r="B1566" s="149" t="str">
        <f>IF(A1566&gt;0,VLOOKUP(A1566,Liste!$B$179                         : Liste!$C$189,2),"")</f>
        <v/>
      </c>
      <c r="C1566" s="186"/>
      <c r="D1566" s="187"/>
      <c r="E1566" t="str">
        <f>IF(D1566&gt;0,VLOOKUP(D1566,Liste!$A$10:$D$163,4),"")</f>
        <v/>
      </c>
      <c r="F1566" s="37"/>
      <c r="G1566" s="37"/>
      <c r="H1566" s="37"/>
      <c r="I1566" s="144" t="str">
        <f t="shared" si="24"/>
        <v/>
      </c>
    </row>
    <row r="1567" spans="1:9" ht="13" x14ac:dyDescent="0.3">
      <c r="A1567" s="147"/>
      <c r="B1567" s="149" t="str">
        <f>IF(A1567&gt;0,VLOOKUP(A1567,Liste!$B$179                         : Liste!$C$189,2),"")</f>
        <v/>
      </c>
      <c r="C1567" s="186"/>
      <c r="D1567" s="187"/>
      <c r="E1567" t="str">
        <f>IF(D1567&gt;0,VLOOKUP(D1567,Liste!$A$10:$D$163,4),"")</f>
        <v/>
      </c>
      <c r="F1567" s="37"/>
      <c r="G1567" s="37"/>
      <c r="H1567" s="37"/>
      <c r="I1567" s="144" t="str">
        <f t="shared" si="24"/>
        <v/>
      </c>
    </row>
    <row r="1568" spans="1:9" ht="13" x14ac:dyDescent="0.3">
      <c r="A1568" s="147"/>
      <c r="B1568" s="149" t="str">
        <f>IF(A1568&gt;0,VLOOKUP(A1568,Liste!$B$179                         : Liste!$C$189,2),"")</f>
        <v/>
      </c>
      <c r="C1568" s="186"/>
      <c r="D1568" s="187"/>
      <c r="E1568" t="str">
        <f>IF(D1568&gt;0,VLOOKUP(D1568,Liste!$A$10:$D$163,4),"")</f>
        <v/>
      </c>
      <c r="F1568" s="37"/>
      <c r="G1568" s="37"/>
      <c r="H1568" s="37"/>
      <c r="I1568" s="144" t="str">
        <f t="shared" si="24"/>
        <v/>
      </c>
    </row>
    <row r="1569" spans="1:9" ht="13" x14ac:dyDescent="0.3">
      <c r="A1569" s="147"/>
      <c r="B1569" s="149" t="str">
        <f>IF(A1569&gt;0,VLOOKUP(A1569,Liste!$B$179                         : Liste!$C$189,2),"")</f>
        <v/>
      </c>
      <c r="C1569" s="186"/>
      <c r="D1569" s="187"/>
      <c r="E1569" t="str">
        <f>IF(D1569&gt;0,VLOOKUP(D1569,Liste!$A$10:$D$163,4),"")</f>
        <v/>
      </c>
      <c r="F1569" s="37"/>
      <c r="G1569" s="37"/>
      <c r="H1569" s="37"/>
      <c r="I1569" s="144" t="str">
        <f t="shared" si="24"/>
        <v/>
      </c>
    </row>
    <row r="1570" spans="1:9" ht="13" x14ac:dyDescent="0.3">
      <c r="A1570" s="147"/>
      <c r="B1570" s="149" t="str">
        <f>IF(A1570&gt;0,VLOOKUP(A1570,Liste!$B$179                         : Liste!$C$189,2),"")</f>
        <v/>
      </c>
      <c r="C1570" s="186"/>
      <c r="D1570" s="187"/>
      <c r="E1570" t="str">
        <f>IF(D1570&gt;0,VLOOKUP(D1570,Liste!$A$10:$D$163,4),"")</f>
        <v/>
      </c>
      <c r="F1570" s="37"/>
      <c r="G1570" s="37"/>
      <c r="H1570" s="37"/>
      <c r="I1570" s="144" t="str">
        <f t="shared" si="24"/>
        <v/>
      </c>
    </row>
    <row r="1571" spans="1:9" ht="13" x14ac:dyDescent="0.3">
      <c r="A1571" s="147"/>
      <c r="B1571" s="149" t="str">
        <f>IF(A1571&gt;0,VLOOKUP(A1571,Liste!$B$179                         : Liste!$C$189,2),"")</f>
        <v/>
      </c>
      <c r="C1571" s="186"/>
      <c r="D1571" s="187"/>
      <c r="E1571" t="str">
        <f>IF(D1571&gt;0,VLOOKUP(D1571,Liste!$A$10:$D$163,4),"")</f>
        <v/>
      </c>
      <c r="F1571" s="37"/>
      <c r="G1571" s="37"/>
      <c r="H1571" s="37"/>
      <c r="I1571" s="144" t="str">
        <f t="shared" si="24"/>
        <v/>
      </c>
    </row>
    <row r="1572" spans="1:9" ht="13" x14ac:dyDescent="0.3">
      <c r="A1572" s="147"/>
      <c r="B1572" s="149" t="str">
        <f>IF(A1572&gt;0,VLOOKUP(A1572,Liste!$B$179                         : Liste!$C$189,2),"")</f>
        <v/>
      </c>
      <c r="C1572" s="186"/>
      <c r="D1572" s="187"/>
      <c r="E1572" t="str">
        <f>IF(D1572&gt;0,VLOOKUP(D1572,Liste!$A$10:$D$163,4),"")</f>
        <v/>
      </c>
      <c r="F1572" s="37"/>
      <c r="G1572" s="37"/>
      <c r="H1572" s="37"/>
      <c r="I1572" s="144" t="str">
        <f t="shared" si="24"/>
        <v/>
      </c>
    </row>
    <row r="1573" spans="1:9" ht="13" x14ac:dyDescent="0.3">
      <c r="A1573" s="147"/>
      <c r="B1573" s="149" t="str">
        <f>IF(A1573&gt;0,VLOOKUP(A1573,Liste!$B$179                         : Liste!$C$189,2),"")</f>
        <v/>
      </c>
      <c r="C1573" s="186"/>
      <c r="D1573" s="187"/>
      <c r="E1573" t="str">
        <f>IF(D1573&gt;0,VLOOKUP(D1573,Liste!$A$10:$D$163,4),"")</f>
        <v/>
      </c>
      <c r="F1573" s="37"/>
      <c r="G1573" s="37"/>
      <c r="H1573" s="37"/>
      <c r="I1573" s="144" t="str">
        <f t="shared" si="24"/>
        <v/>
      </c>
    </row>
    <row r="1574" spans="1:9" ht="13" x14ac:dyDescent="0.3">
      <c r="A1574" s="147"/>
      <c r="B1574" s="149" t="str">
        <f>IF(A1574&gt;0,VLOOKUP(A1574,Liste!$B$179                         : Liste!$C$189,2),"")</f>
        <v/>
      </c>
      <c r="C1574" s="186"/>
      <c r="D1574" s="187"/>
      <c r="E1574" t="str">
        <f>IF(D1574&gt;0,VLOOKUP(D1574,Liste!$A$10:$D$163,4),"")</f>
        <v/>
      </c>
      <c r="F1574" s="37"/>
      <c r="G1574" s="37"/>
      <c r="H1574" s="37"/>
      <c r="I1574" s="144" t="str">
        <f t="shared" si="24"/>
        <v/>
      </c>
    </row>
    <row r="1575" spans="1:9" ht="13" x14ac:dyDescent="0.3">
      <c r="A1575" s="147"/>
      <c r="B1575" s="149" t="str">
        <f>IF(A1575&gt;0,VLOOKUP(A1575,Liste!$B$179                         : Liste!$C$189,2),"")</f>
        <v/>
      </c>
      <c r="C1575" s="186"/>
      <c r="D1575" s="187"/>
      <c r="E1575" t="str">
        <f>IF(D1575&gt;0,VLOOKUP(D1575,Liste!$A$10:$D$163,4),"")</f>
        <v/>
      </c>
      <c r="F1575" s="37"/>
      <c r="G1575" s="37"/>
      <c r="H1575" s="37"/>
      <c r="I1575" s="144" t="str">
        <f t="shared" si="24"/>
        <v/>
      </c>
    </row>
    <row r="1576" spans="1:9" ht="13" x14ac:dyDescent="0.3">
      <c r="A1576" s="147"/>
      <c r="B1576" s="149" t="str">
        <f>IF(A1576&gt;0,VLOOKUP(A1576,Liste!$B$179                         : Liste!$C$189,2),"")</f>
        <v/>
      </c>
      <c r="C1576" s="186"/>
      <c r="D1576" s="187"/>
      <c r="E1576" t="str">
        <f>IF(D1576&gt;0,VLOOKUP(D1576,Liste!$A$10:$D$163,4),"")</f>
        <v/>
      </c>
      <c r="F1576" s="37"/>
      <c r="G1576" s="37"/>
      <c r="H1576" s="37"/>
      <c r="I1576" s="144" t="str">
        <f t="shared" si="24"/>
        <v/>
      </c>
    </row>
    <row r="1577" spans="1:9" ht="13" x14ac:dyDescent="0.3">
      <c r="A1577" s="147"/>
      <c r="B1577" s="149" t="str">
        <f>IF(A1577&gt;0,VLOOKUP(A1577,Liste!$B$179                         : Liste!$C$189,2),"")</f>
        <v/>
      </c>
      <c r="C1577" s="186"/>
      <c r="D1577" s="187"/>
      <c r="E1577" t="str">
        <f>IF(D1577&gt;0,VLOOKUP(D1577,Liste!$A$10:$D$163,4),"")</f>
        <v/>
      </c>
      <c r="F1577" s="37"/>
      <c r="G1577" s="37"/>
      <c r="H1577" s="37"/>
      <c r="I1577" s="144" t="str">
        <f t="shared" si="24"/>
        <v/>
      </c>
    </row>
    <row r="1578" spans="1:9" ht="13" x14ac:dyDescent="0.3">
      <c r="A1578" s="147"/>
      <c r="B1578" s="149" t="str">
        <f>IF(A1578&gt;0,VLOOKUP(A1578,Liste!$B$179                         : Liste!$C$189,2),"")</f>
        <v/>
      </c>
      <c r="C1578" s="186"/>
      <c r="D1578" s="187"/>
      <c r="E1578" t="str">
        <f>IF(D1578&gt;0,VLOOKUP(D1578,Liste!$A$10:$D$163,4),"")</f>
        <v/>
      </c>
      <c r="F1578" s="37"/>
      <c r="G1578" s="37"/>
      <c r="H1578" s="37"/>
      <c r="I1578" s="144" t="str">
        <f t="shared" si="24"/>
        <v/>
      </c>
    </row>
    <row r="1579" spans="1:9" ht="13" x14ac:dyDescent="0.3">
      <c r="A1579" s="147"/>
      <c r="B1579" s="149" t="str">
        <f>IF(A1579&gt;0,VLOOKUP(A1579,Liste!$B$179                         : Liste!$C$189,2),"")</f>
        <v/>
      </c>
      <c r="C1579" s="186"/>
      <c r="D1579" s="187"/>
      <c r="E1579" t="str">
        <f>IF(D1579&gt;0,VLOOKUP(D1579,Liste!$A$10:$D$163,4),"")</f>
        <v/>
      </c>
      <c r="F1579" s="37"/>
      <c r="G1579" s="37"/>
      <c r="H1579" s="37"/>
      <c r="I1579" s="144" t="str">
        <f t="shared" si="24"/>
        <v/>
      </c>
    </row>
    <row r="1580" spans="1:9" ht="13" x14ac:dyDescent="0.3">
      <c r="A1580" s="147"/>
      <c r="B1580" s="149" t="str">
        <f>IF(A1580&gt;0,VLOOKUP(A1580,Liste!$B$179                         : Liste!$C$189,2),"")</f>
        <v/>
      </c>
      <c r="C1580" s="186"/>
      <c r="D1580" s="187"/>
      <c r="E1580" t="str">
        <f>IF(D1580&gt;0,VLOOKUP(D1580,Liste!$A$10:$D$163,4),"")</f>
        <v/>
      </c>
      <c r="F1580" s="37"/>
      <c r="G1580" s="37"/>
      <c r="H1580" s="37"/>
      <c r="I1580" s="144" t="str">
        <f t="shared" si="24"/>
        <v/>
      </c>
    </row>
    <row r="1581" spans="1:9" ht="13" x14ac:dyDescent="0.3">
      <c r="A1581" s="147"/>
      <c r="B1581" s="149" t="str">
        <f>IF(A1581&gt;0,VLOOKUP(A1581,Liste!$B$179                         : Liste!$C$189,2),"")</f>
        <v/>
      </c>
      <c r="C1581" s="186"/>
      <c r="D1581" s="187"/>
      <c r="E1581" t="str">
        <f>IF(D1581&gt;0,VLOOKUP(D1581,Liste!$A$10:$D$163,4),"")</f>
        <v/>
      </c>
      <c r="F1581" s="37"/>
      <c r="G1581" s="37"/>
      <c r="H1581" s="37"/>
      <c r="I1581" s="144" t="str">
        <f t="shared" si="24"/>
        <v/>
      </c>
    </row>
    <row r="1582" spans="1:9" ht="13" x14ac:dyDescent="0.3">
      <c r="A1582" s="147"/>
      <c r="B1582" s="149" t="str">
        <f>IF(A1582&gt;0,VLOOKUP(A1582,Liste!$B$179                         : Liste!$C$189,2),"")</f>
        <v/>
      </c>
      <c r="C1582" s="186"/>
      <c r="D1582" s="187"/>
      <c r="E1582" t="str">
        <f>IF(D1582&gt;0,VLOOKUP(D1582,Liste!$A$10:$D$163,4),"")</f>
        <v/>
      </c>
      <c r="F1582" s="37"/>
      <c r="G1582" s="37"/>
      <c r="H1582" s="37"/>
      <c r="I1582" s="144" t="str">
        <f t="shared" si="24"/>
        <v/>
      </c>
    </row>
    <row r="1583" spans="1:9" ht="13" x14ac:dyDescent="0.3">
      <c r="A1583" s="147"/>
      <c r="B1583" s="149" t="str">
        <f>IF(A1583&gt;0,VLOOKUP(A1583,Liste!$B$179                         : Liste!$C$189,2),"")</f>
        <v/>
      </c>
      <c r="C1583" s="186"/>
      <c r="D1583" s="187"/>
      <c r="E1583" t="str">
        <f>IF(D1583&gt;0,VLOOKUP(D1583,Liste!$A$10:$D$163,4),"")</f>
        <v/>
      </c>
      <c r="F1583" s="37"/>
      <c r="G1583" s="37"/>
      <c r="H1583" s="37"/>
      <c r="I1583" s="144" t="str">
        <f t="shared" si="24"/>
        <v/>
      </c>
    </row>
    <row r="1584" spans="1:9" ht="13" x14ac:dyDescent="0.3">
      <c r="A1584" s="147"/>
      <c r="B1584" s="149" t="str">
        <f>IF(A1584&gt;0,VLOOKUP(A1584,Liste!$B$179                         : Liste!$C$189,2),"")</f>
        <v/>
      </c>
      <c r="C1584" s="186"/>
      <c r="D1584" s="187"/>
      <c r="E1584" t="str">
        <f>IF(D1584&gt;0,VLOOKUP(D1584,Liste!$A$10:$D$163,4),"")</f>
        <v/>
      </c>
      <c r="F1584" s="37"/>
      <c r="G1584" s="37"/>
      <c r="H1584" s="37"/>
      <c r="I1584" s="144" t="str">
        <f t="shared" si="24"/>
        <v/>
      </c>
    </row>
    <row r="1585" spans="1:9" ht="13" x14ac:dyDescent="0.3">
      <c r="A1585" s="147"/>
      <c r="B1585" s="149" t="str">
        <f>IF(A1585&gt;0,VLOOKUP(A1585,Liste!$B$179                         : Liste!$C$189,2),"")</f>
        <v/>
      </c>
      <c r="C1585" s="186"/>
      <c r="D1585" s="187"/>
      <c r="E1585" t="str">
        <f>IF(D1585&gt;0,VLOOKUP(D1585,Liste!$A$10:$D$163,4),"")</f>
        <v/>
      </c>
      <c r="F1585" s="37"/>
      <c r="G1585" s="37"/>
      <c r="H1585" s="37"/>
      <c r="I1585" s="144" t="str">
        <f t="shared" si="24"/>
        <v/>
      </c>
    </row>
    <row r="1586" spans="1:9" ht="13" x14ac:dyDescent="0.3">
      <c r="A1586" s="147"/>
      <c r="B1586" s="149" t="str">
        <f>IF(A1586&gt;0,VLOOKUP(A1586,Liste!$B$179                         : Liste!$C$189,2),"")</f>
        <v/>
      </c>
      <c r="C1586" s="186"/>
      <c r="D1586" s="187"/>
      <c r="E1586" t="str">
        <f>IF(D1586&gt;0,VLOOKUP(D1586,Liste!$A$10:$D$163,4),"")</f>
        <v/>
      </c>
      <c r="F1586" s="37"/>
      <c r="G1586" s="37"/>
      <c r="H1586" s="37"/>
      <c r="I1586" s="144" t="str">
        <f t="shared" si="24"/>
        <v/>
      </c>
    </row>
    <row r="1587" spans="1:9" ht="13" x14ac:dyDescent="0.3">
      <c r="A1587" s="147"/>
      <c r="B1587" s="149" t="str">
        <f>IF(A1587&gt;0,VLOOKUP(A1587,Liste!$B$179                         : Liste!$C$189,2),"")</f>
        <v/>
      </c>
      <c r="C1587" s="186"/>
      <c r="D1587" s="187"/>
      <c r="E1587" t="str">
        <f>IF(D1587&gt;0,VLOOKUP(D1587,Liste!$A$10:$D$163,4),"")</f>
        <v/>
      </c>
      <c r="F1587" s="37"/>
      <c r="G1587" s="37"/>
      <c r="H1587" s="37"/>
      <c r="I1587" s="144" t="str">
        <f t="shared" si="24"/>
        <v/>
      </c>
    </row>
    <row r="1588" spans="1:9" ht="13" x14ac:dyDescent="0.3">
      <c r="A1588" s="147"/>
      <c r="B1588" s="149" t="str">
        <f>IF(A1588&gt;0,VLOOKUP(A1588,Liste!$B$179                         : Liste!$C$189,2),"")</f>
        <v/>
      </c>
      <c r="C1588" s="186"/>
      <c r="D1588" s="187"/>
      <c r="E1588" t="str">
        <f>IF(D1588&gt;0,VLOOKUP(D1588,Liste!$A$10:$D$163,4),"")</f>
        <v/>
      </c>
      <c r="F1588" s="37"/>
      <c r="G1588" s="37"/>
      <c r="H1588" s="37"/>
      <c r="I1588" s="144" t="str">
        <f t="shared" si="24"/>
        <v/>
      </c>
    </row>
    <row r="1589" spans="1:9" ht="13" x14ac:dyDescent="0.3">
      <c r="A1589" s="147"/>
      <c r="B1589" s="149" t="str">
        <f>IF(A1589&gt;0,VLOOKUP(A1589,Liste!$B$179                         : Liste!$C$189,2),"")</f>
        <v/>
      </c>
      <c r="C1589" s="186"/>
      <c r="D1589" s="187"/>
      <c r="E1589" t="str">
        <f>IF(D1589&gt;0,VLOOKUP(D1589,Liste!$A$10:$D$163,4),"")</f>
        <v/>
      </c>
      <c r="F1589" s="37"/>
      <c r="G1589" s="37"/>
      <c r="H1589" s="37"/>
      <c r="I1589" s="144" t="str">
        <f t="shared" si="24"/>
        <v/>
      </c>
    </row>
    <row r="1590" spans="1:9" ht="13" x14ac:dyDescent="0.3">
      <c r="A1590" s="147"/>
      <c r="B1590" s="149" t="str">
        <f>IF(A1590&gt;0,VLOOKUP(A1590,Liste!$B$179                         : Liste!$C$189,2),"")</f>
        <v/>
      </c>
      <c r="C1590" s="186"/>
      <c r="D1590" s="187"/>
      <c r="E1590" t="str">
        <f>IF(D1590&gt;0,VLOOKUP(D1590,Liste!$A$10:$D$163,4),"")</f>
        <v/>
      </c>
      <c r="F1590" s="37"/>
      <c r="G1590" s="37"/>
      <c r="H1590" s="37"/>
      <c r="I1590" s="144" t="str">
        <f t="shared" si="24"/>
        <v/>
      </c>
    </row>
    <row r="1591" spans="1:9" ht="13" x14ac:dyDescent="0.3">
      <c r="A1591" s="147"/>
      <c r="B1591" s="149" t="str">
        <f>IF(A1591&gt;0,VLOOKUP(A1591,Liste!$B$179                         : Liste!$C$189,2),"")</f>
        <v/>
      </c>
      <c r="C1591" s="186"/>
      <c r="D1591" s="187"/>
      <c r="E1591" t="str">
        <f>IF(D1591&gt;0,VLOOKUP(D1591,Liste!$A$10:$D$163,4),"")</f>
        <v/>
      </c>
      <c r="F1591" s="37"/>
      <c r="G1591" s="37"/>
      <c r="H1591" s="37"/>
      <c r="I1591" s="144" t="str">
        <f t="shared" si="24"/>
        <v/>
      </c>
    </row>
    <row r="1592" spans="1:9" ht="13" x14ac:dyDescent="0.3">
      <c r="A1592" s="147"/>
      <c r="B1592" s="149" t="str">
        <f>IF(A1592&gt;0,VLOOKUP(A1592,Liste!$B$179                         : Liste!$C$189,2),"")</f>
        <v/>
      </c>
      <c r="C1592" s="186"/>
      <c r="D1592" s="187"/>
      <c r="E1592" t="str">
        <f>IF(D1592&gt;0,VLOOKUP(D1592,Liste!$A$10:$D$163,4),"")</f>
        <v/>
      </c>
      <c r="F1592" s="37"/>
      <c r="G1592" s="37"/>
      <c r="H1592" s="37"/>
      <c r="I1592" s="144" t="str">
        <f t="shared" si="24"/>
        <v/>
      </c>
    </row>
    <row r="1593" spans="1:9" ht="13" x14ac:dyDescent="0.3">
      <c r="A1593" s="147"/>
      <c r="B1593" s="149" t="str">
        <f>IF(A1593&gt;0,VLOOKUP(A1593,Liste!$B$179                         : Liste!$C$189,2),"")</f>
        <v/>
      </c>
      <c r="C1593" s="186"/>
      <c r="D1593" s="187"/>
      <c r="E1593" t="str">
        <f>IF(D1593&gt;0,VLOOKUP(D1593,Liste!$A$10:$D$163,4),"")</f>
        <v/>
      </c>
      <c r="F1593" s="37"/>
      <c r="G1593" s="37"/>
      <c r="H1593" s="37"/>
      <c r="I1593" s="144" t="str">
        <f t="shared" si="24"/>
        <v/>
      </c>
    </row>
    <row r="1594" spans="1:9" ht="13" x14ac:dyDescent="0.3">
      <c r="A1594" s="147"/>
      <c r="B1594" s="149" t="str">
        <f>IF(A1594&gt;0,VLOOKUP(A1594,Liste!$B$179                         : Liste!$C$189,2),"")</f>
        <v/>
      </c>
      <c r="C1594" s="186"/>
      <c r="D1594" s="187"/>
      <c r="E1594" t="str">
        <f>IF(D1594&gt;0,VLOOKUP(D1594,Liste!$A$10:$D$163,4),"")</f>
        <v/>
      </c>
      <c r="F1594" s="37"/>
      <c r="G1594" s="37"/>
      <c r="H1594" s="37"/>
      <c r="I1594" s="144" t="str">
        <f t="shared" si="24"/>
        <v/>
      </c>
    </row>
    <row r="1595" spans="1:9" ht="13" x14ac:dyDescent="0.3">
      <c r="A1595" s="147"/>
      <c r="B1595" s="149" t="str">
        <f>IF(A1595&gt;0,VLOOKUP(A1595,Liste!$B$179                         : Liste!$C$189,2),"")</f>
        <v/>
      </c>
      <c r="C1595" s="186"/>
      <c r="D1595" s="187"/>
      <c r="E1595" t="str">
        <f>IF(D1595&gt;0,VLOOKUP(D1595,Liste!$A$10:$D$163,4),"")</f>
        <v/>
      </c>
      <c r="F1595" s="37"/>
      <c r="G1595" s="37"/>
      <c r="H1595" s="37"/>
      <c r="I1595" s="144" t="str">
        <f t="shared" si="24"/>
        <v/>
      </c>
    </row>
    <row r="1596" spans="1:9" ht="13" x14ac:dyDescent="0.3">
      <c r="A1596" s="147"/>
      <c r="B1596" s="149" t="str">
        <f>IF(A1596&gt;0,VLOOKUP(A1596,Liste!$B$179                         : Liste!$C$189,2),"")</f>
        <v/>
      </c>
      <c r="C1596" s="186"/>
      <c r="D1596" s="187"/>
      <c r="E1596" t="str">
        <f>IF(D1596&gt;0,VLOOKUP(D1596,Liste!$A$10:$D$163,4),"")</f>
        <v/>
      </c>
      <c r="F1596" s="37"/>
      <c r="G1596" s="37"/>
      <c r="H1596" s="37"/>
      <c r="I1596" s="144" t="str">
        <f t="shared" si="24"/>
        <v/>
      </c>
    </row>
    <row r="1597" spans="1:9" ht="13" x14ac:dyDescent="0.3">
      <c r="A1597" s="147"/>
      <c r="B1597" s="149" t="str">
        <f>IF(A1597&gt;0,VLOOKUP(A1597,Liste!$B$179                         : Liste!$C$189,2),"")</f>
        <v/>
      </c>
      <c r="C1597" s="186"/>
      <c r="D1597" s="187"/>
      <c r="E1597" t="str">
        <f>IF(D1597&gt;0,VLOOKUP(D1597,Liste!$A$10:$D$163,4),"")</f>
        <v/>
      </c>
      <c r="F1597" s="37"/>
      <c r="G1597" s="37"/>
      <c r="H1597" s="37"/>
      <c r="I1597" s="144" t="str">
        <f t="shared" si="24"/>
        <v/>
      </c>
    </row>
    <row r="1598" spans="1:9" ht="13" x14ac:dyDescent="0.3">
      <c r="A1598" s="147"/>
      <c r="B1598" s="149" t="str">
        <f>IF(A1598&gt;0,VLOOKUP(A1598,Liste!$B$179                         : Liste!$C$189,2),"")</f>
        <v/>
      </c>
      <c r="C1598" s="186"/>
      <c r="D1598" s="187"/>
      <c r="E1598" t="str">
        <f>IF(D1598&gt;0,VLOOKUP(D1598,Liste!$A$10:$D$163,4),"")</f>
        <v/>
      </c>
      <c r="F1598" s="37"/>
      <c r="G1598" s="37"/>
      <c r="H1598" s="37"/>
      <c r="I1598" s="144" t="str">
        <f t="shared" si="24"/>
        <v/>
      </c>
    </row>
    <row r="1599" spans="1:9" ht="13" x14ac:dyDescent="0.3">
      <c r="A1599" s="147"/>
      <c r="B1599" s="149" t="str">
        <f>IF(A1599&gt;0,VLOOKUP(A1599,Liste!$B$179                         : Liste!$C$189,2),"")</f>
        <v/>
      </c>
      <c r="C1599" s="186"/>
      <c r="D1599" s="187"/>
      <c r="E1599" t="str">
        <f>IF(D1599&gt;0,VLOOKUP(D1599,Liste!$A$10:$D$163,4),"")</f>
        <v/>
      </c>
      <c r="F1599" s="37"/>
      <c r="G1599" s="37"/>
      <c r="H1599" s="37"/>
      <c r="I1599" s="144" t="str">
        <f t="shared" si="24"/>
        <v/>
      </c>
    </row>
    <row r="1600" spans="1:9" ht="13" x14ac:dyDescent="0.3">
      <c r="A1600" s="147"/>
      <c r="B1600" s="149" t="str">
        <f>IF(A1600&gt;0,VLOOKUP(A1600,Liste!$B$179                         : Liste!$C$189,2),"")</f>
        <v/>
      </c>
      <c r="C1600" s="186"/>
      <c r="D1600" s="187"/>
      <c r="E1600" t="str">
        <f>IF(D1600&gt;0,VLOOKUP(D1600,Liste!$A$10:$D$163,4),"")</f>
        <v/>
      </c>
      <c r="F1600" s="37"/>
      <c r="G1600" s="37"/>
      <c r="H1600" s="37"/>
      <c r="I1600" s="144" t="str">
        <f t="shared" si="24"/>
        <v/>
      </c>
    </row>
    <row r="1601" spans="1:9" ht="13" x14ac:dyDescent="0.3">
      <c r="A1601" s="147"/>
      <c r="B1601" s="149" t="str">
        <f>IF(A1601&gt;0,VLOOKUP(A1601,Liste!$B$179                         : Liste!$C$189,2),"")</f>
        <v/>
      </c>
      <c r="C1601" s="186"/>
      <c r="D1601" s="187"/>
      <c r="E1601" t="str">
        <f>IF(D1601&gt;0,VLOOKUP(D1601,Liste!$A$10:$D$163,4),"")</f>
        <v/>
      </c>
      <c r="F1601" s="37"/>
      <c r="G1601" s="37"/>
      <c r="H1601" s="37"/>
      <c r="I1601" s="144" t="str">
        <f t="shared" si="24"/>
        <v/>
      </c>
    </row>
    <row r="1602" spans="1:9" ht="13" x14ac:dyDescent="0.3">
      <c r="A1602" s="147"/>
      <c r="B1602" s="149" t="str">
        <f>IF(A1602&gt;0,VLOOKUP(A1602,Liste!$B$179                         : Liste!$C$189,2),"")</f>
        <v/>
      </c>
      <c r="C1602" s="186"/>
      <c r="D1602" s="187"/>
      <c r="E1602" t="str">
        <f>IF(D1602&gt;0,VLOOKUP(D1602,Liste!$A$10:$D$163,4),"")</f>
        <v/>
      </c>
      <c r="F1602" s="37"/>
      <c r="G1602" s="37"/>
      <c r="H1602" s="37"/>
      <c r="I1602" s="144" t="str">
        <f t="shared" si="24"/>
        <v/>
      </c>
    </row>
    <row r="1603" spans="1:9" ht="13" x14ac:dyDescent="0.3">
      <c r="A1603" s="147"/>
      <c r="B1603" s="149" t="str">
        <f>IF(A1603&gt;0,VLOOKUP(A1603,Liste!$B$179                         : Liste!$C$189,2),"")</f>
        <v/>
      </c>
      <c r="C1603" s="186"/>
      <c r="D1603" s="187"/>
      <c r="E1603" t="str">
        <f>IF(D1603&gt;0,VLOOKUP(D1603,Liste!$A$10:$D$163,4),"")</f>
        <v/>
      </c>
      <c r="F1603" s="37"/>
      <c r="G1603" s="37"/>
      <c r="H1603" s="37"/>
      <c r="I1603" s="144" t="str">
        <f t="shared" si="24"/>
        <v/>
      </c>
    </row>
    <row r="1604" spans="1:9" ht="13" x14ac:dyDescent="0.3">
      <c r="A1604" s="147"/>
      <c r="B1604" s="149" t="str">
        <f>IF(A1604&gt;0,VLOOKUP(A1604,Liste!$B$179                         : Liste!$C$189,2),"")</f>
        <v/>
      </c>
      <c r="C1604" s="186"/>
      <c r="D1604" s="187"/>
      <c r="E1604" t="str">
        <f>IF(D1604&gt;0,VLOOKUP(D1604,Liste!$A$10:$D$163,4),"")</f>
        <v/>
      </c>
      <c r="F1604" s="37"/>
      <c r="G1604" s="37"/>
      <c r="H1604" s="37"/>
      <c r="I1604" s="144" t="str">
        <f t="shared" si="24"/>
        <v/>
      </c>
    </row>
    <row r="1605" spans="1:9" ht="13" x14ac:dyDescent="0.3">
      <c r="A1605" s="147"/>
      <c r="B1605" s="149" t="str">
        <f>IF(A1605&gt;0,VLOOKUP(A1605,Liste!$B$179                         : Liste!$C$189,2),"")</f>
        <v/>
      </c>
      <c r="C1605" s="186"/>
      <c r="D1605" s="187"/>
      <c r="E1605" t="str">
        <f>IF(D1605&gt;0,VLOOKUP(D1605,Liste!$A$10:$D$163,4),"")</f>
        <v/>
      </c>
      <c r="F1605" s="37"/>
      <c r="G1605" s="37"/>
      <c r="H1605" s="37"/>
      <c r="I1605" s="144" t="str">
        <f t="shared" si="24"/>
        <v/>
      </c>
    </row>
    <row r="1606" spans="1:9" ht="13" x14ac:dyDescent="0.3">
      <c r="A1606" s="147"/>
      <c r="B1606" s="149" t="str">
        <f>IF(A1606&gt;0,VLOOKUP(A1606,Liste!$B$179                         : Liste!$C$189,2),"")</f>
        <v/>
      </c>
      <c r="C1606" s="186"/>
      <c r="D1606" s="187"/>
      <c r="E1606" t="str">
        <f>IF(D1606&gt;0,VLOOKUP(D1606,Liste!$A$10:$D$163,4),"")</f>
        <v/>
      </c>
      <c r="F1606" s="37"/>
      <c r="G1606" s="37"/>
      <c r="H1606" s="37"/>
      <c r="I1606" s="144" t="str">
        <f t="shared" ref="I1606:I1669" si="25">IF(AND(D1606&gt;0,F1606+G1606+H1606=0),"EN ATTENTE",IF(F1606+G1606+H1606&gt;1,"ERREUR",""))</f>
        <v/>
      </c>
    </row>
    <row r="1607" spans="1:9" ht="13" x14ac:dyDescent="0.3">
      <c r="A1607" s="147"/>
      <c r="B1607" s="149" t="str">
        <f>IF(A1607&gt;0,VLOOKUP(A1607,Liste!$B$179                         : Liste!$C$189,2),"")</f>
        <v/>
      </c>
      <c r="C1607" s="186"/>
      <c r="D1607" s="187"/>
      <c r="E1607" t="str">
        <f>IF(D1607&gt;0,VLOOKUP(D1607,Liste!$A$10:$D$163,4),"")</f>
        <v/>
      </c>
      <c r="F1607" s="37"/>
      <c r="G1607" s="37"/>
      <c r="H1607" s="37"/>
      <c r="I1607" s="144" t="str">
        <f t="shared" si="25"/>
        <v/>
      </c>
    </row>
    <row r="1608" spans="1:9" ht="13" x14ac:dyDescent="0.3">
      <c r="A1608" s="147"/>
      <c r="B1608" s="149" t="str">
        <f>IF(A1608&gt;0,VLOOKUP(A1608,Liste!$B$179                         : Liste!$C$189,2),"")</f>
        <v/>
      </c>
      <c r="C1608" s="186"/>
      <c r="D1608" s="187"/>
      <c r="E1608" t="str">
        <f>IF(D1608&gt;0,VLOOKUP(D1608,Liste!$A$10:$D$163,4),"")</f>
        <v/>
      </c>
      <c r="F1608" s="37"/>
      <c r="G1608" s="37"/>
      <c r="H1608" s="37"/>
      <c r="I1608" s="144" t="str">
        <f t="shared" si="25"/>
        <v/>
      </c>
    </row>
    <row r="1609" spans="1:9" ht="13" x14ac:dyDescent="0.3">
      <c r="A1609" s="147"/>
      <c r="B1609" s="149" t="str">
        <f>IF(A1609&gt;0,VLOOKUP(A1609,Liste!$B$179                         : Liste!$C$189,2),"")</f>
        <v/>
      </c>
      <c r="C1609" s="186"/>
      <c r="D1609" s="187"/>
      <c r="E1609" t="str">
        <f>IF(D1609&gt;0,VLOOKUP(D1609,Liste!$A$10:$D$163,4),"")</f>
        <v/>
      </c>
      <c r="F1609" s="37"/>
      <c r="G1609" s="37"/>
      <c r="H1609" s="37"/>
      <c r="I1609" s="144" t="str">
        <f t="shared" si="25"/>
        <v/>
      </c>
    </row>
    <row r="1610" spans="1:9" ht="13" x14ac:dyDescent="0.3">
      <c r="A1610" s="147"/>
      <c r="B1610" s="149" t="str">
        <f>IF(A1610&gt;0,VLOOKUP(A1610,Liste!$B$179                         : Liste!$C$189,2),"")</f>
        <v/>
      </c>
      <c r="C1610" s="186"/>
      <c r="D1610" s="187"/>
      <c r="E1610" t="str">
        <f>IF(D1610&gt;0,VLOOKUP(D1610,Liste!$A$10:$D$163,4),"")</f>
        <v/>
      </c>
      <c r="F1610" s="37"/>
      <c r="G1610" s="37"/>
      <c r="H1610" s="37"/>
      <c r="I1610" s="144" t="str">
        <f t="shared" si="25"/>
        <v/>
      </c>
    </row>
    <row r="1611" spans="1:9" ht="13" x14ac:dyDescent="0.3">
      <c r="A1611" s="147"/>
      <c r="B1611" s="149" t="str">
        <f>IF(A1611&gt;0,VLOOKUP(A1611,Liste!$B$179                         : Liste!$C$189,2),"")</f>
        <v/>
      </c>
      <c r="C1611" s="186"/>
      <c r="D1611" s="187"/>
      <c r="E1611" t="str">
        <f>IF(D1611&gt;0,VLOOKUP(D1611,Liste!$A$10:$D$163,4),"")</f>
        <v/>
      </c>
      <c r="F1611" s="37"/>
      <c r="G1611" s="37"/>
      <c r="H1611" s="37"/>
      <c r="I1611" s="144" t="str">
        <f t="shared" si="25"/>
        <v/>
      </c>
    </row>
    <row r="1612" spans="1:9" ht="13" x14ac:dyDescent="0.3">
      <c r="A1612" s="147"/>
      <c r="B1612" s="149" t="str">
        <f>IF(A1612&gt;0,VLOOKUP(A1612,Liste!$B$179                         : Liste!$C$189,2),"")</f>
        <v/>
      </c>
      <c r="C1612" s="186"/>
      <c r="D1612" s="187"/>
      <c r="E1612" t="str">
        <f>IF(D1612&gt;0,VLOOKUP(D1612,Liste!$A$10:$D$163,4),"")</f>
        <v/>
      </c>
      <c r="F1612" s="37"/>
      <c r="G1612" s="37"/>
      <c r="H1612" s="37"/>
      <c r="I1612" s="144" t="str">
        <f t="shared" si="25"/>
        <v/>
      </c>
    </row>
    <row r="1613" spans="1:9" ht="13" x14ac:dyDescent="0.3">
      <c r="A1613" s="147"/>
      <c r="B1613" s="149" t="str">
        <f>IF(A1613&gt;0,VLOOKUP(A1613,Liste!$B$179                         : Liste!$C$189,2),"")</f>
        <v/>
      </c>
      <c r="C1613" s="186"/>
      <c r="D1613" s="187"/>
      <c r="E1613" t="str">
        <f>IF(D1613&gt;0,VLOOKUP(D1613,Liste!$A$10:$D$163,4),"")</f>
        <v/>
      </c>
      <c r="F1613" s="37"/>
      <c r="G1613" s="37"/>
      <c r="H1613" s="37"/>
      <c r="I1613" s="144" t="str">
        <f t="shared" si="25"/>
        <v/>
      </c>
    </row>
    <row r="1614" spans="1:9" ht="13" x14ac:dyDescent="0.3">
      <c r="A1614" s="147"/>
      <c r="B1614" s="149" t="str">
        <f>IF(A1614&gt;0,VLOOKUP(A1614,Liste!$B$179                         : Liste!$C$189,2),"")</f>
        <v/>
      </c>
      <c r="C1614" s="186"/>
      <c r="D1614" s="187"/>
      <c r="E1614" t="str">
        <f>IF(D1614&gt;0,VLOOKUP(D1614,Liste!$A$10:$D$163,4),"")</f>
        <v/>
      </c>
      <c r="F1614" s="37"/>
      <c r="G1614" s="37"/>
      <c r="H1614" s="37"/>
      <c r="I1614" s="144" t="str">
        <f t="shared" si="25"/>
        <v/>
      </c>
    </row>
    <row r="1615" spans="1:9" ht="13" x14ac:dyDescent="0.3">
      <c r="A1615" s="147"/>
      <c r="B1615" s="149" t="str">
        <f>IF(A1615&gt;0,VLOOKUP(A1615,Liste!$B$179                         : Liste!$C$189,2),"")</f>
        <v/>
      </c>
      <c r="C1615" s="186"/>
      <c r="D1615" s="187"/>
      <c r="E1615" t="str">
        <f>IF(D1615&gt;0,VLOOKUP(D1615,Liste!$A$10:$D$163,4),"")</f>
        <v/>
      </c>
      <c r="F1615" s="37"/>
      <c r="G1615" s="37"/>
      <c r="H1615" s="37"/>
      <c r="I1615" s="144" t="str">
        <f t="shared" si="25"/>
        <v/>
      </c>
    </row>
    <row r="1616" spans="1:9" ht="13" x14ac:dyDescent="0.3">
      <c r="A1616" s="147"/>
      <c r="B1616" s="149" t="str">
        <f>IF(A1616&gt;0,VLOOKUP(A1616,Liste!$B$179                         : Liste!$C$189,2),"")</f>
        <v/>
      </c>
      <c r="C1616" s="186"/>
      <c r="D1616" s="187"/>
      <c r="E1616" t="str">
        <f>IF(D1616&gt;0,VLOOKUP(D1616,Liste!$A$10:$D$163,4),"")</f>
        <v/>
      </c>
      <c r="F1616" s="37"/>
      <c r="G1616" s="37"/>
      <c r="H1616" s="37"/>
      <c r="I1616" s="144" t="str">
        <f t="shared" si="25"/>
        <v/>
      </c>
    </row>
    <row r="1617" spans="1:9" ht="13" x14ac:dyDescent="0.3">
      <c r="A1617" s="147"/>
      <c r="B1617" s="149" t="str">
        <f>IF(A1617&gt;0,VLOOKUP(A1617,Liste!$B$179                         : Liste!$C$189,2),"")</f>
        <v/>
      </c>
      <c r="C1617" s="186"/>
      <c r="D1617" s="187"/>
      <c r="E1617" t="str">
        <f>IF(D1617&gt;0,VLOOKUP(D1617,Liste!$A$10:$D$163,4),"")</f>
        <v/>
      </c>
      <c r="F1617" s="37"/>
      <c r="G1617" s="37"/>
      <c r="H1617" s="37"/>
      <c r="I1617" s="144" t="str">
        <f t="shared" si="25"/>
        <v/>
      </c>
    </row>
    <row r="1618" spans="1:9" ht="13" x14ac:dyDescent="0.3">
      <c r="A1618" s="147"/>
      <c r="B1618" s="149" t="str">
        <f>IF(A1618&gt;0,VLOOKUP(A1618,Liste!$B$179                         : Liste!$C$189,2),"")</f>
        <v/>
      </c>
      <c r="C1618" s="186"/>
      <c r="D1618" s="187"/>
      <c r="E1618" t="str">
        <f>IF(D1618&gt;0,VLOOKUP(D1618,Liste!$A$10:$D$163,4),"")</f>
        <v/>
      </c>
      <c r="F1618" s="37"/>
      <c r="G1618" s="37"/>
      <c r="H1618" s="37"/>
      <c r="I1618" s="144" t="str">
        <f t="shared" si="25"/>
        <v/>
      </c>
    </row>
    <row r="1619" spans="1:9" ht="13" x14ac:dyDescent="0.3">
      <c r="A1619" s="147"/>
      <c r="B1619" s="149" t="str">
        <f>IF(A1619&gt;0,VLOOKUP(A1619,Liste!$B$179                         : Liste!$C$189,2),"")</f>
        <v/>
      </c>
      <c r="C1619" s="186"/>
      <c r="D1619" s="187"/>
      <c r="E1619" t="str">
        <f>IF(D1619&gt;0,VLOOKUP(D1619,Liste!$A$10:$D$163,4),"")</f>
        <v/>
      </c>
      <c r="F1619" s="37"/>
      <c r="G1619" s="37"/>
      <c r="H1619" s="37"/>
      <c r="I1619" s="144" t="str">
        <f t="shared" si="25"/>
        <v/>
      </c>
    </row>
    <row r="1620" spans="1:9" ht="13" x14ac:dyDescent="0.3">
      <c r="A1620" s="147"/>
      <c r="B1620" s="149" t="str">
        <f>IF(A1620&gt;0,VLOOKUP(A1620,Liste!$B$179                         : Liste!$C$189,2),"")</f>
        <v/>
      </c>
      <c r="C1620" s="186"/>
      <c r="D1620" s="187"/>
      <c r="E1620" t="str">
        <f>IF(D1620&gt;0,VLOOKUP(D1620,Liste!$A$10:$D$163,4),"")</f>
        <v/>
      </c>
      <c r="F1620" s="37"/>
      <c r="G1620" s="37"/>
      <c r="H1620" s="37"/>
      <c r="I1620" s="144" t="str">
        <f t="shared" si="25"/>
        <v/>
      </c>
    </row>
    <row r="1621" spans="1:9" ht="13" x14ac:dyDescent="0.3">
      <c r="A1621" s="147"/>
      <c r="B1621" s="149" t="str">
        <f>IF(A1621&gt;0,VLOOKUP(A1621,Liste!$B$179                         : Liste!$C$189,2),"")</f>
        <v/>
      </c>
      <c r="C1621" s="186"/>
      <c r="D1621" s="187"/>
      <c r="E1621" t="str">
        <f>IF(D1621&gt;0,VLOOKUP(D1621,Liste!$A$10:$D$163,4),"")</f>
        <v/>
      </c>
      <c r="F1621" s="37"/>
      <c r="G1621" s="37"/>
      <c r="H1621" s="37"/>
      <c r="I1621" s="144" t="str">
        <f t="shared" si="25"/>
        <v/>
      </c>
    </row>
    <row r="1622" spans="1:9" ht="13" x14ac:dyDescent="0.3">
      <c r="A1622" s="147"/>
      <c r="B1622" s="149" t="str">
        <f>IF(A1622&gt;0,VLOOKUP(A1622,Liste!$B$179                         : Liste!$C$189,2),"")</f>
        <v/>
      </c>
      <c r="C1622" s="186"/>
      <c r="D1622" s="187"/>
      <c r="E1622" t="str">
        <f>IF(D1622&gt;0,VLOOKUP(D1622,Liste!$A$10:$D$163,4),"")</f>
        <v/>
      </c>
      <c r="F1622" s="37"/>
      <c r="G1622" s="37"/>
      <c r="H1622" s="37"/>
      <c r="I1622" s="144" t="str">
        <f t="shared" si="25"/>
        <v/>
      </c>
    </row>
    <row r="1623" spans="1:9" ht="13" x14ac:dyDescent="0.3">
      <c r="A1623" s="147"/>
      <c r="B1623" s="149" t="str">
        <f>IF(A1623&gt;0,VLOOKUP(A1623,Liste!$B$179                         : Liste!$C$189,2),"")</f>
        <v/>
      </c>
      <c r="C1623" s="186"/>
      <c r="D1623" s="187"/>
      <c r="E1623" t="str">
        <f>IF(D1623&gt;0,VLOOKUP(D1623,Liste!$A$10:$D$163,4),"")</f>
        <v/>
      </c>
      <c r="F1623" s="37"/>
      <c r="G1623" s="37"/>
      <c r="H1623" s="37"/>
      <c r="I1623" s="144" t="str">
        <f t="shared" si="25"/>
        <v/>
      </c>
    </row>
    <row r="1624" spans="1:9" ht="13" x14ac:dyDescent="0.3">
      <c r="A1624" s="147"/>
      <c r="B1624" s="149" t="str">
        <f>IF(A1624&gt;0,VLOOKUP(A1624,Liste!$B$179                         : Liste!$C$189,2),"")</f>
        <v/>
      </c>
      <c r="C1624" s="186"/>
      <c r="D1624" s="187"/>
      <c r="E1624" t="str">
        <f>IF(D1624&gt;0,VLOOKUP(D1624,Liste!$A$10:$D$163,4),"")</f>
        <v/>
      </c>
      <c r="F1624" s="37"/>
      <c r="G1624" s="37"/>
      <c r="H1624" s="37"/>
      <c r="I1624" s="144" t="str">
        <f t="shared" si="25"/>
        <v/>
      </c>
    </row>
    <row r="1625" spans="1:9" ht="13" x14ac:dyDescent="0.3">
      <c r="A1625" s="147"/>
      <c r="B1625" s="149" t="str">
        <f>IF(A1625&gt;0,VLOOKUP(A1625,Liste!$B$179                         : Liste!$C$189,2),"")</f>
        <v/>
      </c>
      <c r="C1625" s="186"/>
      <c r="D1625" s="187"/>
      <c r="E1625" t="str">
        <f>IF(D1625&gt;0,VLOOKUP(D1625,Liste!$A$10:$D$163,4),"")</f>
        <v/>
      </c>
      <c r="F1625" s="37"/>
      <c r="G1625" s="37"/>
      <c r="H1625" s="37"/>
      <c r="I1625" s="144" t="str">
        <f t="shared" si="25"/>
        <v/>
      </c>
    </row>
    <row r="1626" spans="1:9" ht="13" x14ac:dyDescent="0.3">
      <c r="A1626" s="147"/>
      <c r="B1626" s="149" t="str">
        <f>IF(A1626&gt;0,VLOOKUP(A1626,Liste!$B$179                         : Liste!$C$189,2),"")</f>
        <v/>
      </c>
      <c r="C1626" s="186"/>
      <c r="D1626" s="187"/>
      <c r="E1626" t="str">
        <f>IF(D1626&gt;0,VLOOKUP(D1626,Liste!$A$10:$D$163,4),"")</f>
        <v/>
      </c>
      <c r="F1626" s="37"/>
      <c r="G1626" s="37"/>
      <c r="H1626" s="37"/>
      <c r="I1626" s="144" t="str">
        <f t="shared" si="25"/>
        <v/>
      </c>
    </row>
    <row r="1627" spans="1:9" ht="13" x14ac:dyDescent="0.3">
      <c r="A1627" s="147"/>
      <c r="B1627" s="149" t="str">
        <f>IF(A1627&gt;0,VLOOKUP(A1627,Liste!$B$179                         : Liste!$C$189,2),"")</f>
        <v/>
      </c>
      <c r="C1627" s="186"/>
      <c r="D1627" s="187"/>
      <c r="E1627" t="str">
        <f>IF(D1627&gt;0,VLOOKUP(D1627,Liste!$A$10:$D$163,4),"")</f>
        <v/>
      </c>
      <c r="F1627" s="37"/>
      <c r="G1627" s="37"/>
      <c r="H1627" s="37"/>
      <c r="I1627" s="144" t="str">
        <f t="shared" si="25"/>
        <v/>
      </c>
    </row>
    <row r="1628" spans="1:9" ht="13" x14ac:dyDescent="0.3">
      <c r="A1628" s="147"/>
      <c r="B1628" s="149" t="str">
        <f>IF(A1628&gt;0,VLOOKUP(A1628,Liste!$B$179                         : Liste!$C$189,2),"")</f>
        <v/>
      </c>
      <c r="C1628" s="186"/>
      <c r="D1628" s="187"/>
      <c r="E1628" t="str">
        <f>IF(D1628&gt;0,VLOOKUP(D1628,Liste!$A$10:$D$163,4),"")</f>
        <v/>
      </c>
      <c r="F1628" s="37"/>
      <c r="G1628" s="37"/>
      <c r="H1628" s="37"/>
      <c r="I1628" s="144" t="str">
        <f t="shared" si="25"/>
        <v/>
      </c>
    </row>
    <row r="1629" spans="1:9" ht="13" x14ac:dyDescent="0.3">
      <c r="A1629" s="147"/>
      <c r="B1629" s="149" t="str">
        <f>IF(A1629&gt;0,VLOOKUP(A1629,Liste!$B$179                         : Liste!$C$189,2),"")</f>
        <v/>
      </c>
      <c r="C1629" s="186"/>
      <c r="D1629" s="187"/>
      <c r="E1629" t="str">
        <f>IF(D1629&gt;0,VLOOKUP(D1629,Liste!$A$10:$D$163,4),"")</f>
        <v/>
      </c>
      <c r="F1629" s="37"/>
      <c r="G1629" s="37"/>
      <c r="H1629" s="37"/>
      <c r="I1629" s="144" t="str">
        <f t="shared" si="25"/>
        <v/>
      </c>
    </row>
    <row r="1630" spans="1:9" ht="13" x14ac:dyDescent="0.3">
      <c r="A1630" s="147"/>
      <c r="B1630" s="149" t="str">
        <f>IF(A1630&gt;0,VLOOKUP(A1630,Liste!$B$179                         : Liste!$C$189,2),"")</f>
        <v/>
      </c>
      <c r="C1630" s="186"/>
      <c r="D1630" s="187"/>
      <c r="E1630" t="str">
        <f>IF(D1630&gt;0,VLOOKUP(D1630,Liste!$A$10:$D$163,4),"")</f>
        <v/>
      </c>
      <c r="F1630" s="37"/>
      <c r="G1630" s="37"/>
      <c r="H1630" s="37"/>
      <c r="I1630" s="144" t="str">
        <f t="shared" si="25"/>
        <v/>
      </c>
    </row>
    <row r="1631" spans="1:9" ht="13" x14ac:dyDescent="0.3">
      <c r="A1631" s="147"/>
      <c r="B1631" s="149" t="str">
        <f>IF(A1631&gt;0,VLOOKUP(A1631,Liste!$B$179                         : Liste!$C$189,2),"")</f>
        <v/>
      </c>
      <c r="C1631" s="186"/>
      <c r="D1631" s="187"/>
      <c r="E1631" t="str">
        <f>IF(D1631&gt;0,VLOOKUP(D1631,Liste!$A$10:$D$163,4),"")</f>
        <v/>
      </c>
      <c r="F1631" s="37"/>
      <c r="G1631" s="37"/>
      <c r="H1631" s="37"/>
      <c r="I1631" s="144" t="str">
        <f t="shared" si="25"/>
        <v/>
      </c>
    </row>
    <row r="1632" spans="1:9" ht="13" x14ac:dyDescent="0.3">
      <c r="A1632" s="147"/>
      <c r="B1632" s="149" t="str">
        <f>IF(A1632&gt;0,VLOOKUP(A1632,Liste!$B$179                         : Liste!$C$189,2),"")</f>
        <v/>
      </c>
      <c r="C1632" s="186"/>
      <c r="D1632" s="187"/>
      <c r="E1632" t="str">
        <f>IF(D1632&gt;0,VLOOKUP(D1632,Liste!$A$10:$D$163,4),"")</f>
        <v/>
      </c>
      <c r="F1632" s="37"/>
      <c r="G1632" s="37"/>
      <c r="H1632" s="37"/>
      <c r="I1632" s="144" t="str">
        <f t="shared" si="25"/>
        <v/>
      </c>
    </row>
    <row r="1633" spans="1:9" ht="13" x14ac:dyDescent="0.3">
      <c r="A1633" s="147"/>
      <c r="B1633" s="149" t="str">
        <f>IF(A1633&gt;0,VLOOKUP(A1633,Liste!$B$179                         : Liste!$C$189,2),"")</f>
        <v/>
      </c>
      <c r="C1633" s="186"/>
      <c r="D1633" s="187"/>
      <c r="E1633" t="str">
        <f>IF(D1633&gt;0,VLOOKUP(D1633,Liste!$A$10:$D$163,4),"")</f>
        <v/>
      </c>
      <c r="F1633" s="37"/>
      <c r="G1633" s="37"/>
      <c r="H1633" s="37"/>
      <c r="I1633" s="144" t="str">
        <f t="shared" si="25"/>
        <v/>
      </c>
    </row>
    <row r="1634" spans="1:9" ht="13" x14ac:dyDescent="0.3">
      <c r="A1634" s="147"/>
      <c r="B1634" s="149" t="str">
        <f>IF(A1634&gt;0,VLOOKUP(A1634,Liste!$B$179                         : Liste!$C$189,2),"")</f>
        <v/>
      </c>
      <c r="C1634" s="186"/>
      <c r="D1634" s="187"/>
      <c r="E1634" t="str">
        <f>IF(D1634&gt;0,VLOOKUP(D1634,Liste!$A$10:$D$163,4),"")</f>
        <v/>
      </c>
      <c r="F1634" s="37"/>
      <c r="G1634" s="37"/>
      <c r="H1634" s="37"/>
      <c r="I1634" s="144" t="str">
        <f t="shared" si="25"/>
        <v/>
      </c>
    </row>
    <row r="1635" spans="1:9" ht="13" x14ac:dyDescent="0.3">
      <c r="A1635" s="147"/>
      <c r="B1635" s="149" t="str">
        <f>IF(A1635&gt;0,VLOOKUP(A1635,Liste!$B$179                         : Liste!$C$189,2),"")</f>
        <v/>
      </c>
      <c r="C1635" s="186"/>
      <c r="D1635" s="187"/>
      <c r="E1635" t="str">
        <f>IF(D1635&gt;0,VLOOKUP(D1635,Liste!$A$10:$D$163,4),"")</f>
        <v/>
      </c>
      <c r="F1635" s="37"/>
      <c r="G1635" s="37"/>
      <c r="H1635" s="37"/>
      <c r="I1635" s="144" t="str">
        <f t="shared" si="25"/>
        <v/>
      </c>
    </row>
    <row r="1636" spans="1:9" ht="13" x14ac:dyDescent="0.3">
      <c r="A1636" s="147"/>
      <c r="B1636" s="149" t="str">
        <f>IF(A1636&gt;0,VLOOKUP(A1636,Liste!$B$179                         : Liste!$C$189,2),"")</f>
        <v/>
      </c>
      <c r="C1636" s="186"/>
      <c r="D1636" s="187"/>
      <c r="E1636" t="str">
        <f>IF(D1636&gt;0,VLOOKUP(D1636,Liste!$A$10:$D$163,4),"")</f>
        <v/>
      </c>
      <c r="F1636" s="37"/>
      <c r="G1636" s="37"/>
      <c r="H1636" s="37"/>
      <c r="I1636" s="144" t="str">
        <f t="shared" si="25"/>
        <v/>
      </c>
    </row>
    <row r="1637" spans="1:9" ht="13" x14ac:dyDescent="0.3">
      <c r="A1637" s="147"/>
      <c r="B1637" s="149" t="str">
        <f>IF(A1637&gt;0,VLOOKUP(A1637,Liste!$B$179                         : Liste!$C$189,2),"")</f>
        <v/>
      </c>
      <c r="C1637" s="186"/>
      <c r="D1637" s="187"/>
      <c r="E1637" t="str">
        <f>IF(D1637&gt;0,VLOOKUP(D1637,Liste!$A$10:$D$163,4),"")</f>
        <v/>
      </c>
      <c r="F1637" s="37"/>
      <c r="G1637" s="37"/>
      <c r="H1637" s="37"/>
      <c r="I1637" s="144" t="str">
        <f t="shared" si="25"/>
        <v/>
      </c>
    </row>
    <row r="1638" spans="1:9" ht="13" x14ac:dyDescent="0.3">
      <c r="A1638" s="147"/>
      <c r="B1638" s="149" t="str">
        <f>IF(A1638&gt;0,VLOOKUP(A1638,Liste!$B$179                         : Liste!$C$189,2),"")</f>
        <v/>
      </c>
      <c r="C1638" s="186"/>
      <c r="D1638" s="187"/>
      <c r="E1638" t="str">
        <f>IF(D1638&gt;0,VLOOKUP(D1638,Liste!$A$10:$D$163,4),"")</f>
        <v/>
      </c>
      <c r="F1638" s="37"/>
      <c r="G1638" s="37"/>
      <c r="H1638" s="37"/>
      <c r="I1638" s="144" t="str">
        <f t="shared" si="25"/>
        <v/>
      </c>
    </row>
    <row r="1639" spans="1:9" ht="13" x14ac:dyDescent="0.3">
      <c r="A1639" s="147"/>
      <c r="B1639" s="149" t="str">
        <f>IF(A1639&gt;0,VLOOKUP(A1639,Liste!$B$179                         : Liste!$C$189,2),"")</f>
        <v/>
      </c>
      <c r="C1639" s="186"/>
      <c r="D1639" s="187"/>
      <c r="E1639" t="str">
        <f>IF(D1639&gt;0,VLOOKUP(D1639,Liste!$A$10:$D$163,4),"")</f>
        <v/>
      </c>
      <c r="F1639" s="37"/>
      <c r="G1639" s="37"/>
      <c r="H1639" s="37"/>
      <c r="I1639" s="144" t="str">
        <f t="shared" si="25"/>
        <v/>
      </c>
    </row>
    <row r="1640" spans="1:9" ht="13" x14ac:dyDescent="0.3">
      <c r="A1640" s="147"/>
      <c r="B1640" s="149" t="str">
        <f>IF(A1640&gt;0,VLOOKUP(A1640,Liste!$B$179                         : Liste!$C$189,2),"")</f>
        <v/>
      </c>
      <c r="C1640" s="186"/>
      <c r="D1640" s="187"/>
      <c r="E1640" t="str">
        <f>IF(D1640&gt;0,VLOOKUP(D1640,Liste!$A$10:$D$163,4),"")</f>
        <v/>
      </c>
      <c r="F1640" s="37"/>
      <c r="G1640" s="37"/>
      <c r="H1640" s="37"/>
      <c r="I1640" s="144" t="str">
        <f t="shared" si="25"/>
        <v/>
      </c>
    </row>
    <row r="1641" spans="1:9" ht="13" x14ac:dyDescent="0.3">
      <c r="A1641" s="147"/>
      <c r="B1641" s="149" t="str">
        <f>IF(A1641&gt;0,VLOOKUP(A1641,Liste!$B$179                         : Liste!$C$189,2),"")</f>
        <v/>
      </c>
      <c r="C1641" s="186"/>
      <c r="D1641" s="187"/>
      <c r="E1641" t="str">
        <f>IF(D1641&gt;0,VLOOKUP(D1641,Liste!$A$10:$D$163,4),"")</f>
        <v/>
      </c>
      <c r="F1641" s="37"/>
      <c r="G1641" s="37"/>
      <c r="H1641" s="37"/>
      <c r="I1641" s="144" t="str">
        <f t="shared" si="25"/>
        <v/>
      </c>
    </row>
    <row r="1642" spans="1:9" ht="13" x14ac:dyDescent="0.3">
      <c r="A1642" s="147"/>
      <c r="B1642" s="149" t="str">
        <f>IF(A1642&gt;0,VLOOKUP(A1642,Liste!$B$179                         : Liste!$C$189,2),"")</f>
        <v/>
      </c>
      <c r="C1642" s="186"/>
      <c r="D1642" s="187"/>
      <c r="E1642" t="str">
        <f>IF(D1642&gt;0,VLOOKUP(D1642,Liste!$A$10:$D$163,4),"")</f>
        <v/>
      </c>
      <c r="F1642" s="37"/>
      <c r="G1642" s="37"/>
      <c r="H1642" s="37"/>
      <c r="I1642" s="144" t="str">
        <f t="shared" si="25"/>
        <v/>
      </c>
    </row>
    <row r="1643" spans="1:9" ht="13" x14ac:dyDescent="0.3">
      <c r="A1643" s="147"/>
      <c r="B1643" s="149" t="str">
        <f>IF(A1643&gt;0,VLOOKUP(A1643,Liste!$B$179                         : Liste!$C$189,2),"")</f>
        <v/>
      </c>
      <c r="C1643" s="186"/>
      <c r="D1643" s="187"/>
      <c r="E1643" t="str">
        <f>IF(D1643&gt;0,VLOOKUP(D1643,Liste!$A$10:$D$163,4),"")</f>
        <v/>
      </c>
      <c r="F1643" s="37"/>
      <c r="G1643" s="37"/>
      <c r="H1643" s="37"/>
      <c r="I1643" s="144" t="str">
        <f t="shared" si="25"/>
        <v/>
      </c>
    </row>
    <row r="1644" spans="1:9" ht="13" x14ac:dyDescent="0.3">
      <c r="A1644" s="147"/>
      <c r="B1644" s="149" t="str">
        <f>IF(A1644&gt;0,VLOOKUP(A1644,Liste!$B$179                         : Liste!$C$189,2),"")</f>
        <v/>
      </c>
      <c r="C1644" s="186"/>
      <c r="D1644" s="187"/>
      <c r="E1644" t="str">
        <f>IF(D1644&gt;0,VLOOKUP(D1644,Liste!$A$10:$D$163,4),"")</f>
        <v/>
      </c>
      <c r="F1644" s="37"/>
      <c r="G1644" s="37"/>
      <c r="H1644" s="37"/>
      <c r="I1644" s="144" t="str">
        <f t="shared" si="25"/>
        <v/>
      </c>
    </row>
    <row r="1645" spans="1:9" ht="13" x14ac:dyDescent="0.3">
      <c r="A1645" s="147"/>
      <c r="B1645" s="149" t="str">
        <f>IF(A1645&gt;0,VLOOKUP(A1645,Liste!$B$179                         : Liste!$C$189,2),"")</f>
        <v/>
      </c>
      <c r="C1645" s="186"/>
      <c r="D1645" s="187"/>
      <c r="E1645" t="str">
        <f>IF(D1645&gt;0,VLOOKUP(D1645,Liste!$A$10:$D$163,4),"")</f>
        <v/>
      </c>
      <c r="F1645" s="37"/>
      <c r="G1645" s="37"/>
      <c r="H1645" s="37"/>
      <c r="I1645" s="144" t="str">
        <f t="shared" si="25"/>
        <v/>
      </c>
    </row>
    <row r="1646" spans="1:9" ht="13" x14ac:dyDescent="0.3">
      <c r="A1646" s="147"/>
      <c r="B1646" s="149" t="str">
        <f>IF(A1646&gt;0,VLOOKUP(A1646,Liste!$B$179                         : Liste!$C$189,2),"")</f>
        <v/>
      </c>
      <c r="C1646" s="186"/>
      <c r="D1646" s="187"/>
      <c r="E1646" t="str">
        <f>IF(D1646&gt;0,VLOOKUP(D1646,Liste!$A$10:$D$163,4),"")</f>
        <v/>
      </c>
      <c r="F1646" s="37"/>
      <c r="G1646" s="37"/>
      <c r="H1646" s="37"/>
      <c r="I1646" s="144" t="str">
        <f t="shared" si="25"/>
        <v/>
      </c>
    </row>
    <row r="1647" spans="1:9" ht="13" x14ac:dyDescent="0.3">
      <c r="A1647" s="147"/>
      <c r="B1647" s="149" t="str">
        <f>IF(A1647&gt;0,VLOOKUP(A1647,Liste!$B$179                         : Liste!$C$189,2),"")</f>
        <v/>
      </c>
      <c r="C1647" s="186"/>
      <c r="D1647" s="187"/>
      <c r="E1647" t="str">
        <f>IF(D1647&gt;0,VLOOKUP(D1647,Liste!$A$10:$D$163,4),"")</f>
        <v/>
      </c>
      <c r="F1647" s="37"/>
      <c r="G1647" s="37"/>
      <c r="H1647" s="37"/>
      <c r="I1647" s="144" t="str">
        <f t="shared" si="25"/>
        <v/>
      </c>
    </row>
    <row r="1648" spans="1:9" ht="13" x14ac:dyDescent="0.3">
      <c r="A1648" s="147"/>
      <c r="B1648" s="149" t="str">
        <f>IF(A1648&gt;0,VLOOKUP(A1648,Liste!$B$179                         : Liste!$C$189,2),"")</f>
        <v/>
      </c>
      <c r="C1648" s="186"/>
      <c r="D1648" s="187"/>
      <c r="E1648" t="str">
        <f>IF(D1648&gt;0,VLOOKUP(D1648,Liste!$A$10:$D$163,4),"")</f>
        <v/>
      </c>
      <c r="F1648" s="37"/>
      <c r="G1648" s="37"/>
      <c r="H1648" s="37"/>
      <c r="I1648" s="144" t="str">
        <f t="shared" si="25"/>
        <v/>
      </c>
    </row>
    <row r="1649" spans="1:9" ht="13" x14ac:dyDescent="0.3">
      <c r="A1649" s="147"/>
      <c r="B1649" s="149" t="str">
        <f>IF(A1649&gt;0,VLOOKUP(A1649,Liste!$B$179                         : Liste!$C$189,2),"")</f>
        <v/>
      </c>
      <c r="C1649" s="186"/>
      <c r="D1649" s="187"/>
      <c r="E1649" t="str">
        <f>IF(D1649&gt;0,VLOOKUP(D1649,Liste!$A$10:$D$163,4),"")</f>
        <v/>
      </c>
      <c r="F1649" s="37"/>
      <c r="G1649" s="37"/>
      <c r="H1649" s="37"/>
      <c r="I1649" s="144" t="str">
        <f t="shared" si="25"/>
        <v/>
      </c>
    </row>
    <row r="1650" spans="1:9" ht="13" x14ac:dyDescent="0.3">
      <c r="A1650" s="147"/>
      <c r="B1650" s="149" t="str">
        <f>IF(A1650&gt;0,VLOOKUP(A1650,Liste!$B$179                         : Liste!$C$189,2),"")</f>
        <v/>
      </c>
      <c r="C1650" s="186"/>
      <c r="D1650" s="187"/>
      <c r="E1650" t="str">
        <f>IF(D1650&gt;0,VLOOKUP(D1650,Liste!$A$10:$D$163,4),"")</f>
        <v/>
      </c>
      <c r="F1650" s="37"/>
      <c r="G1650" s="37"/>
      <c r="H1650" s="37"/>
      <c r="I1650" s="144" t="str">
        <f t="shared" si="25"/>
        <v/>
      </c>
    </row>
    <row r="1651" spans="1:9" ht="13" x14ac:dyDescent="0.3">
      <c r="A1651" s="147"/>
      <c r="B1651" s="149" t="str">
        <f>IF(A1651&gt;0,VLOOKUP(A1651,Liste!$B$179                         : Liste!$C$189,2),"")</f>
        <v/>
      </c>
      <c r="C1651" s="186"/>
      <c r="D1651" s="187"/>
      <c r="E1651" t="str">
        <f>IF(D1651&gt;0,VLOOKUP(D1651,Liste!$A$10:$D$163,4),"")</f>
        <v/>
      </c>
      <c r="F1651" s="37"/>
      <c r="G1651" s="37"/>
      <c r="H1651" s="37"/>
      <c r="I1651" s="144" t="str">
        <f t="shared" si="25"/>
        <v/>
      </c>
    </row>
    <row r="1652" spans="1:9" ht="13" x14ac:dyDescent="0.3">
      <c r="A1652" s="147"/>
      <c r="B1652" s="149" t="str">
        <f>IF(A1652&gt;0,VLOOKUP(A1652,Liste!$B$179                         : Liste!$C$189,2),"")</f>
        <v/>
      </c>
      <c r="C1652" s="186"/>
      <c r="D1652" s="187"/>
      <c r="E1652" t="str">
        <f>IF(D1652&gt;0,VLOOKUP(D1652,Liste!$A$10:$D$163,4),"")</f>
        <v/>
      </c>
      <c r="F1652" s="37"/>
      <c r="G1652" s="37"/>
      <c r="H1652" s="37"/>
      <c r="I1652" s="144" t="str">
        <f t="shared" si="25"/>
        <v/>
      </c>
    </row>
    <row r="1653" spans="1:9" ht="13" x14ac:dyDescent="0.3">
      <c r="A1653" s="147"/>
      <c r="B1653" s="149" t="str">
        <f>IF(A1653&gt;0,VLOOKUP(A1653,Liste!$B$179                         : Liste!$C$189,2),"")</f>
        <v/>
      </c>
      <c r="C1653" s="186"/>
      <c r="D1653" s="187"/>
      <c r="E1653" t="str">
        <f>IF(D1653&gt;0,VLOOKUP(D1653,Liste!$A$10:$D$163,4),"")</f>
        <v/>
      </c>
      <c r="F1653" s="37"/>
      <c r="G1653" s="37"/>
      <c r="H1653" s="37"/>
      <c r="I1653" s="144" t="str">
        <f t="shared" si="25"/>
        <v/>
      </c>
    </row>
    <row r="1654" spans="1:9" ht="13" x14ac:dyDescent="0.3">
      <c r="A1654" s="147"/>
      <c r="B1654" s="149" t="str">
        <f>IF(A1654&gt;0,VLOOKUP(A1654,Liste!$B$179                         : Liste!$C$189,2),"")</f>
        <v/>
      </c>
      <c r="C1654" s="186"/>
      <c r="D1654" s="187"/>
      <c r="E1654" t="str">
        <f>IF(D1654&gt;0,VLOOKUP(D1654,Liste!$A$10:$D$163,4),"")</f>
        <v/>
      </c>
      <c r="F1654" s="37"/>
      <c r="G1654" s="37"/>
      <c r="H1654" s="37"/>
      <c r="I1654" s="144" t="str">
        <f t="shared" si="25"/>
        <v/>
      </c>
    </row>
    <row r="1655" spans="1:9" ht="13" x14ac:dyDescent="0.3">
      <c r="A1655" s="147"/>
      <c r="B1655" s="149" t="str">
        <f>IF(A1655&gt;0,VLOOKUP(A1655,Liste!$B$179                         : Liste!$C$189,2),"")</f>
        <v/>
      </c>
      <c r="C1655" s="186"/>
      <c r="D1655" s="187"/>
      <c r="E1655" t="str">
        <f>IF(D1655&gt;0,VLOOKUP(D1655,Liste!$A$10:$D$163,4),"")</f>
        <v/>
      </c>
      <c r="F1655" s="37"/>
      <c r="G1655" s="37"/>
      <c r="H1655" s="37"/>
      <c r="I1655" s="144" t="str">
        <f t="shared" si="25"/>
        <v/>
      </c>
    </row>
    <row r="1656" spans="1:9" ht="13" x14ac:dyDescent="0.3">
      <c r="A1656" s="147"/>
      <c r="B1656" s="149" t="str">
        <f>IF(A1656&gt;0,VLOOKUP(A1656,Liste!$B$179                         : Liste!$C$189,2),"")</f>
        <v/>
      </c>
      <c r="C1656" s="186"/>
      <c r="D1656" s="187"/>
      <c r="E1656" t="str">
        <f>IF(D1656&gt;0,VLOOKUP(D1656,Liste!$A$10:$D$163,4),"")</f>
        <v/>
      </c>
      <c r="F1656" s="37"/>
      <c r="G1656" s="37"/>
      <c r="H1656" s="37"/>
      <c r="I1656" s="144" t="str">
        <f t="shared" si="25"/>
        <v/>
      </c>
    </row>
    <row r="1657" spans="1:9" ht="13" x14ac:dyDescent="0.3">
      <c r="A1657" s="147"/>
      <c r="B1657" s="149" t="str">
        <f>IF(A1657&gt;0,VLOOKUP(A1657,Liste!$B$179                         : Liste!$C$189,2),"")</f>
        <v/>
      </c>
      <c r="C1657" s="186"/>
      <c r="D1657" s="187"/>
      <c r="E1657" t="str">
        <f>IF(D1657&gt;0,VLOOKUP(D1657,Liste!$A$10:$D$163,4),"")</f>
        <v/>
      </c>
      <c r="F1657" s="37"/>
      <c r="G1657" s="37"/>
      <c r="H1657" s="37"/>
      <c r="I1657" s="144" t="str">
        <f t="shared" si="25"/>
        <v/>
      </c>
    </row>
    <row r="1658" spans="1:9" ht="13" x14ac:dyDescent="0.3">
      <c r="A1658" s="147"/>
      <c r="B1658" s="149" t="str">
        <f>IF(A1658&gt;0,VLOOKUP(A1658,Liste!$B$179                         : Liste!$C$189,2),"")</f>
        <v/>
      </c>
      <c r="C1658" s="186"/>
      <c r="D1658" s="187"/>
      <c r="E1658" t="str">
        <f>IF(D1658&gt;0,VLOOKUP(D1658,Liste!$A$10:$D$163,4),"")</f>
        <v/>
      </c>
      <c r="F1658" s="37"/>
      <c r="G1658" s="37"/>
      <c r="H1658" s="37"/>
      <c r="I1658" s="144" t="str">
        <f t="shared" si="25"/>
        <v/>
      </c>
    </row>
    <row r="1659" spans="1:9" ht="13" x14ac:dyDescent="0.3">
      <c r="A1659" s="147"/>
      <c r="B1659" s="149" t="str">
        <f>IF(A1659&gt;0,VLOOKUP(A1659,Liste!$B$179                         : Liste!$C$189,2),"")</f>
        <v/>
      </c>
      <c r="C1659" s="186"/>
      <c r="D1659" s="187"/>
      <c r="E1659" t="str">
        <f>IF(D1659&gt;0,VLOOKUP(D1659,Liste!$A$10:$D$163,4),"")</f>
        <v/>
      </c>
      <c r="F1659" s="37"/>
      <c r="G1659" s="37"/>
      <c r="H1659" s="37"/>
      <c r="I1659" s="144" t="str">
        <f t="shared" si="25"/>
        <v/>
      </c>
    </row>
    <row r="1660" spans="1:9" ht="13" x14ac:dyDescent="0.3">
      <c r="A1660" s="147"/>
      <c r="B1660" s="149" t="str">
        <f>IF(A1660&gt;0,VLOOKUP(A1660,Liste!$B$179                         : Liste!$C$189,2),"")</f>
        <v/>
      </c>
      <c r="C1660" s="186"/>
      <c r="D1660" s="187"/>
      <c r="E1660" t="str">
        <f>IF(D1660&gt;0,VLOOKUP(D1660,Liste!$A$10:$D$163,4),"")</f>
        <v/>
      </c>
      <c r="F1660" s="37"/>
      <c r="G1660" s="37"/>
      <c r="H1660" s="37"/>
      <c r="I1660" s="144" t="str">
        <f t="shared" si="25"/>
        <v/>
      </c>
    </row>
    <row r="1661" spans="1:9" ht="13" x14ac:dyDescent="0.3">
      <c r="A1661" s="147"/>
      <c r="B1661" s="149" t="str">
        <f>IF(A1661&gt;0,VLOOKUP(A1661,Liste!$B$179                         : Liste!$C$189,2),"")</f>
        <v/>
      </c>
      <c r="C1661" s="186"/>
      <c r="D1661" s="187"/>
      <c r="E1661" t="str">
        <f>IF(D1661&gt;0,VLOOKUP(D1661,Liste!$A$10:$D$163,4),"")</f>
        <v/>
      </c>
      <c r="F1661" s="37"/>
      <c r="G1661" s="37"/>
      <c r="H1661" s="37"/>
      <c r="I1661" s="144" t="str">
        <f t="shared" si="25"/>
        <v/>
      </c>
    </row>
    <row r="1662" spans="1:9" ht="13" x14ac:dyDescent="0.3">
      <c r="A1662" s="147"/>
      <c r="B1662" s="149" t="str">
        <f>IF(A1662&gt;0,VLOOKUP(A1662,Liste!$B$179                         : Liste!$C$189,2),"")</f>
        <v/>
      </c>
      <c r="C1662" s="186"/>
      <c r="D1662" s="187"/>
      <c r="E1662" t="str">
        <f>IF(D1662&gt;0,VLOOKUP(D1662,Liste!$A$10:$D$163,4),"")</f>
        <v/>
      </c>
      <c r="F1662" s="37"/>
      <c r="G1662" s="37"/>
      <c r="H1662" s="37"/>
      <c r="I1662" s="144" t="str">
        <f t="shared" si="25"/>
        <v/>
      </c>
    </row>
    <row r="1663" spans="1:9" ht="13" x14ac:dyDescent="0.3">
      <c r="A1663" s="147"/>
      <c r="B1663" s="149" t="str">
        <f>IF(A1663&gt;0,VLOOKUP(A1663,Liste!$B$179                         : Liste!$C$189,2),"")</f>
        <v/>
      </c>
      <c r="C1663" s="186"/>
      <c r="D1663" s="187"/>
      <c r="E1663" t="str">
        <f>IF(D1663&gt;0,VLOOKUP(D1663,Liste!$A$10:$D$163,4),"")</f>
        <v/>
      </c>
      <c r="F1663" s="37"/>
      <c r="G1663" s="37"/>
      <c r="H1663" s="37"/>
      <c r="I1663" s="144" t="str">
        <f t="shared" si="25"/>
        <v/>
      </c>
    </row>
    <row r="1664" spans="1:9" ht="13" x14ac:dyDescent="0.3">
      <c r="A1664" s="147"/>
      <c r="B1664" s="149" t="str">
        <f>IF(A1664&gt;0,VLOOKUP(A1664,Liste!$B$179                         : Liste!$C$189,2),"")</f>
        <v/>
      </c>
      <c r="C1664" s="186"/>
      <c r="D1664" s="187"/>
      <c r="E1664" t="str">
        <f>IF(D1664&gt;0,VLOOKUP(D1664,Liste!$A$10:$D$163,4),"")</f>
        <v/>
      </c>
      <c r="F1664" s="37"/>
      <c r="G1664" s="37"/>
      <c r="H1664" s="37"/>
      <c r="I1664" s="144" t="str">
        <f t="shared" si="25"/>
        <v/>
      </c>
    </row>
    <row r="1665" spans="1:9" ht="13" x14ac:dyDescent="0.3">
      <c r="A1665" s="147"/>
      <c r="B1665" s="149" t="str">
        <f>IF(A1665&gt;0,VLOOKUP(A1665,Liste!$B$179                         : Liste!$C$189,2),"")</f>
        <v/>
      </c>
      <c r="C1665" s="186"/>
      <c r="D1665" s="187"/>
      <c r="E1665" t="str">
        <f>IF(D1665&gt;0,VLOOKUP(D1665,Liste!$A$10:$D$163,4),"")</f>
        <v/>
      </c>
      <c r="F1665" s="37"/>
      <c r="G1665" s="37"/>
      <c r="H1665" s="37"/>
      <c r="I1665" s="144" t="str">
        <f t="shared" si="25"/>
        <v/>
      </c>
    </row>
    <row r="1666" spans="1:9" ht="13" x14ac:dyDescent="0.3">
      <c r="A1666" s="147"/>
      <c r="B1666" s="149" t="str">
        <f>IF(A1666&gt;0,VLOOKUP(A1666,Liste!$B$179                         : Liste!$C$189,2),"")</f>
        <v/>
      </c>
      <c r="C1666" s="186"/>
      <c r="D1666" s="187"/>
      <c r="E1666" t="str">
        <f>IF(D1666&gt;0,VLOOKUP(D1666,Liste!$A$10:$D$163,4),"")</f>
        <v/>
      </c>
      <c r="F1666" s="37"/>
      <c r="G1666" s="37"/>
      <c r="H1666" s="37"/>
      <c r="I1666" s="144" t="str">
        <f t="shared" si="25"/>
        <v/>
      </c>
    </row>
    <row r="1667" spans="1:9" ht="13" x14ac:dyDescent="0.3">
      <c r="A1667" s="147"/>
      <c r="B1667" s="149" t="str">
        <f>IF(A1667&gt;0,VLOOKUP(A1667,Liste!$B$179                         : Liste!$C$189,2),"")</f>
        <v/>
      </c>
      <c r="C1667" s="186"/>
      <c r="D1667" s="187"/>
      <c r="E1667" t="str">
        <f>IF(D1667&gt;0,VLOOKUP(D1667,Liste!$A$10:$D$163,4),"")</f>
        <v/>
      </c>
      <c r="F1667" s="37"/>
      <c r="G1667" s="37"/>
      <c r="H1667" s="37"/>
      <c r="I1667" s="144" t="str">
        <f t="shared" si="25"/>
        <v/>
      </c>
    </row>
    <row r="1668" spans="1:9" ht="13" x14ac:dyDescent="0.3">
      <c r="A1668" s="147"/>
      <c r="B1668" s="149" t="str">
        <f>IF(A1668&gt;0,VLOOKUP(A1668,Liste!$B$179                         : Liste!$C$189,2),"")</f>
        <v/>
      </c>
      <c r="C1668" s="186"/>
      <c r="D1668" s="187"/>
      <c r="E1668" t="str">
        <f>IF(D1668&gt;0,VLOOKUP(D1668,Liste!$A$10:$D$163,4),"")</f>
        <v/>
      </c>
      <c r="F1668" s="37"/>
      <c r="G1668" s="37"/>
      <c r="H1668" s="37"/>
      <c r="I1668" s="144" t="str">
        <f t="shared" si="25"/>
        <v/>
      </c>
    </row>
    <row r="1669" spans="1:9" ht="13" x14ac:dyDescent="0.3">
      <c r="A1669" s="147"/>
      <c r="B1669" s="149" t="str">
        <f>IF(A1669&gt;0,VLOOKUP(A1669,Liste!$B$179                         : Liste!$C$189,2),"")</f>
        <v/>
      </c>
      <c r="C1669" s="186"/>
      <c r="D1669" s="187"/>
      <c r="E1669" t="str">
        <f>IF(D1669&gt;0,VLOOKUP(D1669,Liste!$A$10:$D$163,4),"")</f>
        <v/>
      </c>
      <c r="F1669" s="37"/>
      <c r="G1669" s="37"/>
      <c r="H1669" s="37"/>
      <c r="I1669" s="144" t="str">
        <f t="shared" si="25"/>
        <v/>
      </c>
    </row>
    <row r="1670" spans="1:9" ht="13" x14ac:dyDescent="0.3">
      <c r="A1670" s="147"/>
      <c r="B1670" s="149" t="str">
        <f>IF(A1670&gt;0,VLOOKUP(A1670,Liste!$B$179                         : Liste!$C$189,2),"")</f>
        <v/>
      </c>
      <c r="C1670" s="186"/>
      <c r="D1670" s="187"/>
      <c r="E1670" t="str">
        <f>IF(D1670&gt;0,VLOOKUP(D1670,Liste!$A$10:$D$163,4),"")</f>
        <v/>
      </c>
      <c r="F1670" s="37"/>
      <c r="G1670" s="37"/>
      <c r="H1670" s="37"/>
      <c r="I1670" s="144" t="str">
        <f t="shared" ref="I1670:I1733" si="26">IF(AND(D1670&gt;0,F1670+G1670+H1670=0),"EN ATTENTE",IF(F1670+G1670+H1670&gt;1,"ERREUR",""))</f>
        <v/>
      </c>
    </row>
    <row r="1671" spans="1:9" ht="13" x14ac:dyDescent="0.3">
      <c r="A1671" s="147"/>
      <c r="B1671" s="149" t="str">
        <f>IF(A1671&gt;0,VLOOKUP(A1671,Liste!$B$179                         : Liste!$C$189,2),"")</f>
        <v/>
      </c>
      <c r="C1671" s="186"/>
      <c r="D1671" s="187"/>
      <c r="E1671" t="str">
        <f>IF(D1671&gt;0,VLOOKUP(D1671,Liste!$A$10:$D$163,4),"")</f>
        <v/>
      </c>
      <c r="F1671" s="37"/>
      <c r="G1671" s="37"/>
      <c r="H1671" s="37"/>
      <c r="I1671" s="144" t="str">
        <f t="shared" si="26"/>
        <v/>
      </c>
    </row>
    <row r="1672" spans="1:9" ht="13" x14ac:dyDescent="0.3">
      <c r="A1672" s="147"/>
      <c r="B1672" s="149" t="str">
        <f>IF(A1672&gt;0,VLOOKUP(A1672,Liste!$B$179                         : Liste!$C$189,2),"")</f>
        <v/>
      </c>
      <c r="C1672" s="186"/>
      <c r="D1672" s="187"/>
      <c r="E1672" t="str">
        <f>IF(D1672&gt;0,VLOOKUP(D1672,Liste!$A$10:$D$163,4),"")</f>
        <v/>
      </c>
      <c r="F1672" s="37"/>
      <c r="G1672" s="37"/>
      <c r="H1672" s="37"/>
      <c r="I1672" s="144" t="str">
        <f t="shared" si="26"/>
        <v/>
      </c>
    </row>
    <row r="1673" spans="1:9" ht="13" x14ac:dyDescent="0.3">
      <c r="A1673" s="147"/>
      <c r="B1673" s="149" t="str">
        <f>IF(A1673&gt;0,VLOOKUP(A1673,Liste!$B$179                         : Liste!$C$189,2),"")</f>
        <v/>
      </c>
      <c r="C1673" s="186"/>
      <c r="D1673" s="187"/>
      <c r="E1673" t="str">
        <f>IF(D1673&gt;0,VLOOKUP(D1673,Liste!$A$10:$D$163,4),"")</f>
        <v/>
      </c>
      <c r="F1673" s="37"/>
      <c r="G1673" s="37"/>
      <c r="H1673" s="37"/>
      <c r="I1673" s="144" t="str">
        <f t="shared" si="26"/>
        <v/>
      </c>
    </row>
    <row r="1674" spans="1:9" ht="13" x14ac:dyDescent="0.3">
      <c r="A1674" s="147"/>
      <c r="B1674" s="149" t="str">
        <f>IF(A1674&gt;0,VLOOKUP(A1674,Liste!$B$179                         : Liste!$C$189,2),"")</f>
        <v/>
      </c>
      <c r="C1674" s="186"/>
      <c r="D1674" s="187"/>
      <c r="E1674" t="str">
        <f>IF(D1674&gt;0,VLOOKUP(D1674,Liste!$A$10:$D$163,4),"")</f>
        <v/>
      </c>
      <c r="F1674" s="37"/>
      <c r="G1674" s="37"/>
      <c r="H1674" s="37"/>
      <c r="I1674" s="144" t="str">
        <f t="shared" si="26"/>
        <v/>
      </c>
    </row>
    <row r="1675" spans="1:9" ht="13" x14ac:dyDescent="0.3">
      <c r="A1675" s="147"/>
      <c r="B1675" s="149" t="str">
        <f>IF(A1675&gt;0,VLOOKUP(A1675,Liste!$B$179                         : Liste!$C$189,2),"")</f>
        <v/>
      </c>
      <c r="C1675" s="186"/>
      <c r="D1675" s="187"/>
      <c r="E1675" t="str">
        <f>IF(D1675&gt;0,VLOOKUP(D1675,Liste!$A$10:$D$163,4),"")</f>
        <v/>
      </c>
      <c r="F1675" s="37"/>
      <c r="G1675" s="37"/>
      <c r="H1675" s="37"/>
      <c r="I1675" s="144" t="str">
        <f t="shared" si="26"/>
        <v/>
      </c>
    </row>
    <row r="1676" spans="1:9" ht="13" x14ac:dyDescent="0.3">
      <c r="A1676" s="147"/>
      <c r="B1676" s="149" t="str">
        <f>IF(A1676&gt;0,VLOOKUP(A1676,Liste!$B$179                         : Liste!$C$189,2),"")</f>
        <v/>
      </c>
      <c r="C1676" s="186"/>
      <c r="D1676" s="187"/>
      <c r="E1676" t="str">
        <f>IF(D1676&gt;0,VLOOKUP(D1676,Liste!$A$10:$D$163,4),"")</f>
        <v/>
      </c>
      <c r="F1676" s="37"/>
      <c r="G1676" s="37"/>
      <c r="H1676" s="37"/>
      <c r="I1676" s="144" t="str">
        <f t="shared" si="26"/>
        <v/>
      </c>
    </row>
    <row r="1677" spans="1:9" ht="13" x14ac:dyDescent="0.3">
      <c r="A1677" s="147"/>
      <c r="B1677" s="149" t="str">
        <f>IF(A1677&gt;0,VLOOKUP(A1677,Liste!$B$179                         : Liste!$C$189,2),"")</f>
        <v/>
      </c>
      <c r="C1677" s="186"/>
      <c r="D1677" s="187"/>
      <c r="E1677" t="str">
        <f>IF(D1677&gt;0,VLOOKUP(D1677,Liste!$A$10:$D$163,4),"")</f>
        <v/>
      </c>
      <c r="F1677" s="37"/>
      <c r="G1677" s="37"/>
      <c r="H1677" s="37"/>
      <c r="I1677" s="144" t="str">
        <f t="shared" si="26"/>
        <v/>
      </c>
    </row>
    <row r="1678" spans="1:9" ht="13" x14ac:dyDescent="0.3">
      <c r="A1678" s="147"/>
      <c r="B1678" s="149" t="str">
        <f>IF(A1678&gt;0,VLOOKUP(A1678,Liste!$B$179                         : Liste!$C$189,2),"")</f>
        <v/>
      </c>
      <c r="C1678" s="186"/>
      <c r="D1678" s="187"/>
      <c r="E1678" t="str">
        <f>IF(D1678&gt;0,VLOOKUP(D1678,Liste!$A$10:$D$163,4),"")</f>
        <v/>
      </c>
      <c r="F1678" s="37"/>
      <c r="G1678" s="37"/>
      <c r="H1678" s="37"/>
      <c r="I1678" s="144" t="str">
        <f t="shared" si="26"/>
        <v/>
      </c>
    </row>
    <row r="1679" spans="1:9" ht="13" x14ac:dyDescent="0.3">
      <c r="A1679" s="147"/>
      <c r="B1679" s="149" t="str">
        <f>IF(A1679&gt;0,VLOOKUP(A1679,Liste!$B$179                         : Liste!$C$189,2),"")</f>
        <v/>
      </c>
      <c r="C1679" s="186"/>
      <c r="D1679" s="187"/>
      <c r="E1679" t="str">
        <f>IF(D1679&gt;0,VLOOKUP(D1679,Liste!$A$10:$D$163,4),"")</f>
        <v/>
      </c>
      <c r="F1679" s="37"/>
      <c r="G1679" s="37"/>
      <c r="H1679" s="37"/>
      <c r="I1679" s="144" t="str">
        <f t="shared" si="26"/>
        <v/>
      </c>
    </row>
    <row r="1680" spans="1:9" ht="13" x14ac:dyDescent="0.3">
      <c r="A1680" s="147"/>
      <c r="B1680" s="149" t="str">
        <f>IF(A1680&gt;0,VLOOKUP(A1680,Liste!$B$179                         : Liste!$C$189,2),"")</f>
        <v/>
      </c>
      <c r="C1680" s="186"/>
      <c r="D1680" s="187"/>
      <c r="E1680" t="str">
        <f>IF(D1680&gt;0,VLOOKUP(D1680,Liste!$A$10:$D$163,4),"")</f>
        <v/>
      </c>
      <c r="F1680" s="37"/>
      <c r="G1680" s="37"/>
      <c r="H1680" s="37"/>
      <c r="I1680" s="144" t="str">
        <f t="shared" si="26"/>
        <v/>
      </c>
    </row>
    <row r="1681" spans="1:9" ht="13" x14ac:dyDescent="0.3">
      <c r="A1681" s="147"/>
      <c r="B1681" s="149" t="str">
        <f>IF(A1681&gt;0,VLOOKUP(A1681,Liste!$B$179                         : Liste!$C$189,2),"")</f>
        <v/>
      </c>
      <c r="C1681" s="186"/>
      <c r="D1681" s="187"/>
      <c r="E1681" t="str">
        <f>IF(D1681&gt;0,VLOOKUP(D1681,Liste!$A$10:$D$163,4),"")</f>
        <v/>
      </c>
      <c r="F1681" s="37"/>
      <c r="G1681" s="37"/>
      <c r="H1681" s="37"/>
      <c r="I1681" s="144" t="str">
        <f t="shared" si="26"/>
        <v/>
      </c>
    </row>
    <row r="1682" spans="1:9" ht="13" x14ac:dyDescent="0.3">
      <c r="A1682" s="147"/>
      <c r="B1682" s="149" t="str">
        <f>IF(A1682&gt;0,VLOOKUP(A1682,Liste!$B$179                         : Liste!$C$189,2),"")</f>
        <v/>
      </c>
      <c r="C1682" s="186"/>
      <c r="D1682" s="187"/>
      <c r="E1682" t="str">
        <f>IF(D1682&gt;0,VLOOKUP(D1682,Liste!$A$10:$D$163,4),"")</f>
        <v/>
      </c>
      <c r="F1682" s="37"/>
      <c r="G1682" s="37"/>
      <c r="H1682" s="37"/>
      <c r="I1682" s="144" t="str">
        <f t="shared" si="26"/>
        <v/>
      </c>
    </row>
    <row r="1683" spans="1:9" ht="13" x14ac:dyDescent="0.3">
      <c r="A1683" s="147"/>
      <c r="B1683" s="149" t="str">
        <f>IF(A1683&gt;0,VLOOKUP(A1683,Liste!$B$179                         : Liste!$C$189,2),"")</f>
        <v/>
      </c>
      <c r="C1683" s="186"/>
      <c r="D1683" s="187"/>
      <c r="E1683" t="str">
        <f>IF(D1683&gt;0,VLOOKUP(D1683,Liste!$A$10:$D$163,4),"")</f>
        <v/>
      </c>
      <c r="F1683" s="37"/>
      <c r="G1683" s="37"/>
      <c r="H1683" s="37"/>
      <c r="I1683" s="144" t="str">
        <f t="shared" si="26"/>
        <v/>
      </c>
    </row>
    <row r="1684" spans="1:9" ht="13" x14ac:dyDescent="0.3">
      <c r="A1684" s="147"/>
      <c r="B1684" s="149" t="str">
        <f>IF(A1684&gt;0,VLOOKUP(A1684,Liste!$B$179                         : Liste!$C$189,2),"")</f>
        <v/>
      </c>
      <c r="C1684" s="186"/>
      <c r="D1684" s="187"/>
      <c r="E1684" t="str">
        <f>IF(D1684&gt;0,VLOOKUP(D1684,Liste!$A$10:$D$163,4),"")</f>
        <v/>
      </c>
      <c r="F1684" s="37"/>
      <c r="G1684" s="37"/>
      <c r="H1684" s="37"/>
      <c r="I1684" s="144" t="str">
        <f t="shared" si="26"/>
        <v/>
      </c>
    </row>
    <row r="1685" spans="1:9" ht="13" x14ac:dyDescent="0.3">
      <c r="A1685" s="147"/>
      <c r="B1685" s="149" t="str">
        <f>IF(A1685&gt;0,VLOOKUP(A1685,Liste!$B$179                         : Liste!$C$189,2),"")</f>
        <v/>
      </c>
      <c r="C1685" s="186"/>
      <c r="D1685" s="187"/>
      <c r="E1685" t="str">
        <f>IF(D1685&gt;0,VLOOKUP(D1685,Liste!$A$10:$D$163,4),"")</f>
        <v/>
      </c>
      <c r="F1685" s="37"/>
      <c r="G1685" s="37"/>
      <c r="H1685" s="37"/>
      <c r="I1685" s="144" t="str">
        <f t="shared" si="26"/>
        <v/>
      </c>
    </row>
    <row r="1686" spans="1:9" ht="13" x14ac:dyDescent="0.3">
      <c r="A1686" s="147"/>
      <c r="B1686" s="149" t="str">
        <f>IF(A1686&gt;0,VLOOKUP(A1686,Liste!$B$179                         : Liste!$C$189,2),"")</f>
        <v/>
      </c>
      <c r="C1686" s="186"/>
      <c r="D1686" s="187"/>
      <c r="E1686" t="str">
        <f>IF(D1686&gt;0,VLOOKUP(D1686,Liste!$A$10:$D$163,4),"")</f>
        <v/>
      </c>
      <c r="F1686" s="37"/>
      <c r="G1686" s="37"/>
      <c r="H1686" s="37"/>
      <c r="I1686" s="144" t="str">
        <f t="shared" si="26"/>
        <v/>
      </c>
    </row>
    <row r="1687" spans="1:9" ht="13" x14ac:dyDescent="0.3">
      <c r="A1687" s="147"/>
      <c r="B1687" s="149" t="str">
        <f>IF(A1687&gt;0,VLOOKUP(A1687,Liste!$B$179                         : Liste!$C$189,2),"")</f>
        <v/>
      </c>
      <c r="C1687" s="186"/>
      <c r="D1687" s="187"/>
      <c r="E1687" t="str">
        <f>IF(D1687&gt;0,VLOOKUP(D1687,Liste!$A$10:$D$163,4),"")</f>
        <v/>
      </c>
      <c r="F1687" s="37"/>
      <c r="G1687" s="37"/>
      <c r="H1687" s="37"/>
      <c r="I1687" s="144" t="str">
        <f t="shared" si="26"/>
        <v/>
      </c>
    </row>
    <row r="1688" spans="1:9" ht="13" x14ac:dyDescent="0.3">
      <c r="A1688" s="147"/>
      <c r="B1688" s="149" t="str">
        <f>IF(A1688&gt;0,VLOOKUP(A1688,Liste!$B$179                         : Liste!$C$189,2),"")</f>
        <v/>
      </c>
      <c r="C1688" s="186"/>
      <c r="D1688" s="187"/>
      <c r="E1688" t="str">
        <f>IF(D1688&gt;0,VLOOKUP(D1688,Liste!$A$10:$D$163,4),"")</f>
        <v/>
      </c>
      <c r="F1688" s="37"/>
      <c r="G1688" s="37"/>
      <c r="H1688" s="37"/>
      <c r="I1688" s="144" t="str">
        <f t="shared" si="26"/>
        <v/>
      </c>
    </row>
    <row r="1689" spans="1:9" ht="13" x14ac:dyDescent="0.3">
      <c r="A1689" s="147"/>
      <c r="B1689" s="149" t="str">
        <f>IF(A1689&gt;0,VLOOKUP(A1689,Liste!$B$179                         : Liste!$C$189,2),"")</f>
        <v/>
      </c>
      <c r="C1689" s="186"/>
      <c r="D1689" s="187"/>
      <c r="E1689" t="str">
        <f>IF(D1689&gt;0,VLOOKUP(D1689,Liste!$A$10:$D$163,4),"")</f>
        <v/>
      </c>
      <c r="F1689" s="37"/>
      <c r="G1689" s="37"/>
      <c r="H1689" s="37"/>
      <c r="I1689" s="144" t="str">
        <f t="shared" si="26"/>
        <v/>
      </c>
    </row>
    <row r="1690" spans="1:9" ht="13" x14ac:dyDescent="0.3">
      <c r="A1690" s="147"/>
      <c r="B1690" s="149" t="str">
        <f>IF(A1690&gt;0,VLOOKUP(A1690,Liste!$B$179                         : Liste!$C$189,2),"")</f>
        <v/>
      </c>
      <c r="C1690" s="186"/>
      <c r="D1690" s="187"/>
      <c r="E1690" t="str">
        <f>IF(D1690&gt;0,VLOOKUP(D1690,Liste!$A$10:$D$163,4),"")</f>
        <v/>
      </c>
      <c r="F1690" s="37"/>
      <c r="G1690" s="37"/>
      <c r="H1690" s="37"/>
      <c r="I1690" s="144" t="str">
        <f t="shared" si="26"/>
        <v/>
      </c>
    </row>
    <row r="1691" spans="1:9" ht="13" x14ac:dyDescent="0.3">
      <c r="A1691" s="147"/>
      <c r="B1691" s="149" t="str">
        <f>IF(A1691&gt;0,VLOOKUP(A1691,Liste!$B$179                         : Liste!$C$189,2),"")</f>
        <v/>
      </c>
      <c r="C1691" s="186"/>
      <c r="D1691" s="187"/>
      <c r="E1691" t="str">
        <f>IF(D1691&gt;0,VLOOKUP(D1691,Liste!$A$10:$D$163,4),"")</f>
        <v/>
      </c>
      <c r="F1691" s="37"/>
      <c r="G1691" s="37"/>
      <c r="H1691" s="37"/>
      <c r="I1691" s="144" t="str">
        <f t="shared" si="26"/>
        <v/>
      </c>
    </row>
    <row r="1692" spans="1:9" ht="13" x14ac:dyDescent="0.3">
      <c r="A1692" s="147"/>
      <c r="B1692" s="149" t="str">
        <f>IF(A1692&gt;0,VLOOKUP(A1692,Liste!$B$179                         : Liste!$C$189,2),"")</f>
        <v/>
      </c>
      <c r="C1692" s="186"/>
      <c r="D1692" s="187"/>
      <c r="E1692" t="str">
        <f>IF(D1692&gt;0,VLOOKUP(D1692,Liste!$A$10:$D$163,4),"")</f>
        <v/>
      </c>
      <c r="F1692" s="37"/>
      <c r="G1692" s="37"/>
      <c r="H1692" s="37"/>
      <c r="I1692" s="144" t="str">
        <f t="shared" si="26"/>
        <v/>
      </c>
    </row>
    <row r="1693" spans="1:9" ht="13" x14ac:dyDescent="0.3">
      <c r="A1693" s="147"/>
      <c r="B1693" s="149" t="str">
        <f>IF(A1693&gt;0,VLOOKUP(A1693,Liste!$B$179                         : Liste!$C$189,2),"")</f>
        <v/>
      </c>
      <c r="C1693" s="186"/>
      <c r="D1693" s="187"/>
      <c r="E1693" t="str">
        <f>IF(D1693&gt;0,VLOOKUP(D1693,Liste!$A$10:$D$163,4),"")</f>
        <v/>
      </c>
      <c r="F1693" s="37"/>
      <c r="G1693" s="37"/>
      <c r="H1693" s="37"/>
      <c r="I1693" s="144" t="str">
        <f t="shared" si="26"/>
        <v/>
      </c>
    </row>
    <row r="1694" spans="1:9" ht="13" x14ac:dyDescent="0.3">
      <c r="A1694" s="147"/>
      <c r="B1694" s="149" t="str">
        <f>IF(A1694&gt;0,VLOOKUP(A1694,Liste!$B$179                         : Liste!$C$189,2),"")</f>
        <v/>
      </c>
      <c r="C1694" s="186"/>
      <c r="D1694" s="187"/>
      <c r="E1694" t="str">
        <f>IF(D1694&gt;0,VLOOKUP(D1694,Liste!$A$10:$D$163,4),"")</f>
        <v/>
      </c>
      <c r="F1694" s="37"/>
      <c r="G1694" s="37"/>
      <c r="H1694" s="37"/>
      <c r="I1694" s="144" t="str">
        <f t="shared" si="26"/>
        <v/>
      </c>
    </row>
    <row r="1695" spans="1:9" ht="13" x14ac:dyDescent="0.3">
      <c r="A1695" s="147"/>
      <c r="B1695" s="149" t="str">
        <f>IF(A1695&gt;0,VLOOKUP(A1695,Liste!$B$179                         : Liste!$C$189,2),"")</f>
        <v/>
      </c>
      <c r="C1695" s="186"/>
      <c r="D1695" s="187"/>
      <c r="E1695" t="str">
        <f>IF(D1695&gt;0,VLOOKUP(D1695,Liste!$A$10:$D$163,4),"")</f>
        <v/>
      </c>
      <c r="F1695" s="37"/>
      <c r="G1695" s="37"/>
      <c r="H1695" s="37"/>
      <c r="I1695" s="144" t="str">
        <f t="shared" si="26"/>
        <v/>
      </c>
    </row>
    <row r="1696" spans="1:9" ht="13" x14ac:dyDescent="0.3">
      <c r="A1696" s="147"/>
      <c r="B1696" s="149" t="str">
        <f>IF(A1696&gt;0,VLOOKUP(A1696,Liste!$B$179                         : Liste!$C$189,2),"")</f>
        <v/>
      </c>
      <c r="C1696" s="186"/>
      <c r="D1696" s="187"/>
      <c r="E1696" t="str">
        <f>IF(D1696&gt;0,VLOOKUP(D1696,Liste!$A$10:$D$163,4),"")</f>
        <v/>
      </c>
      <c r="F1696" s="37"/>
      <c r="G1696" s="37"/>
      <c r="H1696" s="37"/>
      <c r="I1696" s="144" t="str">
        <f t="shared" si="26"/>
        <v/>
      </c>
    </row>
    <row r="1697" spans="1:9" ht="13" x14ac:dyDescent="0.3">
      <c r="A1697" s="147"/>
      <c r="B1697" s="149" t="str">
        <f>IF(A1697&gt;0,VLOOKUP(A1697,Liste!$B$179                         : Liste!$C$189,2),"")</f>
        <v/>
      </c>
      <c r="C1697" s="186"/>
      <c r="D1697" s="187"/>
      <c r="E1697" t="str">
        <f>IF(D1697&gt;0,VLOOKUP(D1697,Liste!$A$10:$D$163,4),"")</f>
        <v/>
      </c>
      <c r="F1697" s="37"/>
      <c r="G1697" s="37"/>
      <c r="H1697" s="37"/>
      <c r="I1697" s="144" t="str">
        <f t="shared" si="26"/>
        <v/>
      </c>
    </row>
    <row r="1698" spans="1:9" ht="13" x14ac:dyDescent="0.3">
      <c r="A1698" s="147"/>
      <c r="B1698" s="149" t="str">
        <f>IF(A1698&gt;0,VLOOKUP(A1698,Liste!$B$179                         : Liste!$C$189,2),"")</f>
        <v/>
      </c>
      <c r="C1698" s="186"/>
      <c r="D1698" s="187"/>
      <c r="E1698" t="str">
        <f>IF(D1698&gt;0,VLOOKUP(D1698,Liste!$A$10:$D$163,4),"")</f>
        <v/>
      </c>
      <c r="F1698" s="37"/>
      <c r="G1698" s="37"/>
      <c r="H1698" s="37"/>
      <c r="I1698" s="144" t="str">
        <f t="shared" si="26"/>
        <v/>
      </c>
    </row>
    <row r="1699" spans="1:9" ht="13" x14ac:dyDescent="0.3">
      <c r="A1699" s="147"/>
      <c r="B1699" s="149" t="str">
        <f>IF(A1699&gt;0,VLOOKUP(A1699,Liste!$B$179                         : Liste!$C$189,2),"")</f>
        <v/>
      </c>
      <c r="C1699" s="186"/>
      <c r="D1699" s="187"/>
      <c r="E1699" t="str">
        <f>IF(D1699&gt;0,VLOOKUP(D1699,Liste!$A$10:$D$163,4),"")</f>
        <v/>
      </c>
      <c r="F1699" s="37"/>
      <c r="G1699" s="37"/>
      <c r="H1699" s="37"/>
      <c r="I1699" s="144" t="str">
        <f t="shared" si="26"/>
        <v/>
      </c>
    </row>
    <row r="1700" spans="1:9" ht="13" x14ac:dyDescent="0.3">
      <c r="A1700" s="147"/>
      <c r="B1700" s="149" t="str">
        <f>IF(A1700&gt;0,VLOOKUP(A1700,Liste!$B$179                         : Liste!$C$189,2),"")</f>
        <v/>
      </c>
      <c r="C1700" s="186"/>
      <c r="D1700" s="187"/>
      <c r="E1700" t="str">
        <f>IF(D1700&gt;0,VLOOKUP(D1700,Liste!$A$10:$D$163,4),"")</f>
        <v/>
      </c>
      <c r="F1700" s="37"/>
      <c r="G1700" s="37"/>
      <c r="H1700" s="37"/>
      <c r="I1700" s="144" t="str">
        <f t="shared" si="26"/>
        <v/>
      </c>
    </row>
    <row r="1701" spans="1:9" ht="13" x14ac:dyDescent="0.3">
      <c r="A1701" s="147"/>
      <c r="B1701" s="149" t="str">
        <f>IF(A1701&gt;0,VLOOKUP(A1701,Liste!$B$179                         : Liste!$C$189,2),"")</f>
        <v/>
      </c>
      <c r="C1701" s="186"/>
      <c r="D1701" s="187"/>
      <c r="E1701" t="str">
        <f>IF(D1701&gt;0,VLOOKUP(D1701,Liste!$A$10:$D$163,4),"")</f>
        <v/>
      </c>
      <c r="F1701" s="37"/>
      <c r="G1701" s="37"/>
      <c r="H1701" s="37"/>
      <c r="I1701" s="144" t="str">
        <f t="shared" si="26"/>
        <v/>
      </c>
    </row>
    <row r="1702" spans="1:9" ht="13" x14ac:dyDescent="0.3">
      <c r="A1702" s="147"/>
      <c r="B1702" s="149" t="str">
        <f>IF(A1702&gt;0,VLOOKUP(A1702,Liste!$B$179                         : Liste!$C$189,2),"")</f>
        <v/>
      </c>
      <c r="C1702" s="186"/>
      <c r="D1702" s="187"/>
      <c r="E1702" t="str">
        <f>IF(D1702&gt;0,VLOOKUP(D1702,Liste!$A$10:$D$163,4),"")</f>
        <v/>
      </c>
      <c r="F1702" s="37"/>
      <c r="G1702" s="37"/>
      <c r="H1702" s="37"/>
      <c r="I1702" s="144" t="str">
        <f t="shared" si="26"/>
        <v/>
      </c>
    </row>
    <row r="1703" spans="1:9" ht="13" x14ac:dyDescent="0.3">
      <c r="A1703" s="147"/>
      <c r="B1703" s="149" t="str">
        <f>IF(A1703&gt;0,VLOOKUP(A1703,Liste!$B$179                         : Liste!$C$189,2),"")</f>
        <v/>
      </c>
      <c r="C1703" s="186"/>
      <c r="D1703" s="187"/>
      <c r="E1703" t="str">
        <f>IF(D1703&gt;0,VLOOKUP(D1703,Liste!$A$10:$D$163,4),"")</f>
        <v/>
      </c>
      <c r="F1703" s="37"/>
      <c r="G1703" s="37"/>
      <c r="H1703" s="37"/>
      <c r="I1703" s="144" t="str">
        <f t="shared" si="26"/>
        <v/>
      </c>
    </row>
    <row r="1704" spans="1:9" ht="13" x14ac:dyDescent="0.3">
      <c r="A1704" s="147"/>
      <c r="B1704" s="149" t="str">
        <f>IF(A1704&gt;0,VLOOKUP(A1704,Liste!$B$179                         : Liste!$C$189,2),"")</f>
        <v/>
      </c>
      <c r="C1704" s="186"/>
      <c r="D1704" s="187"/>
      <c r="E1704" t="str">
        <f>IF(D1704&gt;0,VLOOKUP(D1704,Liste!$A$10:$D$163,4),"")</f>
        <v/>
      </c>
      <c r="F1704" s="37"/>
      <c r="G1704" s="37"/>
      <c r="H1704" s="37"/>
      <c r="I1704" s="144" t="str">
        <f t="shared" si="26"/>
        <v/>
      </c>
    </row>
    <row r="1705" spans="1:9" ht="13" x14ac:dyDescent="0.3">
      <c r="A1705" s="147"/>
      <c r="B1705" s="149" t="str">
        <f>IF(A1705&gt;0,VLOOKUP(A1705,Liste!$B$179                         : Liste!$C$189,2),"")</f>
        <v/>
      </c>
      <c r="C1705" s="186"/>
      <c r="D1705" s="187"/>
      <c r="E1705" t="str">
        <f>IF(D1705&gt;0,VLOOKUP(D1705,Liste!$A$10:$D$163,4),"")</f>
        <v/>
      </c>
      <c r="F1705" s="37"/>
      <c r="G1705" s="37"/>
      <c r="H1705" s="37"/>
      <c r="I1705" s="144" t="str">
        <f t="shared" si="26"/>
        <v/>
      </c>
    </row>
    <row r="1706" spans="1:9" ht="13" x14ac:dyDescent="0.3">
      <c r="A1706" s="147"/>
      <c r="B1706" s="149" t="str">
        <f>IF(A1706&gt;0,VLOOKUP(A1706,Liste!$B$179                         : Liste!$C$189,2),"")</f>
        <v/>
      </c>
      <c r="C1706" s="186"/>
      <c r="D1706" s="187"/>
      <c r="E1706" t="str">
        <f>IF(D1706&gt;0,VLOOKUP(D1706,Liste!$A$10:$D$163,4),"")</f>
        <v/>
      </c>
      <c r="F1706" s="37"/>
      <c r="G1706" s="37"/>
      <c r="H1706" s="37"/>
      <c r="I1706" s="144" t="str">
        <f t="shared" si="26"/>
        <v/>
      </c>
    </row>
    <row r="1707" spans="1:9" ht="13" x14ac:dyDescent="0.3">
      <c r="A1707" s="147"/>
      <c r="B1707" s="149" t="str">
        <f>IF(A1707&gt;0,VLOOKUP(A1707,Liste!$B$179                         : Liste!$C$189,2),"")</f>
        <v/>
      </c>
      <c r="C1707" s="186"/>
      <c r="D1707" s="187"/>
      <c r="E1707" t="str">
        <f>IF(D1707&gt;0,VLOOKUP(D1707,Liste!$A$10:$D$163,4),"")</f>
        <v/>
      </c>
      <c r="F1707" s="37"/>
      <c r="G1707" s="37"/>
      <c r="H1707" s="37"/>
      <c r="I1707" s="144" t="str">
        <f t="shared" si="26"/>
        <v/>
      </c>
    </row>
    <row r="1708" spans="1:9" ht="13" x14ac:dyDescent="0.3">
      <c r="A1708" s="147"/>
      <c r="B1708" s="149" t="str">
        <f>IF(A1708&gt;0,VLOOKUP(A1708,Liste!$B$179                         : Liste!$C$189,2),"")</f>
        <v/>
      </c>
      <c r="C1708" s="186"/>
      <c r="D1708" s="187"/>
      <c r="E1708" t="str">
        <f>IF(D1708&gt;0,VLOOKUP(D1708,Liste!$A$10:$D$163,4),"")</f>
        <v/>
      </c>
      <c r="F1708" s="37"/>
      <c r="G1708" s="37"/>
      <c r="H1708" s="37"/>
      <c r="I1708" s="144" t="str">
        <f t="shared" si="26"/>
        <v/>
      </c>
    </row>
    <row r="1709" spans="1:9" ht="13" x14ac:dyDescent="0.3">
      <c r="A1709" s="147"/>
      <c r="B1709" s="149" t="str">
        <f>IF(A1709&gt;0,VLOOKUP(A1709,Liste!$B$179                         : Liste!$C$189,2),"")</f>
        <v/>
      </c>
      <c r="C1709" s="186"/>
      <c r="D1709" s="187"/>
      <c r="E1709" t="str">
        <f>IF(D1709&gt;0,VLOOKUP(D1709,Liste!$A$10:$D$163,4),"")</f>
        <v/>
      </c>
      <c r="F1709" s="37"/>
      <c r="G1709" s="37"/>
      <c r="H1709" s="37"/>
      <c r="I1709" s="144" t="str">
        <f t="shared" si="26"/>
        <v/>
      </c>
    </row>
    <row r="1710" spans="1:9" ht="13" x14ac:dyDescent="0.3">
      <c r="A1710" s="147"/>
      <c r="B1710" s="149" t="str">
        <f>IF(A1710&gt;0,VLOOKUP(A1710,Liste!$B$179                         : Liste!$C$189,2),"")</f>
        <v/>
      </c>
      <c r="C1710" s="186"/>
      <c r="D1710" s="187"/>
      <c r="E1710" t="str">
        <f>IF(D1710&gt;0,VLOOKUP(D1710,Liste!$A$10:$D$163,4),"")</f>
        <v/>
      </c>
      <c r="F1710" s="37"/>
      <c r="G1710" s="37"/>
      <c r="H1710" s="37"/>
      <c r="I1710" s="144" t="str">
        <f t="shared" si="26"/>
        <v/>
      </c>
    </row>
    <row r="1711" spans="1:9" ht="13" x14ac:dyDescent="0.3">
      <c r="A1711" s="147"/>
      <c r="B1711" s="149" t="str">
        <f>IF(A1711&gt;0,VLOOKUP(A1711,Liste!$B$179                         : Liste!$C$189,2),"")</f>
        <v/>
      </c>
      <c r="C1711" s="186"/>
      <c r="D1711" s="187"/>
      <c r="E1711" t="str">
        <f>IF(D1711&gt;0,VLOOKUP(D1711,Liste!$A$10:$D$163,4),"")</f>
        <v/>
      </c>
      <c r="F1711" s="37"/>
      <c r="G1711" s="37"/>
      <c r="H1711" s="37"/>
      <c r="I1711" s="144" t="str">
        <f t="shared" si="26"/>
        <v/>
      </c>
    </row>
    <row r="1712" spans="1:9" ht="13" x14ac:dyDescent="0.3">
      <c r="A1712" s="147"/>
      <c r="B1712" s="149" t="str">
        <f>IF(A1712&gt;0,VLOOKUP(A1712,Liste!$B$179                         : Liste!$C$189,2),"")</f>
        <v/>
      </c>
      <c r="C1712" s="186"/>
      <c r="D1712" s="187"/>
      <c r="E1712" t="str">
        <f>IF(D1712&gt;0,VLOOKUP(D1712,Liste!$A$10:$D$163,4),"")</f>
        <v/>
      </c>
      <c r="F1712" s="37"/>
      <c r="G1712" s="37"/>
      <c r="H1712" s="37"/>
      <c r="I1712" s="144" t="str">
        <f t="shared" si="26"/>
        <v/>
      </c>
    </row>
    <row r="1713" spans="1:9" ht="13" x14ac:dyDescent="0.3">
      <c r="A1713" s="147"/>
      <c r="B1713" s="149" t="str">
        <f>IF(A1713&gt;0,VLOOKUP(A1713,Liste!$B$179                         : Liste!$C$189,2),"")</f>
        <v/>
      </c>
      <c r="C1713" s="186"/>
      <c r="D1713" s="187"/>
      <c r="E1713" t="str">
        <f>IF(D1713&gt;0,VLOOKUP(D1713,Liste!$A$10:$D$163,4),"")</f>
        <v/>
      </c>
      <c r="F1713" s="37"/>
      <c r="G1713" s="37"/>
      <c r="H1713" s="37"/>
      <c r="I1713" s="144" t="str">
        <f t="shared" si="26"/>
        <v/>
      </c>
    </row>
    <row r="1714" spans="1:9" ht="13" x14ac:dyDescent="0.3">
      <c r="A1714" s="147"/>
      <c r="B1714" s="149" t="str">
        <f>IF(A1714&gt;0,VLOOKUP(A1714,Liste!$B$179                         : Liste!$C$189,2),"")</f>
        <v/>
      </c>
      <c r="C1714" s="186"/>
      <c r="D1714" s="187"/>
      <c r="E1714" t="str">
        <f>IF(D1714&gt;0,VLOOKUP(D1714,Liste!$A$10:$D$163,4),"")</f>
        <v/>
      </c>
      <c r="F1714" s="37"/>
      <c r="G1714" s="37"/>
      <c r="H1714" s="37"/>
      <c r="I1714" s="144" t="str">
        <f t="shared" si="26"/>
        <v/>
      </c>
    </row>
    <row r="1715" spans="1:9" ht="13" x14ac:dyDescent="0.3">
      <c r="A1715" s="147"/>
      <c r="B1715" s="149" t="str">
        <f>IF(A1715&gt;0,VLOOKUP(A1715,Liste!$B$179                         : Liste!$C$189,2),"")</f>
        <v/>
      </c>
      <c r="C1715" s="186"/>
      <c r="D1715" s="187"/>
      <c r="E1715" t="str">
        <f>IF(D1715&gt;0,VLOOKUP(D1715,Liste!$A$10:$D$163,4),"")</f>
        <v/>
      </c>
      <c r="F1715" s="37"/>
      <c r="G1715" s="37"/>
      <c r="H1715" s="37"/>
      <c r="I1715" s="144" t="str">
        <f t="shared" si="26"/>
        <v/>
      </c>
    </row>
    <row r="1716" spans="1:9" ht="13" x14ac:dyDescent="0.3">
      <c r="A1716" s="147"/>
      <c r="B1716" s="149" t="str">
        <f>IF(A1716&gt;0,VLOOKUP(A1716,Liste!$B$179                         : Liste!$C$189,2),"")</f>
        <v/>
      </c>
      <c r="C1716" s="186"/>
      <c r="D1716" s="187"/>
      <c r="E1716" t="str">
        <f>IF(D1716&gt;0,VLOOKUP(D1716,Liste!$A$10:$D$163,4),"")</f>
        <v/>
      </c>
      <c r="F1716" s="37"/>
      <c r="G1716" s="37"/>
      <c r="H1716" s="37"/>
      <c r="I1716" s="144" t="str">
        <f t="shared" si="26"/>
        <v/>
      </c>
    </row>
    <row r="1717" spans="1:9" ht="13" x14ac:dyDescent="0.3">
      <c r="A1717" s="147"/>
      <c r="B1717" s="149" t="str">
        <f>IF(A1717&gt;0,VLOOKUP(A1717,Liste!$B$179                         : Liste!$C$189,2),"")</f>
        <v/>
      </c>
      <c r="C1717" s="186"/>
      <c r="D1717" s="187"/>
      <c r="E1717" t="str">
        <f>IF(D1717&gt;0,VLOOKUP(D1717,Liste!$A$10:$D$163,4),"")</f>
        <v/>
      </c>
      <c r="F1717" s="37"/>
      <c r="G1717" s="37"/>
      <c r="H1717" s="37"/>
      <c r="I1717" s="144" t="str">
        <f t="shared" si="26"/>
        <v/>
      </c>
    </row>
    <row r="1718" spans="1:9" ht="13" x14ac:dyDescent="0.3">
      <c r="A1718" s="147"/>
      <c r="B1718" s="149" t="str">
        <f>IF(A1718&gt;0,VLOOKUP(A1718,Liste!$B$179                         : Liste!$C$189,2),"")</f>
        <v/>
      </c>
      <c r="C1718" s="186"/>
      <c r="D1718" s="187"/>
      <c r="E1718" t="str">
        <f>IF(D1718&gt;0,VLOOKUP(D1718,Liste!$A$10:$D$163,4),"")</f>
        <v/>
      </c>
      <c r="F1718" s="37"/>
      <c r="G1718" s="37"/>
      <c r="H1718" s="37"/>
      <c r="I1718" s="144" t="str">
        <f t="shared" si="26"/>
        <v/>
      </c>
    </row>
    <row r="1719" spans="1:9" ht="13" x14ac:dyDescent="0.3">
      <c r="A1719" s="147"/>
      <c r="B1719" s="149" t="str">
        <f>IF(A1719&gt;0,VLOOKUP(A1719,Liste!$B$179                         : Liste!$C$189,2),"")</f>
        <v/>
      </c>
      <c r="C1719" s="186"/>
      <c r="D1719" s="187"/>
      <c r="E1719" t="str">
        <f>IF(D1719&gt;0,VLOOKUP(D1719,Liste!$A$10:$D$163,4),"")</f>
        <v/>
      </c>
      <c r="F1719" s="37"/>
      <c r="G1719" s="37"/>
      <c r="H1719" s="37"/>
      <c r="I1719" s="144" t="str">
        <f t="shared" si="26"/>
        <v/>
      </c>
    </row>
    <row r="1720" spans="1:9" ht="13" x14ac:dyDescent="0.3">
      <c r="A1720" s="147"/>
      <c r="B1720" s="149" t="str">
        <f>IF(A1720&gt;0,VLOOKUP(A1720,Liste!$B$179                         : Liste!$C$189,2),"")</f>
        <v/>
      </c>
      <c r="C1720" s="186"/>
      <c r="D1720" s="187"/>
      <c r="E1720" t="str">
        <f>IF(D1720&gt;0,VLOOKUP(D1720,Liste!$A$10:$D$163,4),"")</f>
        <v/>
      </c>
      <c r="F1720" s="37"/>
      <c r="G1720" s="37"/>
      <c r="H1720" s="37"/>
      <c r="I1720" s="144" t="str">
        <f t="shared" si="26"/>
        <v/>
      </c>
    </row>
    <row r="1721" spans="1:9" ht="13" x14ac:dyDescent="0.3">
      <c r="A1721" s="147"/>
      <c r="B1721" s="149" t="str">
        <f>IF(A1721&gt;0,VLOOKUP(A1721,Liste!$B$179                         : Liste!$C$189,2),"")</f>
        <v/>
      </c>
      <c r="C1721" s="186"/>
      <c r="D1721" s="187"/>
      <c r="E1721" t="str">
        <f>IF(D1721&gt;0,VLOOKUP(D1721,Liste!$A$10:$D$163,4),"")</f>
        <v/>
      </c>
      <c r="F1721" s="37"/>
      <c r="G1721" s="37"/>
      <c r="H1721" s="37"/>
      <c r="I1721" s="144" t="str">
        <f t="shared" si="26"/>
        <v/>
      </c>
    </row>
    <row r="1722" spans="1:9" ht="13" x14ac:dyDescent="0.3">
      <c r="A1722" s="147"/>
      <c r="B1722" s="149" t="str">
        <f>IF(A1722&gt;0,VLOOKUP(A1722,Liste!$B$179                         : Liste!$C$189,2),"")</f>
        <v/>
      </c>
      <c r="C1722" s="186"/>
      <c r="D1722" s="187"/>
      <c r="E1722" t="str">
        <f>IF(D1722&gt;0,VLOOKUP(D1722,Liste!$A$10:$D$163,4),"")</f>
        <v/>
      </c>
      <c r="F1722" s="37"/>
      <c r="G1722" s="37"/>
      <c r="H1722" s="37"/>
      <c r="I1722" s="144" t="str">
        <f t="shared" si="26"/>
        <v/>
      </c>
    </row>
    <row r="1723" spans="1:9" ht="13" x14ac:dyDescent="0.3">
      <c r="A1723" s="147"/>
      <c r="B1723" s="149" t="str">
        <f>IF(A1723&gt;0,VLOOKUP(A1723,Liste!$B$179                         : Liste!$C$189,2),"")</f>
        <v/>
      </c>
      <c r="C1723" s="186"/>
      <c r="D1723" s="187"/>
      <c r="E1723" t="str">
        <f>IF(D1723&gt;0,VLOOKUP(D1723,Liste!$A$10:$D$163,4),"")</f>
        <v/>
      </c>
      <c r="F1723" s="37"/>
      <c r="G1723" s="37"/>
      <c r="H1723" s="37"/>
      <c r="I1723" s="144" t="str">
        <f t="shared" si="26"/>
        <v/>
      </c>
    </row>
    <row r="1724" spans="1:9" ht="13" x14ac:dyDescent="0.3">
      <c r="A1724" s="147"/>
      <c r="B1724" s="149" t="str">
        <f>IF(A1724&gt;0,VLOOKUP(A1724,Liste!$B$179                         : Liste!$C$189,2),"")</f>
        <v/>
      </c>
      <c r="C1724" s="186"/>
      <c r="D1724" s="187"/>
      <c r="E1724" t="str">
        <f>IF(D1724&gt;0,VLOOKUP(D1724,Liste!$A$10:$D$163,4),"")</f>
        <v/>
      </c>
      <c r="F1724" s="37"/>
      <c r="G1724" s="37"/>
      <c r="H1724" s="37"/>
      <c r="I1724" s="144" t="str">
        <f t="shared" si="26"/>
        <v/>
      </c>
    </row>
    <row r="1725" spans="1:9" ht="13" x14ac:dyDescent="0.3">
      <c r="A1725" s="147"/>
      <c r="B1725" s="149" t="str">
        <f>IF(A1725&gt;0,VLOOKUP(A1725,Liste!$B$179                         : Liste!$C$189,2),"")</f>
        <v/>
      </c>
      <c r="C1725" s="186"/>
      <c r="D1725" s="187"/>
      <c r="E1725" t="str">
        <f>IF(D1725&gt;0,VLOOKUP(D1725,Liste!$A$10:$D$163,4),"")</f>
        <v/>
      </c>
      <c r="F1725" s="37"/>
      <c r="G1725" s="37"/>
      <c r="H1725" s="37"/>
      <c r="I1725" s="144" t="str">
        <f t="shared" si="26"/>
        <v/>
      </c>
    </row>
    <row r="1726" spans="1:9" ht="13" x14ac:dyDescent="0.3">
      <c r="A1726" s="147"/>
      <c r="B1726" s="149" t="str">
        <f>IF(A1726&gt;0,VLOOKUP(A1726,Liste!$B$179                         : Liste!$C$189,2),"")</f>
        <v/>
      </c>
      <c r="C1726" s="186"/>
      <c r="D1726" s="187"/>
      <c r="E1726" t="str">
        <f>IF(D1726&gt;0,VLOOKUP(D1726,Liste!$A$10:$D$163,4),"")</f>
        <v/>
      </c>
      <c r="F1726" s="37"/>
      <c r="G1726" s="37"/>
      <c r="H1726" s="37"/>
      <c r="I1726" s="144" t="str">
        <f t="shared" si="26"/>
        <v/>
      </c>
    </row>
    <row r="1727" spans="1:9" ht="13" x14ac:dyDescent="0.3">
      <c r="A1727" s="147"/>
      <c r="B1727" s="149" t="str">
        <f>IF(A1727&gt;0,VLOOKUP(A1727,Liste!$B$179                         : Liste!$C$189,2),"")</f>
        <v/>
      </c>
      <c r="C1727" s="186"/>
      <c r="D1727" s="187"/>
      <c r="E1727" t="str">
        <f>IF(D1727&gt;0,VLOOKUP(D1727,Liste!$A$10:$D$163,4),"")</f>
        <v/>
      </c>
      <c r="F1727" s="37"/>
      <c r="G1727" s="37"/>
      <c r="H1727" s="37"/>
      <c r="I1727" s="144" t="str">
        <f t="shared" si="26"/>
        <v/>
      </c>
    </row>
    <row r="1728" spans="1:9" ht="13" x14ac:dyDescent="0.3">
      <c r="A1728" s="147"/>
      <c r="B1728" s="149" t="str">
        <f>IF(A1728&gt;0,VLOOKUP(A1728,Liste!$B$179                         : Liste!$C$189,2),"")</f>
        <v/>
      </c>
      <c r="C1728" s="186"/>
      <c r="D1728" s="187"/>
      <c r="E1728" t="str">
        <f>IF(D1728&gt;0,VLOOKUP(D1728,Liste!$A$10:$D$163,4),"")</f>
        <v/>
      </c>
      <c r="F1728" s="37"/>
      <c r="G1728" s="37"/>
      <c r="H1728" s="37"/>
      <c r="I1728" s="144" t="str">
        <f t="shared" si="26"/>
        <v/>
      </c>
    </row>
    <row r="1729" spans="1:9" ht="13" x14ac:dyDescent="0.3">
      <c r="A1729" s="147"/>
      <c r="B1729" s="149" t="str">
        <f>IF(A1729&gt;0,VLOOKUP(A1729,Liste!$B$179                         : Liste!$C$189,2),"")</f>
        <v/>
      </c>
      <c r="C1729" s="186"/>
      <c r="D1729" s="187"/>
      <c r="E1729" t="str">
        <f>IF(D1729&gt;0,VLOOKUP(D1729,Liste!$A$10:$D$163,4),"")</f>
        <v/>
      </c>
      <c r="F1729" s="37"/>
      <c r="G1729" s="37"/>
      <c r="H1729" s="37"/>
      <c r="I1729" s="144" t="str">
        <f t="shared" si="26"/>
        <v/>
      </c>
    </row>
    <row r="1730" spans="1:9" ht="13" x14ac:dyDescent="0.3">
      <c r="A1730" s="147"/>
      <c r="B1730" s="149" t="str">
        <f>IF(A1730&gt;0,VLOOKUP(A1730,Liste!$B$179                         : Liste!$C$189,2),"")</f>
        <v/>
      </c>
      <c r="C1730" s="186"/>
      <c r="D1730" s="187"/>
      <c r="E1730" t="str">
        <f>IF(D1730&gt;0,VLOOKUP(D1730,Liste!$A$10:$D$163,4),"")</f>
        <v/>
      </c>
      <c r="F1730" s="37"/>
      <c r="G1730" s="37"/>
      <c r="H1730" s="37"/>
      <c r="I1730" s="144" t="str">
        <f t="shared" si="26"/>
        <v/>
      </c>
    </row>
    <row r="1731" spans="1:9" ht="13" x14ac:dyDescent="0.3">
      <c r="A1731" s="147"/>
      <c r="B1731" s="149" t="str">
        <f>IF(A1731&gt;0,VLOOKUP(A1731,Liste!$B$179                         : Liste!$C$189,2),"")</f>
        <v/>
      </c>
      <c r="C1731" s="186"/>
      <c r="D1731" s="187"/>
      <c r="E1731" t="str">
        <f>IF(D1731&gt;0,VLOOKUP(D1731,Liste!$A$10:$D$163,4),"")</f>
        <v/>
      </c>
      <c r="F1731" s="37"/>
      <c r="G1731" s="37"/>
      <c r="H1731" s="37"/>
      <c r="I1731" s="144" t="str">
        <f t="shared" si="26"/>
        <v/>
      </c>
    </row>
    <row r="1732" spans="1:9" ht="13" x14ac:dyDescent="0.3">
      <c r="A1732" s="147"/>
      <c r="B1732" s="149" t="str">
        <f>IF(A1732&gt;0,VLOOKUP(A1732,Liste!$B$179                         : Liste!$C$189,2),"")</f>
        <v/>
      </c>
      <c r="C1732" s="186"/>
      <c r="D1732" s="187"/>
      <c r="E1732" t="str">
        <f>IF(D1732&gt;0,VLOOKUP(D1732,Liste!$A$10:$D$163,4),"")</f>
        <v/>
      </c>
      <c r="F1732" s="37"/>
      <c r="G1732" s="37"/>
      <c r="H1732" s="37"/>
      <c r="I1732" s="144" t="str">
        <f t="shared" si="26"/>
        <v/>
      </c>
    </row>
    <row r="1733" spans="1:9" ht="13" x14ac:dyDescent="0.3">
      <c r="A1733" s="147"/>
      <c r="B1733" s="149" t="str">
        <f>IF(A1733&gt;0,VLOOKUP(A1733,Liste!$B$179                         : Liste!$C$189,2),"")</f>
        <v/>
      </c>
      <c r="C1733" s="186"/>
      <c r="D1733" s="187"/>
      <c r="E1733" t="str">
        <f>IF(D1733&gt;0,VLOOKUP(D1733,Liste!$A$10:$D$163,4),"")</f>
        <v/>
      </c>
      <c r="F1733" s="37"/>
      <c r="G1733" s="37"/>
      <c r="H1733" s="37"/>
      <c r="I1733" s="144" t="str">
        <f t="shared" si="26"/>
        <v/>
      </c>
    </row>
    <row r="1734" spans="1:9" ht="13" x14ac:dyDescent="0.3">
      <c r="A1734" s="147"/>
      <c r="B1734" s="149" t="str">
        <f>IF(A1734&gt;0,VLOOKUP(A1734,Liste!$B$179                         : Liste!$C$189,2),"")</f>
        <v/>
      </c>
      <c r="C1734" s="186"/>
      <c r="D1734" s="187"/>
      <c r="E1734" t="str">
        <f>IF(D1734&gt;0,VLOOKUP(D1734,Liste!$A$10:$D$163,4),"")</f>
        <v/>
      </c>
      <c r="F1734" s="37"/>
      <c r="G1734" s="37"/>
      <c r="H1734" s="37"/>
      <c r="I1734" s="144" t="str">
        <f t="shared" ref="I1734:I1797" si="27">IF(AND(D1734&gt;0,F1734+G1734+H1734=0),"EN ATTENTE",IF(F1734+G1734+H1734&gt;1,"ERREUR",""))</f>
        <v/>
      </c>
    </row>
    <row r="1735" spans="1:9" ht="13" x14ac:dyDescent="0.3">
      <c r="A1735" s="147"/>
      <c r="B1735" s="149" t="str">
        <f>IF(A1735&gt;0,VLOOKUP(A1735,Liste!$B$179                         : Liste!$C$189,2),"")</f>
        <v/>
      </c>
      <c r="C1735" s="186"/>
      <c r="D1735" s="187"/>
      <c r="E1735" t="str">
        <f>IF(D1735&gt;0,VLOOKUP(D1735,Liste!$A$10:$D$163,4),"")</f>
        <v/>
      </c>
      <c r="F1735" s="37"/>
      <c r="G1735" s="37"/>
      <c r="H1735" s="37"/>
      <c r="I1735" s="144" t="str">
        <f t="shared" si="27"/>
        <v/>
      </c>
    </row>
    <row r="1736" spans="1:9" ht="13" x14ac:dyDescent="0.3">
      <c r="A1736" s="147"/>
      <c r="B1736" s="149" t="str">
        <f>IF(A1736&gt;0,VLOOKUP(A1736,Liste!$B$179                         : Liste!$C$189,2),"")</f>
        <v/>
      </c>
      <c r="C1736" s="186"/>
      <c r="D1736" s="187"/>
      <c r="E1736" t="str">
        <f>IF(D1736&gt;0,VLOOKUP(D1736,Liste!$A$10:$D$163,4),"")</f>
        <v/>
      </c>
      <c r="F1736" s="37"/>
      <c r="G1736" s="37"/>
      <c r="H1736" s="37"/>
      <c r="I1736" s="144" t="str">
        <f t="shared" si="27"/>
        <v/>
      </c>
    </row>
    <row r="1737" spans="1:9" ht="13" x14ac:dyDescent="0.3">
      <c r="A1737" s="147"/>
      <c r="B1737" s="149" t="str">
        <f>IF(A1737&gt;0,VLOOKUP(A1737,Liste!$B$179                         : Liste!$C$189,2),"")</f>
        <v/>
      </c>
      <c r="C1737" s="186"/>
      <c r="D1737" s="187"/>
      <c r="E1737" t="str">
        <f>IF(D1737&gt;0,VLOOKUP(D1737,Liste!$A$10:$D$163,4),"")</f>
        <v/>
      </c>
      <c r="F1737" s="37"/>
      <c r="G1737" s="37"/>
      <c r="H1737" s="37"/>
      <c r="I1737" s="144" t="str">
        <f t="shared" si="27"/>
        <v/>
      </c>
    </row>
    <row r="1738" spans="1:9" ht="13" x14ac:dyDescent="0.3">
      <c r="A1738" s="147"/>
      <c r="B1738" s="149" t="str">
        <f>IF(A1738&gt;0,VLOOKUP(A1738,Liste!$B$179                         : Liste!$C$189,2),"")</f>
        <v/>
      </c>
      <c r="C1738" s="186"/>
      <c r="D1738" s="187"/>
      <c r="E1738" t="str">
        <f>IF(D1738&gt;0,VLOOKUP(D1738,Liste!$A$10:$D$163,4),"")</f>
        <v/>
      </c>
      <c r="F1738" s="37"/>
      <c r="G1738" s="37"/>
      <c r="H1738" s="37"/>
      <c r="I1738" s="144" t="str">
        <f t="shared" si="27"/>
        <v/>
      </c>
    </row>
    <row r="1739" spans="1:9" ht="13" x14ac:dyDescent="0.3">
      <c r="A1739" s="147"/>
      <c r="B1739" s="149" t="str">
        <f>IF(A1739&gt;0,VLOOKUP(A1739,Liste!$B$179                         : Liste!$C$189,2),"")</f>
        <v/>
      </c>
      <c r="C1739" s="186"/>
      <c r="D1739" s="187"/>
      <c r="E1739" t="str">
        <f>IF(D1739&gt;0,VLOOKUP(D1739,Liste!$A$10:$D$163,4),"")</f>
        <v/>
      </c>
      <c r="F1739" s="37"/>
      <c r="G1739" s="37"/>
      <c r="H1739" s="37"/>
      <c r="I1739" s="144" t="str">
        <f t="shared" si="27"/>
        <v/>
      </c>
    </row>
    <row r="1740" spans="1:9" ht="13" x14ac:dyDescent="0.3">
      <c r="A1740" s="147"/>
      <c r="B1740" s="149" t="str">
        <f>IF(A1740&gt;0,VLOOKUP(A1740,Liste!$B$179                         : Liste!$C$189,2),"")</f>
        <v/>
      </c>
      <c r="C1740" s="186"/>
      <c r="D1740" s="187"/>
      <c r="E1740" t="str">
        <f>IF(D1740&gt;0,VLOOKUP(D1740,Liste!$A$10:$D$163,4),"")</f>
        <v/>
      </c>
      <c r="F1740" s="37"/>
      <c r="G1740" s="37"/>
      <c r="H1740" s="37"/>
      <c r="I1740" s="144" t="str">
        <f t="shared" si="27"/>
        <v/>
      </c>
    </row>
    <row r="1741" spans="1:9" ht="13" x14ac:dyDescent="0.3">
      <c r="A1741" s="147"/>
      <c r="B1741" s="149" t="str">
        <f>IF(A1741&gt;0,VLOOKUP(A1741,Liste!$B$179                         : Liste!$C$189,2),"")</f>
        <v/>
      </c>
      <c r="C1741" s="186"/>
      <c r="D1741" s="187"/>
      <c r="E1741" t="str">
        <f>IF(D1741&gt;0,VLOOKUP(D1741,Liste!$A$10:$D$163,4),"")</f>
        <v/>
      </c>
      <c r="F1741" s="37"/>
      <c r="G1741" s="37"/>
      <c r="H1741" s="37"/>
      <c r="I1741" s="144" t="str">
        <f t="shared" si="27"/>
        <v/>
      </c>
    </row>
    <row r="1742" spans="1:9" ht="13" x14ac:dyDescent="0.3">
      <c r="A1742" s="147"/>
      <c r="B1742" s="149" t="str">
        <f>IF(A1742&gt;0,VLOOKUP(A1742,Liste!$B$179                         : Liste!$C$189,2),"")</f>
        <v/>
      </c>
      <c r="C1742" s="186"/>
      <c r="D1742" s="187"/>
      <c r="E1742" t="str">
        <f>IF(D1742&gt;0,VLOOKUP(D1742,Liste!$A$10:$D$163,4),"")</f>
        <v/>
      </c>
      <c r="F1742" s="37"/>
      <c r="G1742" s="37"/>
      <c r="H1742" s="37"/>
      <c r="I1742" s="144" t="str">
        <f t="shared" si="27"/>
        <v/>
      </c>
    </row>
    <row r="1743" spans="1:9" ht="13" x14ac:dyDescent="0.3">
      <c r="A1743" s="147"/>
      <c r="B1743" s="149" t="str">
        <f>IF(A1743&gt;0,VLOOKUP(A1743,Liste!$B$179                         : Liste!$C$189,2),"")</f>
        <v/>
      </c>
      <c r="C1743" s="186"/>
      <c r="D1743" s="187"/>
      <c r="E1743" t="str">
        <f>IF(D1743&gt;0,VLOOKUP(D1743,Liste!$A$10:$D$163,4),"")</f>
        <v/>
      </c>
      <c r="F1743" s="37"/>
      <c r="G1743" s="37"/>
      <c r="H1743" s="37"/>
      <c r="I1743" s="144" t="str">
        <f t="shared" si="27"/>
        <v/>
      </c>
    </row>
    <row r="1744" spans="1:9" ht="13" x14ac:dyDescent="0.3">
      <c r="A1744" s="147"/>
      <c r="B1744" s="149" t="str">
        <f>IF(A1744&gt;0,VLOOKUP(A1744,Liste!$B$179                         : Liste!$C$189,2),"")</f>
        <v/>
      </c>
      <c r="C1744" s="186"/>
      <c r="D1744" s="187"/>
      <c r="E1744" t="str">
        <f>IF(D1744&gt;0,VLOOKUP(D1744,Liste!$A$10:$D$163,4),"")</f>
        <v/>
      </c>
      <c r="F1744" s="37"/>
      <c r="G1744" s="37"/>
      <c r="H1744" s="37"/>
      <c r="I1744" s="144" t="str">
        <f t="shared" si="27"/>
        <v/>
      </c>
    </row>
    <row r="1745" spans="1:9" ht="13" x14ac:dyDescent="0.3">
      <c r="A1745" s="147"/>
      <c r="B1745" s="149" t="str">
        <f>IF(A1745&gt;0,VLOOKUP(A1745,Liste!$B$179                         : Liste!$C$189,2),"")</f>
        <v/>
      </c>
      <c r="C1745" s="186"/>
      <c r="D1745" s="187"/>
      <c r="E1745" t="str">
        <f>IF(D1745&gt;0,VLOOKUP(D1745,Liste!$A$10:$D$163,4),"")</f>
        <v/>
      </c>
      <c r="F1745" s="37"/>
      <c r="G1745" s="37"/>
      <c r="H1745" s="37"/>
      <c r="I1745" s="144" t="str">
        <f t="shared" si="27"/>
        <v/>
      </c>
    </row>
    <row r="1746" spans="1:9" ht="13" x14ac:dyDescent="0.3">
      <c r="A1746" s="147"/>
      <c r="B1746" s="149" t="str">
        <f>IF(A1746&gt;0,VLOOKUP(A1746,Liste!$B$179                         : Liste!$C$189,2),"")</f>
        <v/>
      </c>
      <c r="C1746" s="186"/>
      <c r="D1746" s="187"/>
      <c r="E1746" t="str">
        <f>IF(D1746&gt;0,VLOOKUP(D1746,Liste!$A$10:$D$163,4),"")</f>
        <v/>
      </c>
      <c r="F1746" s="37"/>
      <c r="G1746" s="37"/>
      <c r="H1746" s="37"/>
      <c r="I1746" s="144" t="str">
        <f t="shared" si="27"/>
        <v/>
      </c>
    </row>
    <row r="1747" spans="1:9" ht="13" x14ac:dyDescent="0.3">
      <c r="A1747" s="147"/>
      <c r="B1747" s="149" t="str">
        <f>IF(A1747&gt;0,VLOOKUP(A1747,Liste!$B$179                         : Liste!$C$189,2),"")</f>
        <v/>
      </c>
      <c r="C1747" s="186"/>
      <c r="D1747" s="187"/>
      <c r="E1747" t="str">
        <f>IF(D1747&gt;0,VLOOKUP(D1747,Liste!$A$10:$D$163,4),"")</f>
        <v/>
      </c>
      <c r="F1747" s="37"/>
      <c r="G1747" s="37"/>
      <c r="H1747" s="37"/>
      <c r="I1747" s="144" t="str">
        <f t="shared" si="27"/>
        <v/>
      </c>
    </row>
    <row r="1748" spans="1:9" ht="13" x14ac:dyDescent="0.3">
      <c r="A1748" s="147"/>
      <c r="B1748" s="149" t="str">
        <f>IF(A1748&gt;0,VLOOKUP(A1748,Liste!$B$179                         : Liste!$C$189,2),"")</f>
        <v/>
      </c>
      <c r="C1748" s="186"/>
      <c r="D1748" s="187"/>
      <c r="E1748" t="str">
        <f>IF(D1748&gt;0,VLOOKUP(D1748,Liste!$A$10:$D$163,4),"")</f>
        <v/>
      </c>
      <c r="F1748" s="37"/>
      <c r="G1748" s="37"/>
      <c r="H1748" s="37"/>
      <c r="I1748" s="144" t="str">
        <f t="shared" si="27"/>
        <v/>
      </c>
    </row>
    <row r="1749" spans="1:9" ht="13" x14ac:dyDescent="0.3">
      <c r="A1749" s="147"/>
      <c r="B1749" s="149" t="str">
        <f>IF(A1749&gt;0,VLOOKUP(A1749,Liste!$B$179                         : Liste!$C$189,2),"")</f>
        <v/>
      </c>
      <c r="C1749" s="186"/>
      <c r="D1749" s="187"/>
      <c r="E1749" t="str">
        <f>IF(D1749&gt;0,VLOOKUP(D1749,Liste!$A$10:$D$163,4),"")</f>
        <v/>
      </c>
      <c r="F1749" s="37"/>
      <c r="G1749" s="37"/>
      <c r="H1749" s="37"/>
      <c r="I1749" s="144" t="str">
        <f t="shared" si="27"/>
        <v/>
      </c>
    </row>
    <row r="1750" spans="1:9" ht="13" x14ac:dyDescent="0.3">
      <c r="A1750" s="147"/>
      <c r="B1750" s="149" t="str">
        <f>IF(A1750&gt;0,VLOOKUP(A1750,Liste!$B$179                         : Liste!$C$189,2),"")</f>
        <v/>
      </c>
      <c r="C1750" s="186"/>
      <c r="D1750" s="187"/>
      <c r="E1750" t="str">
        <f>IF(D1750&gt;0,VLOOKUP(D1750,Liste!$A$10:$D$163,4),"")</f>
        <v/>
      </c>
      <c r="F1750" s="37"/>
      <c r="G1750" s="37"/>
      <c r="H1750" s="37"/>
      <c r="I1750" s="144" t="str">
        <f t="shared" si="27"/>
        <v/>
      </c>
    </row>
    <row r="1751" spans="1:9" ht="13" x14ac:dyDescent="0.3">
      <c r="A1751" s="147"/>
      <c r="B1751" s="149" t="str">
        <f>IF(A1751&gt;0,VLOOKUP(A1751,Liste!$B$179                         : Liste!$C$189,2),"")</f>
        <v/>
      </c>
      <c r="C1751" s="186"/>
      <c r="D1751" s="187"/>
      <c r="E1751" t="str">
        <f>IF(D1751&gt;0,VLOOKUP(D1751,Liste!$A$10:$D$163,4),"")</f>
        <v/>
      </c>
      <c r="F1751" s="37"/>
      <c r="G1751" s="37"/>
      <c r="H1751" s="37"/>
      <c r="I1751" s="144" t="str">
        <f t="shared" si="27"/>
        <v/>
      </c>
    </row>
    <row r="1752" spans="1:9" ht="13" x14ac:dyDescent="0.3">
      <c r="A1752" s="147"/>
      <c r="B1752" s="149" t="str">
        <f>IF(A1752&gt;0,VLOOKUP(A1752,Liste!$B$179                         : Liste!$C$189,2),"")</f>
        <v/>
      </c>
      <c r="C1752" s="186"/>
      <c r="D1752" s="187"/>
      <c r="E1752" t="str">
        <f>IF(D1752&gt;0,VLOOKUP(D1752,Liste!$A$10:$D$163,4),"")</f>
        <v/>
      </c>
      <c r="F1752" s="37"/>
      <c r="G1752" s="37"/>
      <c r="H1752" s="37"/>
      <c r="I1752" s="144" t="str">
        <f t="shared" si="27"/>
        <v/>
      </c>
    </row>
    <row r="1753" spans="1:9" ht="13" x14ac:dyDescent="0.3">
      <c r="A1753" s="147"/>
      <c r="B1753" s="149" t="str">
        <f>IF(A1753&gt;0,VLOOKUP(A1753,Liste!$B$179                         : Liste!$C$189,2),"")</f>
        <v/>
      </c>
      <c r="C1753" s="186"/>
      <c r="D1753" s="187"/>
      <c r="E1753" t="str">
        <f>IF(D1753&gt;0,VLOOKUP(D1753,Liste!$A$10:$D$163,4),"")</f>
        <v/>
      </c>
      <c r="F1753" s="37"/>
      <c r="G1753" s="37"/>
      <c r="H1753" s="37"/>
      <c r="I1753" s="144" t="str">
        <f t="shared" si="27"/>
        <v/>
      </c>
    </row>
    <row r="1754" spans="1:9" ht="13" x14ac:dyDescent="0.3">
      <c r="A1754" s="147"/>
      <c r="B1754" s="149" t="str">
        <f>IF(A1754&gt;0,VLOOKUP(A1754,Liste!$B$179                         : Liste!$C$189,2),"")</f>
        <v/>
      </c>
      <c r="C1754" s="186"/>
      <c r="D1754" s="187"/>
      <c r="E1754" t="str">
        <f>IF(D1754&gt;0,VLOOKUP(D1754,Liste!$A$10:$D$163,4),"")</f>
        <v/>
      </c>
      <c r="F1754" s="37"/>
      <c r="G1754" s="37"/>
      <c r="H1754" s="37"/>
      <c r="I1754" s="144" t="str">
        <f t="shared" si="27"/>
        <v/>
      </c>
    </row>
    <row r="1755" spans="1:9" ht="13" x14ac:dyDescent="0.3">
      <c r="A1755" s="147"/>
      <c r="B1755" s="149" t="str">
        <f>IF(A1755&gt;0,VLOOKUP(A1755,Liste!$B$179                         : Liste!$C$189,2),"")</f>
        <v/>
      </c>
      <c r="C1755" s="186"/>
      <c r="D1755" s="187"/>
      <c r="E1755" t="str">
        <f>IF(D1755&gt;0,VLOOKUP(D1755,Liste!$A$10:$D$163,4),"")</f>
        <v/>
      </c>
      <c r="F1755" s="37"/>
      <c r="G1755" s="37"/>
      <c r="H1755" s="37"/>
      <c r="I1755" s="144" t="str">
        <f t="shared" si="27"/>
        <v/>
      </c>
    </row>
    <row r="1756" spans="1:9" ht="13" x14ac:dyDescent="0.3">
      <c r="A1756" s="147"/>
      <c r="B1756" s="149" t="str">
        <f>IF(A1756&gt;0,VLOOKUP(A1756,Liste!$B$179                         : Liste!$C$189,2),"")</f>
        <v/>
      </c>
      <c r="C1756" s="186"/>
      <c r="D1756" s="187"/>
      <c r="E1756" t="str">
        <f>IF(D1756&gt;0,VLOOKUP(D1756,Liste!$A$10:$D$163,4),"")</f>
        <v/>
      </c>
      <c r="F1756" s="37"/>
      <c r="G1756" s="37"/>
      <c r="H1756" s="37"/>
      <c r="I1756" s="144" t="str">
        <f t="shared" si="27"/>
        <v/>
      </c>
    </row>
    <row r="1757" spans="1:9" ht="13" x14ac:dyDescent="0.3">
      <c r="A1757" s="147"/>
      <c r="B1757" s="149" t="str">
        <f>IF(A1757&gt;0,VLOOKUP(A1757,Liste!$B$179                         : Liste!$C$189,2),"")</f>
        <v/>
      </c>
      <c r="C1757" s="186"/>
      <c r="D1757" s="187"/>
      <c r="E1757" t="str">
        <f>IF(D1757&gt;0,VLOOKUP(D1757,Liste!$A$10:$D$163,4),"")</f>
        <v/>
      </c>
      <c r="F1757" s="37"/>
      <c r="G1757" s="37"/>
      <c r="H1757" s="37"/>
      <c r="I1757" s="144" t="str">
        <f t="shared" si="27"/>
        <v/>
      </c>
    </row>
    <row r="1758" spans="1:9" ht="13" x14ac:dyDescent="0.3">
      <c r="A1758" s="147"/>
      <c r="B1758" s="149" t="str">
        <f>IF(A1758&gt;0,VLOOKUP(A1758,Liste!$B$179                         : Liste!$C$189,2),"")</f>
        <v/>
      </c>
      <c r="C1758" s="186"/>
      <c r="D1758" s="187"/>
      <c r="E1758" t="str">
        <f>IF(D1758&gt;0,VLOOKUP(D1758,Liste!$A$10:$D$163,4),"")</f>
        <v/>
      </c>
      <c r="F1758" s="37"/>
      <c r="G1758" s="37"/>
      <c r="H1758" s="37"/>
      <c r="I1758" s="144" t="str">
        <f t="shared" si="27"/>
        <v/>
      </c>
    </row>
    <row r="1759" spans="1:9" ht="13" x14ac:dyDescent="0.3">
      <c r="A1759" s="147"/>
      <c r="B1759" s="149" t="str">
        <f>IF(A1759&gt;0,VLOOKUP(A1759,Liste!$B$179                         : Liste!$C$189,2),"")</f>
        <v/>
      </c>
      <c r="C1759" s="186"/>
      <c r="D1759" s="187"/>
      <c r="E1759" t="str">
        <f>IF(D1759&gt;0,VLOOKUP(D1759,Liste!$A$10:$D$163,4),"")</f>
        <v/>
      </c>
      <c r="F1759" s="37"/>
      <c r="G1759" s="37"/>
      <c r="H1759" s="37"/>
      <c r="I1759" s="144" t="str">
        <f t="shared" si="27"/>
        <v/>
      </c>
    </row>
    <row r="1760" spans="1:9" ht="13" x14ac:dyDescent="0.3">
      <c r="A1760" s="147"/>
      <c r="B1760" s="149" t="str">
        <f>IF(A1760&gt;0,VLOOKUP(A1760,Liste!$B$179                         : Liste!$C$189,2),"")</f>
        <v/>
      </c>
      <c r="C1760" s="186"/>
      <c r="D1760" s="187"/>
      <c r="E1760" t="str">
        <f>IF(D1760&gt;0,VLOOKUP(D1760,Liste!$A$10:$D$163,4),"")</f>
        <v/>
      </c>
      <c r="F1760" s="37"/>
      <c r="G1760" s="37"/>
      <c r="H1760" s="37"/>
      <c r="I1760" s="144" t="str">
        <f t="shared" si="27"/>
        <v/>
      </c>
    </row>
    <row r="1761" spans="1:9" ht="13" x14ac:dyDescent="0.3">
      <c r="A1761" s="147"/>
      <c r="B1761" s="149" t="str">
        <f>IF(A1761&gt;0,VLOOKUP(A1761,Liste!$B$179                         : Liste!$C$189,2),"")</f>
        <v/>
      </c>
      <c r="C1761" s="186"/>
      <c r="D1761" s="187"/>
      <c r="E1761" t="str">
        <f>IF(D1761&gt;0,VLOOKUP(D1761,Liste!$A$10:$D$163,4),"")</f>
        <v/>
      </c>
      <c r="F1761" s="37"/>
      <c r="G1761" s="37"/>
      <c r="H1761" s="37"/>
      <c r="I1761" s="144" t="str">
        <f t="shared" si="27"/>
        <v/>
      </c>
    </row>
    <row r="1762" spans="1:9" ht="13" x14ac:dyDescent="0.3">
      <c r="A1762" s="147"/>
      <c r="B1762" s="149" t="str">
        <f>IF(A1762&gt;0,VLOOKUP(A1762,Liste!$B$179                         : Liste!$C$189,2),"")</f>
        <v/>
      </c>
      <c r="C1762" s="186"/>
      <c r="D1762" s="187"/>
      <c r="E1762" t="str">
        <f>IF(D1762&gt;0,VLOOKUP(D1762,Liste!$A$10:$D$163,4),"")</f>
        <v/>
      </c>
      <c r="F1762" s="37"/>
      <c r="G1762" s="37"/>
      <c r="H1762" s="37"/>
      <c r="I1762" s="144" t="str">
        <f t="shared" si="27"/>
        <v/>
      </c>
    </row>
    <row r="1763" spans="1:9" ht="13" x14ac:dyDescent="0.3">
      <c r="A1763" s="147"/>
      <c r="B1763" s="149" t="str">
        <f>IF(A1763&gt;0,VLOOKUP(A1763,Liste!$B$179                         : Liste!$C$189,2),"")</f>
        <v/>
      </c>
      <c r="C1763" s="186"/>
      <c r="D1763" s="187"/>
      <c r="E1763" t="str">
        <f>IF(D1763&gt;0,VLOOKUP(D1763,Liste!$A$10:$D$163,4),"")</f>
        <v/>
      </c>
      <c r="F1763" s="37"/>
      <c r="G1763" s="37"/>
      <c r="H1763" s="37"/>
      <c r="I1763" s="144" t="str">
        <f t="shared" si="27"/>
        <v/>
      </c>
    </row>
    <row r="1764" spans="1:9" ht="13" x14ac:dyDescent="0.3">
      <c r="A1764" s="147"/>
      <c r="B1764" s="149" t="str">
        <f>IF(A1764&gt;0,VLOOKUP(A1764,Liste!$B$179                         : Liste!$C$189,2),"")</f>
        <v/>
      </c>
      <c r="C1764" s="186"/>
      <c r="D1764" s="187"/>
      <c r="E1764" t="str">
        <f>IF(D1764&gt;0,VLOOKUP(D1764,Liste!$A$10:$D$163,4),"")</f>
        <v/>
      </c>
      <c r="F1764" s="37"/>
      <c r="G1764" s="37"/>
      <c r="H1764" s="37"/>
      <c r="I1764" s="144" t="str">
        <f t="shared" si="27"/>
        <v/>
      </c>
    </row>
    <row r="1765" spans="1:9" ht="13" x14ac:dyDescent="0.3">
      <c r="A1765" s="147"/>
      <c r="B1765" s="149" t="str">
        <f>IF(A1765&gt;0,VLOOKUP(A1765,Liste!$B$179                         : Liste!$C$189,2),"")</f>
        <v/>
      </c>
      <c r="C1765" s="186"/>
      <c r="D1765" s="187"/>
      <c r="E1765" t="str">
        <f>IF(D1765&gt;0,VLOOKUP(D1765,Liste!$A$10:$D$163,4),"")</f>
        <v/>
      </c>
      <c r="F1765" s="37"/>
      <c r="G1765" s="37"/>
      <c r="H1765" s="37"/>
      <c r="I1765" s="144" t="str">
        <f t="shared" si="27"/>
        <v/>
      </c>
    </row>
    <row r="1766" spans="1:9" ht="13" x14ac:dyDescent="0.3">
      <c r="A1766" s="147"/>
      <c r="B1766" s="149" t="str">
        <f>IF(A1766&gt;0,VLOOKUP(A1766,Liste!$B$179                         : Liste!$C$189,2),"")</f>
        <v/>
      </c>
      <c r="C1766" s="186"/>
      <c r="D1766" s="187"/>
      <c r="E1766" t="str">
        <f>IF(D1766&gt;0,VLOOKUP(D1766,Liste!$A$10:$D$163,4),"")</f>
        <v/>
      </c>
      <c r="F1766" s="37"/>
      <c r="G1766" s="37"/>
      <c r="H1766" s="37"/>
      <c r="I1766" s="144" t="str">
        <f t="shared" si="27"/>
        <v/>
      </c>
    </row>
    <row r="1767" spans="1:9" ht="13" x14ac:dyDescent="0.3">
      <c r="A1767" s="147"/>
      <c r="B1767" s="149" t="str">
        <f>IF(A1767&gt;0,VLOOKUP(A1767,Liste!$B$179                         : Liste!$C$189,2),"")</f>
        <v/>
      </c>
      <c r="C1767" s="186"/>
      <c r="D1767" s="187"/>
      <c r="E1767" t="str">
        <f>IF(D1767&gt;0,VLOOKUP(D1767,Liste!$A$10:$D$163,4),"")</f>
        <v/>
      </c>
      <c r="F1767" s="37"/>
      <c r="G1767" s="37"/>
      <c r="H1767" s="37"/>
      <c r="I1767" s="144" t="str">
        <f t="shared" si="27"/>
        <v/>
      </c>
    </row>
    <row r="1768" spans="1:9" ht="13" x14ac:dyDescent="0.3">
      <c r="A1768" s="147"/>
      <c r="B1768" s="149" t="str">
        <f>IF(A1768&gt;0,VLOOKUP(A1768,Liste!$B$179                         : Liste!$C$189,2),"")</f>
        <v/>
      </c>
      <c r="C1768" s="186"/>
      <c r="D1768" s="187"/>
      <c r="E1768" t="str">
        <f>IF(D1768&gt;0,VLOOKUP(D1768,Liste!$A$10:$D$163,4),"")</f>
        <v/>
      </c>
      <c r="F1768" s="37"/>
      <c r="G1768" s="37"/>
      <c r="H1768" s="37"/>
      <c r="I1768" s="144" t="str">
        <f t="shared" si="27"/>
        <v/>
      </c>
    </row>
    <row r="1769" spans="1:9" ht="13" x14ac:dyDescent="0.3">
      <c r="A1769" s="147"/>
      <c r="B1769" s="149" t="str">
        <f>IF(A1769&gt;0,VLOOKUP(A1769,Liste!$B$179                         : Liste!$C$189,2),"")</f>
        <v/>
      </c>
      <c r="C1769" s="186"/>
      <c r="D1769" s="187"/>
      <c r="E1769" t="str">
        <f>IF(D1769&gt;0,VLOOKUP(D1769,Liste!$A$10:$D$163,4),"")</f>
        <v/>
      </c>
      <c r="F1769" s="37"/>
      <c r="G1769" s="37"/>
      <c r="H1769" s="37"/>
      <c r="I1769" s="144" t="str">
        <f t="shared" si="27"/>
        <v/>
      </c>
    </row>
    <row r="1770" spans="1:9" ht="13" x14ac:dyDescent="0.3">
      <c r="A1770" s="147"/>
      <c r="B1770" s="149" t="str">
        <f>IF(A1770&gt;0,VLOOKUP(A1770,Liste!$B$179                         : Liste!$C$189,2),"")</f>
        <v/>
      </c>
      <c r="C1770" s="186"/>
      <c r="D1770" s="187"/>
      <c r="E1770" t="str">
        <f>IF(D1770&gt;0,VLOOKUP(D1770,Liste!$A$10:$D$163,4),"")</f>
        <v/>
      </c>
      <c r="F1770" s="37"/>
      <c r="G1770" s="37"/>
      <c r="H1770" s="37"/>
      <c r="I1770" s="144" t="str">
        <f t="shared" si="27"/>
        <v/>
      </c>
    </row>
    <row r="1771" spans="1:9" ht="13" x14ac:dyDescent="0.3">
      <c r="A1771" s="147"/>
      <c r="B1771" s="149" t="str">
        <f>IF(A1771&gt;0,VLOOKUP(A1771,Liste!$B$179                         : Liste!$C$189,2),"")</f>
        <v/>
      </c>
      <c r="C1771" s="186"/>
      <c r="D1771" s="187"/>
      <c r="E1771" t="str">
        <f>IF(D1771&gt;0,VLOOKUP(D1771,Liste!$A$10:$D$163,4),"")</f>
        <v/>
      </c>
      <c r="F1771" s="37"/>
      <c r="G1771" s="37"/>
      <c r="H1771" s="37"/>
      <c r="I1771" s="144" t="str">
        <f t="shared" si="27"/>
        <v/>
      </c>
    </row>
    <row r="1772" spans="1:9" ht="13" x14ac:dyDescent="0.3">
      <c r="A1772" s="147"/>
      <c r="B1772" s="149" t="str">
        <f>IF(A1772&gt;0,VLOOKUP(A1772,Liste!$B$179                         : Liste!$C$189,2),"")</f>
        <v/>
      </c>
      <c r="C1772" s="186"/>
      <c r="D1772" s="187"/>
      <c r="E1772" t="str">
        <f>IF(D1772&gt;0,VLOOKUP(D1772,Liste!$A$10:$D$163,4),"")</f>
        <v/>
      </c>
      <c r="F1772" s="37"/>
      <c r="G1772" s="37"/>
      <c r="H1772" s="37"/>
      <c r="I1772" s="144" t="str">
        <f t="shared" si="27"/>
        <v/>
      </c>
    </row>
    <row r="1773" spans="1:9" ht="13" x14ac:dyDescent="0.3">
      <c r="A1773" s="147"/>
      <c r="B1773" s="149" t="str">
        <f>IF(A1773&gt;0,VLOOKUP(A1773,Liste!$B$179                         : Liste!$C$189,2),"")</f>
        <v/>
      </c>
      <c r="C1773" s="186"/>
      <c r="D1773" s="187"/>
      <c r="E1773" t="str">
        <f>IF(D1773&gt;0,VLOOKUP(D1773,Liste!$A$10:$D$163,4),"")</f>
        <v/>
      </c>
      <c r="F1773" s="37"/>
      <c r="G1773" s="37"/>
      <c r="H1773" s="37"/>
      <c r="I1773" s="144" t="str">
        <f t="shared" si="27"/>
        <v/>
      </c>
    </row>
    <row r="1774" spans="1:9" ht="13" x14ac:dyDescent="0.3">
      <c r="A1774" s="147"/>
      <c r="B1774" s="149" t="str">
        <f>IF(A1774&gt;0,VLOOKUP(A1774,Liste!$B$179                         : Liste!$C$189,2),"")</f>
        <v/>
      </c>
      <c r="C1774" s="186"/>
      <c r="D1774" s="187"/>
      <c r="E1774" t="str">
        <f>IF(D1774&gt;0,VLOOKUP(D1774,Liste!$A$10:$D$163,4),"")</f>
        <v/>
      </c>
      <c r="F1774" s="37"/>
      <c r="G1774" s="37"/>
      <c r="H1774" s="37"/>
      <c r="I1774" s="144" t="str">
        <f t="shared" si="27"/>
        <v/>
      </c>
    </row>
    <row r="1775" spans="1:9" ht="13" x14ac:dyDescent="0.3">
      <c r="A1775" s="147"/>
      <c r="B1775" s="149" t="str">
        <f>IF(A1775&gt;0,VLOOKUP(A1775,Liste!$B$179                         : Liste!$C$189,2),"")</f>
        <v/>
      </c>
      <c r="C1775" s="186"/>
      <c r="D1775" s="187"/>
      <c r="E1775" t="str">
        <f>IF(D1775&gt;0,VLOOKUP(D1775,Liste!$A$10:$D$163,4),"")</f>
        <v/>
      </c>
      <c r="F1775" s="37"/>
      <c r="G1775" s="37"/>
      <c r="H1775" s="37"/>
      <c r="I1775" s="144" t="str">
        <f t="shared" si="27"/>
        <v/>
      </c>
    </row>
    <row r="1776" spans="1:9" ht="13" x14ac:dyDescent="0.3">
      <c r="A1776" s="147"/>
      <c r="B1776" s="149" t="str">
        <f>IF(A1776&gt;0,VLOOKUP(A1776,Liste!$B$179                         : Liste!$C$189,2),"")</f>
        <v/>
      </c>
      <c r="C1776" s="186"/>
      <c r="D1776" s="187"/>
      <c r="E1776" t="str">
        <f>IF(D1776&gt;0,VLOOKUP(D1776,Liste!$A$10:$D$163,4),"")</f>
        <v/>
      </c>
      <c r="F1776" s="37"/>
      <c r="G1776" s="37"/>
      <c r="H1776" s="37"/>
      <c r="I1776" s="144" t="str">
        <f t="shared" si="27"/>
        <v/>
      </c>
    </row>
    <row r="1777" spans="1:9" ht="13" x14ac:dyDescent="0.3">
      <c r="A1777" s="147"/>
      <c r="B1777" s="149" t="str">
        <f>IF(A1777&gt;0,VLOOKUP(A1777,Liste!$B$179                         : Liste!$C$189,2),"")</f>
        <v/>
      </c>
      <c r="C1777" s="186"/>
      <c r="D1777" s="187"/>
      <c r="E1777" t="str">
        <f>IF(D1777&gt;0,VLOOKUP(D1777,Liste!$A$10:$D$163,4),"")</f>
        <v/>
      </c>
      <c r="F1777" s="37"/>
      <c r="G1777" s="37"/>
      <c r="H1777" s="37"/>
      <c r="I1777" s="144" t="str">
        <f t="shared" si="27"/>
        <v/>
      </c>
    </row>
    <row r="1778" spans="1:9" ht="13" x14ac:dyDescent="0.3">
      <c r="A1778" s="147"/>
      <c r="B1778" s="149" t="str">
        <f>IF(A1778&gt;0,VLOOKUP(A1778,Liste!$B$179                         : Liste!$C$189,2),"")</f>
        <v/>
      </c>
      <c r="C1778" s="186"/>
      <c r="D1778" s="187"/>
      <c r="E1778" t="str">
        <f>IF(D1778&gt;0,VLOOKUP(D1778,Liste!$A$10:$D$163,4),"")</f>
        <v/>
      </c>
      <c r="F1778" s="37"/>
      <c r="G1778" s="37"/>
      <c r="H1778" s="37"/>
      <c r="I1778" s="144" t="str">
        <f t="shared" si="27"/>
        <v/>
      </c>
    </row>
    <row r="1779" spans="1:9" ht="13" x14ac:dyDescent="0.3">
      <c r="A1779" s="147"/>
      <c r="B1779" s="149" t="str">
        <f>IF(A1779&gt;0,VLOOKUP(A1779,Liste!$B$179                         : Liste!$C$189,2),"")</f>
        <v/>
      </c>
      <c r="C1779" s="186"/>
      <c r="D1779" s="187"/>
      <c r="E1779" t="str">
        <f>IF(D1779&gt;0,VLOOKUP(D1779,Liste!$A$10:$D$163,4),"")</f>
        <v/>
      </c>
      <c r="F1779" s="37"/>
      <c r="G1779" s="37"/>
      <c r="H1779" s="37"/>
      <c r="I1779" s="144" t="str">
        <f t="shared" si="27"/>
        <v/>
      </c>
    </row>
    <row r="1780" spans="1:9" ht="13" x14ac:dyDescent="0.3">
      <c r="A1780" s="147"/>
      <c r="B1780" s="149" t="str">
        <f>IF(A1780&gt;0,VLOOKUP(A1780,Liste!$B$179                         : Liste!$C$189,2),"")</f>
        <v/>
      </c>
      <c r="C1780" s="186"/>
      <c r="D1780" s="187"/>
      <c r="E1780" t="str">
        <f>IF(D1780&gt;0,VLOOKUP(D1780,Liste!$A$10:$D$163,4),"")</f>
        <v/>
      </c>
      <c r="F1780" s="37"/>
      <c r="G1780" s="37"/>
      <c r="H1780" s="37"/>
      <c r="I1780" s="144" t="str">
        <f t="shared" si="27"/>
        <v/>
      </c>
    </row>
    <row r="1781" spans="1:9" ht="13" x14ac:dyDescent="0.3">
      <c r="A1781" s="147"/>
      <c r="B1781" s="149" t="str">
        <f>IF(A1781&gt;0,VLOOKUP(A1781,Liste!$B$179                         : Liste!$C$189,2),"")</f>
        <v/>
      </c>
      <c r="C1781" s="186"/>
      <c r="D1781" s="187"/>
      <c r="E1781" t="str">
        <f>IF(D1781&gt;0,VLOOKUP(D1781,Liste!$A$10:$D$163,4),"")</f>
        <v/>
      </c>
      <c r="F1781" s="37"/>
      <c r="G1781" s="37"/>
      <c r="H1781" s="37"/>
      <c r="I1781" s="144" t="str">
        <f t="shared" si="27"/>
        <v/>
      </c>
    </row>
    <row r="1782" spans="1:9" ht="13" x14ac:dyDescent="0.3">
      <c r="A1782" s="147"/>
      <c r="B1782" s="149" t="str">
        <f>IF(A1782&gt;0,VLOOKUP(A1782,Liste!$B$179                         : Liste!$C$189,2),"")</f>
        <v/>
      </c>
      <c r="C1782" s="186"/>
      <c r="D1782" s="187"/>
      <c r="E1782" t="str">
        <f>IF(D1782&gt;0,VLOOKUP(D1782,Liste!$A$10:$D$163,4),"")</f>
        <v/>
      </c>
      <c r="F1782" s="37"/>
      <c r="G1782" s="37"/>
      <c r="H1782" s="37"/>
      <c r="I1782" s="144" t="str">
        <f t="shared" si="27"/>
        <v/>
      </c>
    </row>
    <row r="1783" spans="1:9" ht="13" x14ac:dyDescent="0.3">
      <c r="A1783" s="147"/>
      <c r="B1783" s="149" t="str">
        <f>IF(A1783&gt;0,VLOOKUP(A1783,Liste!$B$179                         : Liste!$C$189,2),"")</f>
        <v/>
      </c>
      <c r="C1783" s="186"/>
      <c r="D1783" s="187"/>
      <c r="E1783" t="str">
        <f>IF(D1783&gt;0,VLOOKUP(D1783,Liste!$A$10:$D$163,4),"")</f>
        <v/>
      </c>
      <c r="F1783" s="37"/>
      <c r="G1783" s="37"/>
      <c r="H1783" s="37"/>
      <c r="I1783" s="144" t="str">
        <f t="shared" si="27"/>
        <v/>
      </c>
    </row>
    <row r="1784" spans="1:9" ht="13" x14ac:dyDescent="0.3">
      <c r="A1784" s="147"/>
      <c r="B1784" s="149" t="str">
        <f>IF(A1784&gt;0,VLOOKUP(A1784,Liste!$B$179                         : Liste!$C$189,2),"")</f>
        <v/>
      </c>
      <c r="C1784" s="186"/>
      <c r="D1784" s="187"/>
      <c r="E1784" t="str">
        <f>IF(D1784&gt;0,VLOOKUP(D1784,Liste!$A$10:$D$163,4),"")</f>
        <v/>
      </c>
      <c r="F1784" s="37"/>
      <c r="G1784" s="37"/>
      <c r="H1784" s="37"/>
      <c r="I1784" s="144" t="str">
        <f t="shared" si="27"/>
        <v/>
      </c>
    </row>
    <row r="1785" spans="1:9" ht="13" x14ac:dyDescent="0.3">
      <c r="A1785" s="147"/>
      <c r="B1785" s="149" t="str">
        <f>IF(A1785&gt;0,VLOOKUP(A1785,Liste!$B$179                         : Liste!$C$189,2),"")</f>
        <v/>
      </c>
      <c r="C1785" s="186"/>
      <c r="D1785" s="187"/>
      <c r="E1785" t="str">
        <f>IF(D1785&gt;0,VLOOKUP(D1785,Liste!$A$10:$D$163,4),"")</f>
        <v/>
      </c>
      <c r="F1785" s="37"/>
      <c r="G1785" s="37"/>
      <c r="H1785" s="37"/>
      <c r="I1785" s="144" t="str">
        <f t="shared" si="27"/>
        <v/>
      </c>
    </row>
    <row r="1786" spans="1:9" ht="13" x14ac:dyDescent="0.3">
      <c r="A1786" s="147"/>
      <c r="B1786" s="149" t="str">
        <f>IF(A1786&gt;0,VLOOKUP(A1786,Liste!$B$179                         : Liste!$C$189,2),"")</f>
        <v/>
      </c>
      <c r="C1786" s="186"/>
      <c r="D1786" s="187"/>
      <c r="E1786" t="str">
        <f>IF(D1786&gt;0,VLOOKUP(D1786,Liste!$A$10:$D$163,4),"")</f>
        <v/>
      </c>
      <c r="F1786" s="37"/>
      <c r="G1786" s="37"/>
      <c r="H1786" s="37"/>
      <c r="I1786" s="144" t="str">
        <f t="shared" si="27"/>
        <v/>
      </c>
    </row>
    <row r="1787" spans="1:9" ht="13" x14ac:dyDescent="0.3">
      <c r="A1787" s="147"/>
      <c r="B1787" s="149" t="str">
        <f>IF(A1787&gt;0,VLOOKUP(A1787,Liste!$B$179                         : Liste!$C$189,2),"")</f>
        <v/>
      </c>
      <c r="C1787" s="186"/>
      <c r="D1787" s="187"/>
      <c r="E1787" t="str">
        <f>IF(D1787&gt;0,VLOOKUP(D1787,Liste!$A$10:$D$163,4),"")</f>
        <v/>
      </c>
      <c r="F1787" s="37"/>
      <c r="G1787" s="37"/>
      <c r="H1787" s="37"/>
      <c r="I1787" s="144" t="str">
        <f t="shared" si="27"/>
        <v/>
      </c>
    </row>
    <row r="1788" spans="1:9" ht="13" x14ac:dyDescent="0.3">
      <c r="A1788" s="147"/>
      <c r="B1788" s="149" t="str">
        <f>IF(A1788&gt;0,VLOOKUP(A1788,Liste!$B$179                         : Liste!$C$189,2),"")</f>
        <v/>
      </c>
      <c r="C1788" s="186"/>
      <c r="D1788" s="187"/>
      <c r="E1788" t="str">
        <f>IF(D1788&gt;0,VLOOKUP(D1788,Liste!$A$10:$D$163,4),"")</f>
        <v/>
      </c>
      <c r="F1788" s="37"/>
      <c r="G1788" s="37"/>
      <c r="H1788" s="37"/>
      <c r="I1788" s="144" t="str">
        <f t="shared" si="27"/>
        <v/>
      </c>
    </row>
    <row r="1789" spans="1:9" ht="13" x14ac:dyDescent="0.3">
      <c r="A1789" s="147"/>
      <c r="B1789" s="149" t="str">
        <f>IF(A1789&gt;0,VLOOKUP(A1789,Liste!$B$179                         : Liste!$C$189,2),"")</f>
        <v/>
      </c>
      <c r="C1789" s="186"/>
      <c r="D1789" s="187"/>
      <c r="E1789" t="str">
        <f>IF(D1789&gt;0,VLOOKUP(D1789,Liste!$A$10:$D$163,4),"")</f>
        <v/>
      </c>
      <c r="F1789" s="37"/>
      <c r="G1789" s="37"/>
      <c r="H1789" s="37"/>
      <c r="I1789" s="144" t="str">
        <f t="shared" si="27"/>
        <v/>
      </c>
    </row>
    <row r="1790" spans="1:9" ht="13" x14ac:dyDescent="0.3">
      <c r="A1790" s="147"/>
      <c r="B1790" s="149" t="str">
        <f>IF(A1790&gt;0,VLOOKUP(A1790,Liste!$B$179                         : Liste!$C$189,2),"")</f>
        <v/>
      </c>
      <c r="C1790" s="186"/>
      <c r="D1790" s="187"/>
      <c r="E1790" t="str">
        <f>IF(D1790&gt;0,VLOOKUP(D1790,Liste!$A$10:$D$163,4),"")</f>
        <v/>
      </c>
      <c r="F1790" s="37"/>
      <c r="G1790" s="37"/>
      <c r="H1790" s="37"/>
      <c r="I1790" s="144" t="str">
        <f t="shared" si="27"/>
        <v/>
      </c>
    </row>
    <row r="1791" spans="1:9" ht="13" x14ac:dyDescent="0.3">
      <c r="A1791" s="147"/>
      <c r="B1791" s="149" t="str">
        <f>IF(A1791&gt;0,VLOOKUP(A1791,Liste!$B$179                         : Liste!$C$189,2),"")</f>
        <v/>
      </c>
      <c r="C1791" s="186"/>
      <c r="D1791" s="187"/>
      <c r="E1791" t="str">
        <f>IF(D1791&gt;0,VLOOKUP(D1791,Liste!$A$10:$D$163,4),"")</f>
        <v/>
      </c>
      <c r="F1791" s="37"/>
      <c r="G1791" s="37"/>
      <c r="H1791" s="37"/>
      <c r="I1791" s="144" t="str">
        <f t="shared" si="27"/>
        <v/>
      </c>
    </row>
    <row r="1792" spans="1:9" ht="13" x14ac:dyDescent="0.3">
      <c r="A1792" s="147"/>
      <c r="B1792" s="149" t="str">
        <f>IF(A1792&gt;0,VLOOKUP(A1792,Liste!$B$179                         : Liste!$C$189,2),"")</f>
        <v/>
      </c>
      <c r="C1792" s="186"/>
      <c r="D1792" s="187"/>
      <c r="E1792" t="str">
        <f>IF(D1792&gt;0,VLOOKUP(D1792,Liste!$A$10:$D$163,4),"")</f>
        <v/>
      </c>
      <c r="F1792" s="37"/>
      <c r="G1792" s="37"/>
      <c r="H1792" s="37"/>
      <c r="I1792" s="144" t="str">
        <f t="shared" si="27"/>
        <v/>
      </c>
    </row>
    <row r="1793" spans="1:9" ht="13" x14ac:dyDescent="0.3">
      <c r="A1793" s="147"/>
      <c r="B1793" s="149" t="str">
        <f>IF(A1793&gt;0,VLOOKUP(A1793,Liste!$B$179                         : Liste!$C$189,2),"")</f>
        <v/>
      </c>
      <c r="C1793" s="186"/>
      <c r="D1793" s="187"/>
      <c r="E1793" t="str">
        <f>IF(D1793&gt;0,VLOOKUP(D1793,Liste!$A$10:$D$163,4),"")</f>
        <v/>
      </c>
      <c r="F1793" s="37"/>
      <c r="G1793" s="37"/>
      <c r="H1793" s="37"/>
      <c r="I1793" s="144" t="str">
        <f t="shared" si="27"/>
        <v/>
      </c>
    </row>
    <row r="1794" spans="1:9" ht="13" x14ac:dyDescent="0.3">
      <c r="A1794" s="147"/>
      <c r="B1794" s="149" t="str">
        <f>IF(A1794&gt;0,VLOOKUP(A1794,Liste!$B$179                         : Liste!$C$189,2),"")</f>
        <v/>
      </c>
      <c r="C1794" s="186"/>
      <c r="D1794" s="187"/>
      <c r="E1794" t="str">
        <f>IF(D1794&gt;0,VLOOKUP(D1794,Liste!$A$10:$D$163,4),"")</f>
        <v/>
      </c>
      <c r="F1794" s="37"/>
      <c r="G1794" s="37"/>
      <c r="H1794" s="37"/>
      <c r="I1794" s="144" t="str">
        <f t="shared" si="27"/>
        <v/>
      </c>
    </row>
    <row r="1795" spans="1:9" ht="13" x14ac:dyDescent="0.3">
      <c r="A1795" s="147"/>
      <c r="B1795" s="149" t="str">
        <f>IF(A1795&gt;0,VLOOKUP(A1795,Liste!$B$179                         : Liste!$C$189,2),"")</f>
        <v/>
      </c>
      <c r="C1795" s="186"/>
      <c r="D1795" s="187"/>
      <c r="E1795" t="str">
        <f>IF(D1795&gt;0,VLOOKUP(D1795,Liste!$A$10:$D$163,4),"")</f>
        <v/>
      </c>
      <c r="F1795" s="37"/>
      <c r="G1795" s="37"/>
      <c r="H1795" s="37"/>
      <c r="I1795" s="144" t="str">
        <f t="shared" si="27"/>
        <v/>
      </c>
    </row>
    <row r="1796" spans="1:9" ht="13" x14ac:dyDescent="0.3">
      <c r="A1796" s="147"/>
      <c r="B1796" s="149" t="str">
        <f>IF(A1796&gt;0,VLOOKUP(A1796,Liste!$B$179                         : Liste!$C$189,2),"")</f>
        <v/>
      </c>
      <c r="C1796" s="186"/>
      <c r="D1796" s="187"/>
      <c r="E1796" t="str">
        <f>IF(D1796&gt;0,VLOOKUP(D1796,Liste!$A$10:$D$163,4),"")</f>
        <v/>
      </c>
      <c r="F1796" s="37"/>
      <c r="G1796" s="37"/>
      <c r="H1796" s="37"/>
      <c r="I1796" s="144" t="str">
        <f t="shared" si="27"/>
        <v/>
      </c>
    </row>
    <row r="1797" spans="1:9" ht="13" x14ac:dyDescent="0.3">
      <c r="A1797" s="147"/>
      <c r="B1797" s="149" t="str">
        <f>IF(A1797&gt;0,VLOOKUP(A1797,Liste!$B$179                         : Liste!$C$189,2),"")</f>
        <v/>
      </c>
      <c r="C1797" s="186"/>
      <c r="D1797" s="187"/>
      <c r="E1797" t="str">
        <f>IF(D1797&gt;0,VLOOKUP(D1797,Liste!$A$10:$D$163,4),"")</f>
        <v/>
      </c>
      <c r="F1797" s="37"/>
      <c r="G1797" s="37"/>
      <c r="H1797" s="37"/>
      <c r="I1797" s="144" t="str">
        <f t="shared" si="27"/>
        <v/>
      </c>
    </row>
    <row r="1798" spans="1:9" ht="13" x14ac:dyDescent="0.3">
      <c r="A1798" s="147"/>
      <c r="B1798" s="149" t="str">
        <f>IF(A1798&gt;0,VLOOKUP(A1798,Liste!$B$179                         : Liste!$C$189,2),"")</f>
        <v/>
      </c>
      <c r="C1798" s="186"/>
      <c r="D1798" s="187"/>
      <c r="E1798" t="str">
        <f>IF(D1798&gt;0,VLOOKUP(D1798,Liste!$A$10:$D$163,4),"")</f>
        <v/>
      </c>
      <c r="F1798" s="37"/>
      <c r="G1798" s="37"/>
      <c r="H1798" s="37"/>
      <c r="I1798" s="144" t="str">
        <f t="shared" ref="I1798:I1861" si="28">IF(AND(D1798&gt;0,F1798+G1798+H1798=0),"EN ATTENTE",IF(F1798+G1798+H1798&gt;1,"ERREUR",""))</f>
        <v/>
      </c>
    </row>
    <row r="1799" spans="1:9" ht="13" x14ac:dyDescent="0.3">
      <c r="A1799" s="147"/>
      <c r="B1799" s="149" t="str">
        <f>IF(A1799&gt;0,VLOOKUP(A1799,Liste!$B$179                         : Liste!$C$189,2),"")</f>
        <v/>
      </c>
      <c r="C1799" s="186"/>
      <c r="D1799" s="187"/>
      <c r="E1799" t="str">
        <f>IF(D1799&gt;0,VLOOKUP(D1799,Liste!$A$10:$D$163,4),"")</f>
        <v/>
      </c>
      <c r="F1799" s="37"/>
      <c r="G1799" s="37"/>
      <c r="H1799" s="37"/>
      <c r="I1799" s="144" t="str">
        <f t="shared" si="28"/>
        <v/>
      </c>
    </row>
    <row r="1800" spans="1:9" ht="13" x14ac:dyDescent="0.3">
      <c r="A1800" s="147"/>
      <c r="B1800" s="149" t="str">
        <f>IF(A1800&gt;0,VLOOKUP(A1800,Liste!$B$179                         : Liste!$C$189,2),"")</f>
        <v/>
      </c>
      <c r="C1800" s="186"/>
      <c r="D1800" s="187"/>
      <c r="E1800" t="str">
        <f>IF(D1800&gt;0,VLOOKUP(D1800,Liste!$A$10:$D$163,4),"")</f>
        <v/>
      </c>
      <c r="F1800" s="37"/>
      <c r="G1800" s="37"/>
      <c r="H1800" s="37"/>
      <c r="I1800" s="144" t="str">
        <f t="shared" si="28"/>
        <v/>
      </c>
    </row>
    <row r="1801" spans="1:9" ht="13" x14ac:dyDescent="0.3">
      <c r="A1801" s="147"/>
      <c r="B1801" s="149" t="str">
        <f>IF(A1801&gt;0,VLOOKUP(A1801,Liste!$B$179                         : Liste!$C$189,2),"")</f>
        <v/>
      </c>
      <c r="C1801" s="186"/>
      <c r="D1801" s="187"/>
      <c r="E1801" t="str">
        <f>IF(D1801&gt;0,VLOOKUP(D1801,Liste!$A$10:$D$163,4),"")</f>
        <v/>
      </c>
      <c r="F1801" s="37"/>
      <c r="G1801" s="37"/>
      <c r="H1801" s="37"/>
      <c r="I1801" s="144" t="str">
        <f t="shared" si="28"/>
        <v/>
      </c>
    </row>
    <row r="1802" spans="1:9" ht="13" x14ac:dyDescent="0.3">
      <c r="A1802" s="147"/>
      <c r="B1802" s="149" t="str">
        <f>IF(A1802&gt;0,VLOOKUP(A1802,Liste!$B$179                         : Liste!$C$189,2),"")</f>
        <v/>
      </c>
      <c r="C1802" s="186"/>
      <c r="D1802" s="187"/>
      <c r="E1802" t="str">
        <f>IF(D1802&gt;0,VLOOKUP(D1802,Liste!$A$10:$D$163,4),"")</f>
        <v/>
      </c>
      <c r="F1802" s="37"/>
      <c r="G1802" s="37"/>
      <c r="H1802" s="37"/>
      <c r="I1802" s="144" t="str">
        <f t="shared" si="28"/>
        <v/>
      </c>
    </row>
    <row r="1803" spans="1:9" ht="13" x14ac:dyDescent="0.3">
      <c r="A1803" s="147"/>
      <c r="B1803" s="149" t="str">
        <f>IF(A1803&gt;0,VLOOKUP(A1803,Liste!$B$179                         : Liste!$C$189,2),"")</f>
        <v/>
      </c>
      <c r="C1803" s="186"/>
      <c r="D1803" s="187"/>
      <c r="E1803" t="str">
        <f>IF(D1803&gt;0,VLOOKUP(D1803,Liste!$A$10:$D$163,4),"")</f>
        <v/>
      </c>
      <c r="F1803" s="37"/>
      <c r="G1803" s="37"/>
      <c r="H1803" s="37"/>
      <c r="I1803" s="144" t="str">
        <f t="shared" si="28"/>
        <v/>
      </c>
    </row>
    <row r="1804" spans="1:9" ht="13" x14ac:dyDescent="0.3">
      <c r="A1804" s="147"/>
      <c r="B1804" s="149" t="str">
        <f>IF(A1804&gt;0,VLOOKUP(A1804,Liste!$B$179                         : Liste!$C$189,2),"")</f>
        <v/>
      </c>
      <c r="C1804" s="186"/>
      <c r="D1804" s="187"/>
      <c r="E1804" t="str">
        <f>IF(D1804&gt;0,VLOOKUP(D1804,Liste!$A$10:$D$163,4),"")</f>
        <v/>
      </c>
      <c r="F1804" s="37"/>
      <c r="G1804" s="37"/>
      <c r="H1804" s="37"/>
      <c r="I1804" s="144" t="str">
        <f t="shared" si="28"/>
        <v/>
      </c>
    </row>
    <row r="1805" spans="1:9" ht="13" x14ac:dyDescent="0.3">
      <c r="A1805" s="147"/>
      <c r="B1805" s="149" t="str">
        <f>IF(A1805&gt;0,VLOOKUP(A1805,Liste!$B$179                         : Liste!$C$189,2),"")</f>
        <v/>
      </c>
      <c r="C1805" s="186"/>
      <c r="D1805" s="187"/>
      <c r="E1805" t="str">
        <f>IF(D1805&gt;0,VLOOKUP(D1805,Liste!$A$10:$D$163,4),"")</f>
        <v/>
      </c>
      <c r="F1805" s="37"/>
      <c r="G1805" s="37"/>
      <c r="H1805" s="37"/>
      <c r="I1805" s="144" t="str">
        <f t="shared" si="28"/>
        <v/>
      </c>
    </row>
    <row r="1806" spans="1:9" ht="13" x14ac:dyDescent="0.3">
      <c r="A1806" s="147"/>
      <c r="B1806" s="149" t="str">
        <f>IF(A1806&gt;0,VLOOKUP(A1806,Liste!$B$179                         : Liste!$C$189,2),"")</f>
        <v/>
      </c>
      <c r="C1806" s="186"/>
      <c r="D1806" s="187"/>
      <c r="E1806" t="str">
        <f>IF(D1806&gt;0,VLOOKUP(D1806,Liste!$A$10:$D$163,4),"")</f>
        <v/>
      </c>
      <c r="F1806" s="37"/>
      <c r="G1806" s="37"/>
      <c r="H1806" s="37"/>
      <c r="I1806" s="144" t="str">
        <f t="shared" si="28"/>
        <v/>
      </c>
    </row>
    <row r="1807" spans="1:9" ht="13" x14ac:dyDescent="0.3">
      <c r="A1807" s="147"/>
      <c r="B1807" s="149" t="str">
        <f>IF(A1807&gt;0,VLOOKUP(A1807,Liste!$B$179                         : Liste!$C$189,2),"")</f>
        <v/>
      </c>
      <c r="C1807" s="186"/>
      <c r="D1807" s="187"/>
      <c r="E1807" t="str">
        <f>IF(D1807&gt;0,VLOOKUP(D1807,Liste!$A$10:$D$163,4),"")</f>
        <v/>
      </c>
      <c r="F1807" s="37"/>
      <c r="G1807" s="37"/>
      <c r="H1807" s="37"/>
      <c r="I1807" s="144" t="str">
        <f t="shared" si="28"/>
        <v/>
      </c>
    </row>
    <row r="1808" spans="1:9" ht="13" x14ac:dyDescent="0.3">
      <c r="A1808" s="147"/>
      <c r="B1808" s="149" t="str">
        <f>IF(A1808&gt;0,VLOOKUP(A1808,Liste!$B$179                         : Liste!$C$189,2),"")</f>
        <v/>
      </c>
      <c r="C1808" s="186"/>
      <c r="D1808" s="187"/>
      <c r="E1808" t="str">
        <f>IF(D1808&gt;0,VLOOKUP(D1808,Liste!$A$10:$D$163,4),"")</f>
        <v/>
      </c>
      <c r="F1808" s="37"/>
      <c r="G1808" s="37"/>
      <c r="H1808" s="37"/>
      <c r="I1808" s="144" t="str">
        <f t="shared" si="28"/>
        <v/>
      </c>
    </row>
    <row r="1809" spans="1:9" ht="13" x14ac:dyDescent="0.3">
      <c r="A1809" s="147"/>
      <c r="B1809" s="149" t="str">
        <f>IF(A1809&gt;0,VLOOKUP(A1809,Liste!$B$179                         : Liste!$C$189,2),"")</f>
        <v/>
      </c>
      <c r="C1809" s="186"/>
      <c r="D1809" s="187"/>
      <c r="E1809" t="str">
        <f>IF(D1809&gt;0,VLOOKUP(D1809,Liste!$A$10:$D$163,4),"")</f>
        <v/>
      </c>
      <c r="F1809" s="37"/>
      <c r="G1809" s="37"/>
      <c r="H1809" s="37"/>
      <c r="I1809" s="144" t="str">
        <f t="shared" si="28"/>
        <v/>
      </c>
    </row>
    <row r="1810" spans="1:9" ht="13" x14ac:dyDescent="0.3">
      <c r="A1810" s="147"/>
      <c r="B1810" s="149" t="str">
        <f>IF(A1810&gt;0,VLOOKUP(A1810,Liste!$B$179                         : Liste!$C$189,2),"")</f>
        <v/>
      </c>
      <c r="C1810" s="186"/>
      <c r="D1810" s="187"/>
      <c r="E1810" t="str">
        <f>IF(D1810&gt;0,VLOOKUP(D1810,Liste!$A$10:$D$163,4),"")</f>
        <v/>
      </c>
      <c r="F1810" s="37"/>
      <c r="G1810" s="37"/>
      <c r="H1810" s="37"/>
      <c r="I1810" s="144" t="str">
        <f t="shared" si="28"/>
        <v/>
      </c>
    </row>
    <row r="1811" spans="1:9" ht="13" x14ac:dyDescent="0.3">
      <c r="A1811" s="147"/>
      <c r="B1811" s="149" t="str">
        <f>IF(A1811&gt;0,VLOOKUP(A1811,Liste!$B$179                         : Liste!$C$189,2),"")</f>
        <v/>
      </c>
      <c r="C1811" s="186"/>
      <c r="D1811" s="187"/>
      <c r="E1811" t="str">
        <f>IF(D1811&gt;0,VLOOKUP(D1811,Liste!$A$10:$D$163,4),"")</f>
        <v/>
      </c>
      <c r="F1811" s="37"/>
      <c r="G1811" s="37"/>
      <c r="H1811" s="37"/>
      <c r="I1811" s="144" t="str">
        <f t="shared" si="28"/>
        <v/>
      </c>
    </row>
    <row r="1812" spans="1:9" ht="13" x14ac:dyDescent="0.3">
      <c r="A1812" s="147"/>
      <c r="B1812" s="149" t="str">
        <f>IF(A1812&gt;0,VLOOKUP(A1812,Liste!$B$179                         : Liste!$C$189,2),"")</f>
        <v/>
      </c>
      <c r="C1812" s="186"/>
      <c r="D1812" s="187"/>
      <c r="E1812" t="str">
        <f>IF(D1812&gt;0,VLOOKUP(D1812,Liste!$A$10:$D$163,4),"")</f>
        <v/>
      </c>
      <c r="F1812" s="37"/>
      <c r="G1812" s="37"/>
      <c r="H1812" s="37"/>
      <c r="I1812" s="144" t="str">
        <f t="shared" si="28"/>
        <v/>
      </c>
    </row>
    <row r="1813" spans="1:9" ht="13" x14ac:dyDescent="0.3">
      <c r="A1813" s="147"/>
      <c r="B1813" s="149" t="str">
        <f>IF(A1813&gt;0,VLOOKUP(A1813,Liste!$B$179                         : Liste!$C$189,2),"")</f>
        <v/>
      </c>
      <c r="C1813" s="186"/>
      <c r="D1813" s="187"/>
      <c r="E1813" t="str">
        <f>IF(D1813&gt;0,VLOOKUP(D1813,Liste!$A$10:$D$163,4),"")</f>
        <v/>
      </c>
      <c r="F1813" s="37"/>
      <c r="G1813" s="37"/>
      <c r="H1813" s="37"/>
      <c r="I1813" s="144" t="str">
        <f t="shared" si="28"/>
        <v/>
      </c>
    </row>
    <row r="1814" spans="1:9" ht="13" x14ac:dyDescent="0.3">
      <c r="A1814" s="147"/>
      <c r="B1814" s="149" t="str">
        <f>IF(A1814&gt;0,VLOOKUP(A1814,Liste!$B$179                         : Liste!$C$189,2),"")</f>
        <v/>
      </c>
      <c r="C1814" s="186"/>
      <c r="D1814" s="187"/>
      <c r="E1814" t="str">
        <f>IF(D1814&gt;0,VLOOKUP(D1814,Liste!$A$10:$D$163,4),"")</f>
        <v/>
      </c>
      <c r="F1814" s="37"/>
      <c r="G1814" s="37"/>
      <c r="H1814" s="37"/>
      <c r="I1814" s="144" t="str">
        <f t="shared" si="28"/>
        <v/>
      </c>
    </row>
    <row r="1815" spans="1:9" ht="13" x14ac:dyDescent="0.3">
      <c r="A1815" s="147"/>
      <c r="B1815" s="149" t="str">
        <f>IF(A1815&gt;0,VLOOKUP(A1815,Liste!$B$179                         : Liste!$C$189,2),"")</f>
        <v/>
      </c>
      <c r="C1815" s="186"/>
      <c r="D1815" s="187"/>
      <c r="E1815" t="str">
        <f>IF(D1815&gt;0,VLOOKUP(D1815,Liste!$A$10:$D$163,4),"")</f>
        <v/>
      </c>
      <c r="F1815" s="37"/>
      <c r="G1815" s="37"/>
      <c r="H1815" s="37"/>
      <c r="I1815" s="144" t="str">
        <f t="shared" si="28"/>
        <v/>
      </c>
    </row>
    <row r="1816" spans="1:9" ht="13" x14ac:dyDescent="0.3">
      <c r="A1816" s="147"/>
      <c r="B1816" s="149" t="str">
        <f>IF(A1816&gt;0,VLOOKUP(A1816,Liste!$B$179                         : Liste!$C$189,2),"")</f>
        <v/>
      </c>
      <c r="C1816" s="186"/>
      <c r="D1816" s="187"/>
      <c r="E1816" t="str">
        <f>IF(D1816&gt;0,VLOOKUP(D1816,Liste!$A$10:$D$163,4),"")</f>
        <v/>
      </c>
      <c r="F1816" s="37"/>
      <c r="G1816" s="37"/>
      <c r="H1816" s="37"/>
      <c r="I1816" s="144" t="str">
        <f t="shared" si="28"/>
        <v/>
      </c>
    </row>
    <row r="1817" spans="1:9" ht="13" x14ac:dyDescent="0.3">
      <c r="A1817" s="147"/>
      <c r="B1817" s="149" t="str">
        <f>IF(A1817&gt;0,VLOOKUP(A1817,Liste!$B$179                         : Liste!$C$189,2),"")</f>
        <v/>
      </c>
      <c r="C1817" s="186"/>
      <c r="D1817" s="187"/>
      <c r="E1817" t="str">
        <f>IF(D1817&gt;0,VLOOKUP(D1817,Liste!$A$10:$D$163,4),"")</f>
        <v/>
      </c>
      <c r="F1817" s="37"/>
      <c r="G1817" s="37"/>
      <c r="H1817" s="37"/>
      <c r="I1817" s="144" t="str">
        <f t="shared" si="28"/>
        <v/>
      </c>
    </row>
    <row r="1818" spans="1:9" ht="13" x14ac:dyDescent="0.3">
      <c r="A1818" s="147"/>
      <c r="B1818" s="149" t="str">
        <f>IF(A1818&gt;0,VLOOKUP(A1818,Liste!$B$179                         : Liste!$C$189,2),"")</f>
        <v/>
      </c>
      <c r="C1818" s="186"/>
      <c r="D1818" s="187"/>
      <c r="E1818" t="str">
        <f>IF(D1818&gt;0,VLOOKUP(D1818,Liste!$A$10:$D$163,4),"")</f>
        <v/>
      </c>
      <c r="F1818" s="37"/>
      <c r="G1818" s="37"/>
      <c r="H1818" s="37"/>
      <c r="I1818" s="144" t="str">
        <f t="shared" si="28"/>
        <v/>
      </c>
    </row>
    <row r="1819" spans="1:9" ht="13" x14ac:dyDescent="0.3">
      <c r="A1819" s="147"/>
      <c r="B1819" s="149" t="str">
        <f>IF(A1819&gt;0,VLOOKUP(A1819,Liste!$B$179                         : Liste!$C$189,2),"")</f>
        <v/>
      </c>
      <c r="C1819" s="186"/>
      <c r="D1819" s="187"/>
      <c r="E1819" t="str">
        <f>IF(D1819&gt;0,VLOOKUP(D1819,Liste!$A$10:$D$163,4),"")</f>
        <v/>
      </c>
      <c r="F1819" s="37"/>
      <c r="G1819" s="37"/>
      <c r="H1819" s="37"/>
      <c r="I1819" s="144" t="str">
        <f t="shared" si="28"/>
        <v/>
      </c>
    </row>
    <row r="1820" spans="1:9" ht="13" x14ac:dyDescent="0.3">
      <c r="A1820" s="147"/>
      <c r="B1820" s="149" t="str">
        <f>IF(A1820&gt;0,VLOOKUP(A1820,Liste!$B$179                         : Liste!$C$189,2),"")</f>
        <v/>
      </c>
      <c r="C1820" s="186"/>
      <c r="D1820" s="187"/>
      <c r="E1820" t="str">
        <f>IF(D1820&gt;0,VLOOKUP(D1820,Liste!$A$10:$D$163,4),"")</f>
        <v/>
      </c>
      <c r="F1820" s="37"/>
      <c r="G1820" s="37"/>
      <c r="H1820" s="37"/>
      <c r="I1820" s="144" t="str">
        <f t="shared" si="28"/>
        <v/>
      </c>
    </row>
    <row r="1821" spans="1:9" ht="13" x14ac:dyDescent="0.3">
      <c r="A1821" s="147"/>
      <c r="B1821" s="149" t="str">
        <f>IF(A1821&gt;0,VLOOKUP(A1821,Liste!$B$179                         : Liste!$C$189,2),"")</f>
        <v/>
      </c>
      <c r="C1821" s="186"/>
      <c r="D1821" s="187"/>
      <c r="E1821" t="str">
        <f>IF(D1821&gt;0,VLOOKUP(D1821,Liste!$A$10:$D$163,4),"")</f>
        <v/>
      </c>
      <c r="F1821" s="37"/>
      <c r="G1821" s="37"/>
      <c r="H1821" s="37"/>
      <c r="I1821" s="144" t="str">
        <f t="shared" si="28"/>
        <v/>
      </c>
    </row>
    <row r="1822" spans="1:9" ht="13" x14ac:dyDescent="0.3">
      <c r="A1822" s="147"/>
      <c r="B1822" s="149" t="str">
        <f>IF(A1822&gt;0,VLOOKUP(A1822,Liste!$B$179                         : Liste!$C$189,2),"")</f>
        <v/>
      </c>
      <c r="C1822" s="186"/>
      <c r="D1822" s="187"/>
      <c r="E1822" t="str">
        <f>IF(D1822&gt;0,VLOOKUP(D1822,Liste!$A$10:$D$163,4),"")</f>
        <v/>
      </c>
      <c r="F1822" s="37"/>
      <c r="G1822" s="37"/>
      <c r="H1822" s="37"/>
      <c r="I1822" s="144" t="str">
        <f t="shared" si="28"/>
        <v/>
      </c>
    </row>
    <row r="1823" spans="1:9" ht="13" x14ac:dyDescent="0.3">
      <c r="A1823" s="147"/>
      <c r="B1823" s="149" t="str">
        <f>IF(A1823&gt;0,VLOOKUP(A1823,Liste!$B$179                         : Liste!$C$189,2),"")</f>
        <v/>
      </c>
      <c r="C1823" s="186"/>
      <c r="D1823" s="187"/>
      <c r="E1823" t="str">
        <f>IF(D1823&gt;0,VLOOKUP(D1823,Liste!$A$10:$D$163,4),"")</f>
        <v/>
      </c>
      <c r="F1823" s="37"/>
      <c r="G1823" s="37"/>
      <c r="H1823" s="37"/>
      <c r="I1823" s="144" t="str">
        <f t="shared" si="28"/>
        <v/>
      </c>
    </row>
    <row r="1824" spans="1:9" ht="13" x14ac:dyDescent="0.3">
      <c r="A1824" s="147"/>
      <c r="B1824" s="149" t="str">
        <f>IF(A1824&gt;0,VLOOKUP(A1824,Liste!$B$179                         : Liste!$C$189,2),"")</f>
        <v/>
      </c>
      <c r="C1824" s="186"/>
      <c r="D1824" s="187"/>
      <c r="E1824" t="str">
        <f>IF(D1824&gt;0,VLOOKUP(D1824,Liste!$A$10:$D$163,4),"")</f>
        <v/>
      </c>
      <c r="F1824" s="37"/>
      <c r="G1824" s="37"/>
      <c r="H1824" s="37"/>
      <c r="I1824" s="144" t="str">
        <f t="shared" si="28"/>
        <v/>
      </c>
    </row>
    <row r="1825" spans="1:9" ht="13" x14ac:dyDescent="0.3">
      <c r="A1825" s="147"/>
      <c r="B1825" s="149" t="str">
        <f>IF(A1825&gt;0,VLOOKUP(A1825,Liste!$B$179                         : Liste!$C$189,2),"")</f>
        <v/>
      </c>
      <c r="C1825" s="186"/>
      <c r="D1825" s="187"/>
      <c r="E1825" t="str">
        <f>IF(D1825&gt;0,VLOOKUP(D1825,Liste!$A$10:$D$163,4),"")</f>
        <v/>
      </c>
      <c r="F1825" s="37"/>
      <c r="G1825" s="37"/>
      <c r="H1825" s="37"/>
      <c r="I1825" s="144" t="str">
        <f t="shared" si="28"/>
        <v/>
      </c>
    </row>
    <row r="1826" spans="1:9" ht="13" x14ac:dyDescent="0.3">
      <c r="A1826" s="147"/>
      <c r="B1826" s="149" t="str">
        <f>IF(A1826&gt;0,VLOOKUP(A1826,Liste!$B$179                         : Liste!$C$189,2),"")</f>
        <v/>
      </c>
      <c r="C1826" s="186"/>
      <c r="D1826" s="187"/>
      <c r="E1826" t="str">
        <f>IF(D1826&gt;0,VLOOKUP(D1826,Liste!$A$10:$D$163,4),"")</f>
        <v/>
      </c>
      <c r="F1826" s="37"/>
      <c r="G1826" s="37"/>
      <c r="H1826" s="37"/>
      <c r="I1826" s="144" t="str">
        <f t="shared" si="28"/>
        <v/>
      </c>
    </row>
    <row r="1827" spans="1:9" ht="13" x14ac:dyDescent="0.3">
      <c r="A1827" s="147"/>
      <c r="B1827" s="149" t="str">
        <f>IF(A1827&gt;0,VLOOKUP(A1827,Liste!$B$179                         : Liste!$C$189,2),"")</f>
        <v/>
      </c>
      <c r="C1827" s="186"/>
      <c r="D1827" s="187"/>
      <c r="E1827" t="str">
        <f>IF(D1827&gt;0,VLOOKUP(D1827,Liste!$A$10:$D$163,4),"")</f>
        <v/>
      </c>
      <c r="F1827" s="37"/>
      <c r="G1827" s="37"/>
      <c r="H1827" s="37"/>
      <c r="I1827" s="144" t="str">
        <f t="shared" si="28"/>
        <v/>
      </c>
    </row>
    <row r="1828" spans="1:9" ht="13" x14ac:dyDescent="0.3">
      <c r="A1828" s="147"/>
      <c r="B1828" s="149" t="str">
        <f>IF(A1828&gt;0,VLOOKUP(A1828,Liste!$B$179                         : Liste!$C$189,2),"")</f>
        <v/>
      </c>
      <c r="C1828" s="186"/>
      <c r="D1828" s="187"/>
      <c r="E1828" t="str">
        <f>IF(D1828&gt;0,VLOOKUP(D1828,Liste!$A$10:$D$163,4),"")</f>
        <v/>
      </c>
      <c r="F1828" s="37"/>
      <c r="G1828" s="37"/>
      <c r="H1828" s="37"/>
      <c r="I1828" s="144" t="str">
        <f t="shared" si="28"/>
        <v/>
      </c>
    </row>
    <row r="1829" spans="1:9" ht="13" x14ac:dyDescent="0.3">
      <c r="A1829" s="147"/>
      <c r="B1829" s="149" t="str">
        <f>IF(A1829&gt;0,VLOOKUP(A1829,Liste!$B$179                         : Liste!$C$189,2),"")</f>
        <v/>
      </c>
      <c r="C1829" s="186"/>
      <c r="D1829" s="187"/>
      <c r="E1829" t="str">
        <f>IF(D1829&gt;0,VLOOKUP(D1829,Liste!$A$10:$D$163,4),"")</f>
        <v/>
      </c>
      <c r="F1829" s="37"/>
      <c r="G1829" s="37"/>
      <c r="H1829" s="37"/>
      <c r="I1829" s="144" t="str">
        <f t="shared" si="28"/>
        <v/>
      </c>
    </row>
    <row r="1830" spans="1:9" ht="13" x14ac:dyDescent="0.3">
      <c r="A1830" s="147"/>
      <c r="B1830" s="149" t="str">
        <f>IF(A1830&gt;0,VLOOKUP(A1830,Liste!$B$179                         : Liste!$C$189,2),"")</f>
        <v/>
      </c>
      <c r="C1830" s="186"/>
      <c r="D1830" s="187"/>
      <c r="E1830" t="str">
        <f>IF(D1830&gt;0,VLOOKUP(D1830,Liste!$A$10:$D$163,4),"")</f>
        <v/>
      </c>
      <c r="F1830" s="37"/>
      <c r="G1830" s="37"/>
      <c r="H1830" s="37"/>
      <c r="I1830" s="144" t="str">
        <f t="shared" si="28"/>
        <v/>
      </c>
    </row>
    <row r="1831" spans="1:9" ht="13" x14ac:dyDescent="0.3">
      <c r="A1831" s="147"/>
      <c r="B1831" s="149" t="str">
        <f>IF(A1831&gt;0,VLOOKUP(A1831,Liste!$B$179                         : Liste!$C$189,2),"")</f>
        <v/>
      </c>
      <c r="C1831" s="186"/>
      <c r="D1831" s="187"/>
      <c r="E1831" t="str">
        <f>IF(D1831&gt;0,VLOOKUP(D1831,Liste!$A$10:$D$163,4),"")</f>
        <v/>
      </c>
      <c r="F1831" s="37"/>
      <c r="G1831" s="37"/>
      <c r="H1831" s="37"/>
      <c r="I1831" s="144" t="str">
        <f t="shared" si="28"/>
        <v/>
      </c>
    </row>
    <row r="1832" spans="1:9" ht="13" x14ac:dyDescent="0.3">
      <c r="A1832" s="147"/>
      <c r="B1832" s="149" t="str">
        <f>IF(A1832&gt;0,VLOOKUP(A1832,Liste!$B$179                         : Liste!$C$189,2),"")</f>
        <v/>
      </c>
      <c r="C1832" s="186"/>
      <c r="D1832" s="187"/>
      <c r="E1832" t="str">
        <f>IF(D1832&gt;0,VLOOKUP(D1832,Liste!$A$10:$D$163,4),"")</f>
        <v/>
      </c>
      <c r="F1832" s="37"/>
      <c r="G1832" s="37"/>
      <c r="H1832" s="37"/>
      <c r="I1832" s="144" t="str">
        <f t="shared" si="28"/>
        <v/>
      </c>
    </row>
    <row r="1833" spans="1:9" ht="13" x14ac:dyDescent="0.3">
      <c r="A1833" s="147"/>
      <c r="B1833" s="149" t="str">
        <f>IF(A1833&gt;0,VLOOKUP(A1833,Liste!$B$179                         : Liste!$C$189,2),"")</f>
        <v/>
      </c>
      <c r="C1833" s="186"/>
      <c r="D1833" s="187"/>
      <c r="E1833" t="str">
        <f>IF(D1833&gt;0,VLOOKUP(D1833,Liste!$A$10:$D$163,4),"")</f>
        <v/>
      </c>
      <c r="F1833" s="37"/>
      <c r="G1833" s="37"/>
      <c r="H1833" s="37"/>
      <c r="I1833" s="144" t="str">
        <f t="shared" si="28"/>
        <v/>
      </c>
    </row>
    <row r="1834" spans="1:9" ht="13" x14ac:dyDescent="0.3">
      <c r="A1834" s="147"/>
      <c r="B1834" s="149" t="str">
        <f>IF(A1834&gt;0,VLOOKUP(A1834,Liste!$B$179                         : Liste!$C$189,2),"")</f>
        <v/>
      </c>
      <c r="C1834" s="186"/>
      <c r="D1834" s="187"/>
      <c r="E1834" t="str">
        <f>IF(D1834&gt;0,VLOOKUP(D1834,Liste!$A$10:$D$163,4),"")</f>
        <v/>
      </c>
      <c r="F1834" s="37"/>
      <c r="G1834" s="37"/>
      <c r="H1834" s="37"/>
      <c r="I1834" s="144" t="str">
        <f t="shared" si="28"/>
        <v/>
      </c>
    </row>
    <row r="1835" spans="1:9" ht="13" x14ac:dyDescent="0.3">
      <c r="A1835" s="147"/>
      <c r="B1835" s="149" t="str">
        <f>IF(A1835&gt;0,VLOOKUP(A1835,Liste!$B$179                         : Liste!$C$189,2),"")</f>
        <v/>
      </c>
      <c r="C1835" s="186"/>
      <c r="D1835" s="187"/>
      <c r="E1835" t="str">
        <f>IF(D1835&gt;0,VLOOKUP(D1835,Liste!$A$10:$D$163,4),"")</f>
        <v/>
      </c>
      <c r="F1835" s="37"/>
      <c r="G1835" s="37"/>
      <c r="H1835" s="37"/>
      <c r="I1835" s="144" t="str">
        <f t="shared" si="28"/>
        <v/>
      </c>
    </row>
    <row r="1836" spans="1:9" ht="13" x14ac:dyDescent="0.3">
      <c r="A1836" s="147"/>
      <c r="B1836" s="149" t="str">
        <f>IF(A1836&gt;0,VLOOKUP(A1836,Liste!$B$179                         : Liste!$C$189,2),"")</f>
        <v/>
      </c>
      <c r="C1836" s="186"/>
      <c r="D1836" s="187"/>
      <c r="E1836" t="str">
        <f>IF(D1836&gt;0,VLOOKUP(D1836,Liste!$A$10:$D$163,4),"")</f>
        <v/>
      </c>
      <c r="F1836" s="37"/>
      <c r="G1836" s="37"/>
      <c r="H1836" s="37"/>
      <c r="I1836" s="144" t="str">
        <f t="shared" si="28"/>
        <v/>
      </c>
    </row>
    <row r="1837" spans="1:9" ht="13" x14ac:dyDescent="0.3">
      <c r="A1837" s="147"/>
      <c r="B1837" s="149" t="str">
        <f>IF(A1837&gt;0,VLOOKUP(A1837,Liste!$B$179                         : Liste!$C$189,2),"")</f>
        <v/>
      </c>
      <c r="C1837" s="186"/>
      <c r="D1837" s="187"/>
      <c r="E1837" t="str">
        <f>IF(D1837&gt;0,VLOOKUP(D1837,Liste!$A$10:$D$163,4),"")</f>
        <v/>
      </c>
      <c r="F1837" s="37"/>
      <c r="G1837" s="37"/>
      <c r="H1837" s="37"/>
      <c r="I1837" s="144" t="str">
        <f t="shared" si="28"/>
        <v/>
      </c>
    </row>
    <row r="1838" spans="1:9" ht="13" x14ac:dyDescent="0.3">
      <c r="A1838" s="147"/>
      <c r="B1838" s="149" t="str">
        <f>IF(A1838&gt;0,VLOOKUP(A1838,Liste!$B$179                         : Liste!$C$189,2),"")</f>
        <v/>
      </c>
      <c r="C1838" s="186"/>
      <c r="D1838" s="187"/>
      <c r="E1838" t="str">
        <f>IF(D1838&gt;0,VLOOKUP(D1838,Liste!$A$10:$D$163,4),"")</f>
        <v/>
      </c>
      <c r="F1838" s="37"/>
      <c r="G1838" s="37"/>
      <c r="H1838" s="37"/>
      <c r="I1838" s="144" t="str">
        <f t="shared" si="28"/>
        <v/>
      </c>
    </row>
    <row r="1839" spans="1:9" ht="13" x14ac:dyDescent="0.3">
      <c r="A1839" s="147"/>
      <c r="B1839" s="149" t="str">
        <f>IF(A1839&gt;0,VLOOKUP(A1839,Liste!$B$179                         : Liste!$C$189,2),"")</f>
        <v/>
      </c>
      <c r="C1839" s="186"/>
      <c r="D1839" s="187"/>
      <c r="E1839" t="str">
        <f>IF(D1839&gt;0,VLOOKUP(D1839,Liste!$A$10:$D$163,4),"")</f>
        <v/>
      </c>
      <c r="F1839" s="37"/>
      <c r="G1839" s="37"/>
      <c r="H1839" s="37"/>
      <c r="I1839" s="144" t="str">
        <f t="shared" si="28"/>
        <v/>
      </c>
    </row>
    <row r="1840" spans="1:9" ht="13" x14ac:dyDescent="0.3">
      <c r="A1840" s="147"/>
      <c r="B1840" s="149" t="str">
        <f>IF(A1840&gt;0,VLOOKUP(A1840,Liste!$B$179                         : Liste!$C$189,2),"")</f>
        <v/>
      </c>
      <c r="C1840" s="186"/>
      <c r="D1840" s="187"/>
      <c r="E1840" t="str">
        <f>IF(D1840&gt;0,VLOOKUP(D1840,Liste!$A$10:$D$163,4),"")</f>
        <v/>
      </c>
      <c r="F1840" s="37"/>
      <c r="G1840" s="37"/>
      <c r="H1840" s="37"/>
      <c r="I1840" s="144" t="str">
        <f t="shared" si="28"/>
        <v/>
      </c>
    </row>
    <row r="1841" spans="1:9" ht="13" x14ac:dyDescent="0.3">
      <c r="A1841" s="147"/>
      <c r="B1841" s="149" t="str">
        <f>IF(A1841&gt;0,VLOOKUP(A1841,Liste!$B$179                         : Liste!$C$189,2),"")</f>
        <v/>
      </c>
      <c r="C1841" s="186"/>
      <c r="D1841" s="187"/>
      <c r="E1841" t="str">
        <f>IF(D1841&gt;0,VLOOKUP(D1841,Liste!$A$10:$D$163,4),"")</f>
        <v/>
      </c>
      <c r="F1841" s="37"/>
      <c r="G1841" s="37"/>
      <c r="H1841" s="37"/>
      <c r="I1841" s="144" t="str">
        <f t="shared" si="28"/>
        <v/>
      </c>
    </row>
    <row r="1842" spans="1:9" ht="13" x14ac:dyDescent="0.3">
      <c r="A1842" s="147"/>
      <c r="B1842" s="149" t="str">
        <f>IF(A1842&gt;0,VLOOKUP(A1842,Liste!$B$179                         : Liste!$C$189,2),"")</f>
        <v/>
      </c>
      <c r="C1842" s="186"/>
      <c r="D1842" s="187"/>
      <c r="E1842" t="str">
        <f>IF(D1842&gt;0,VLOOKUP(D1842,Liste!$A$10:$D$163,4),"")</f>
        <v/>
      </c>
      <c r="F1842" s="37"/>
      <c r="G1842" s="37"/>
      <c r="H1842" s="37"/>
      <c r="I1842" s="144" t="str">
        <f t="shared" si="28"/>
        <v/>
      </c>
    </row>
    <row r="1843" spans="1:9" ht="13" x14ac:dyDescent="0.3">
      <c r="A1843" s="147"/>
      <c r="B1843" s="149" t="str">
        <f>IF(A1843&gt;0,VLOOKUP(A1843,Liste!$B$179                         : Liste!$C$189,2),"")</f>
        <v/>
      </c>
      <c r="C1843" s="186"/>
      <c r="D1843" s="187"/>
      <c r="E1843" t="str">
        <f>IF(D1843&gt;0,VLOOKUP(D1843,Liste!$A$10:$D$163,4),"")</f>
        <v/>
      </c>
      <c r="F1843" s="37"/>
      <c r="G1843" s="37"/>
      <c r="H1843" s="37"/>
      <c r="I1843" s="144" t="str">
        <f t="shared" si="28"/>
        <v/>
      </c>
    </row>
    <row r="1844" spans="1:9" ht="13" x14ac:dyDescent="0.3">
      <c r="A1844" s="147"/>
      <c r="B1844" s="149" t="str">
        <f>IF(A1844&gt;0,VLOOKUP(A1844,Liste!$B$179                         : Liste!$C$189,2),"")</f>
        <v/>
      </c>
      <c r="C1844" s="186"/>
      <c r="D1844" s="187"/>
      <c r="E1844" t="str">
        <f>IF(D1844&gt;0,VLOOKUP(D1844,Liste!$A$10:$D$163,4),"")</f>
        <v/>
      </c>
      <c r="F1844" s="37"/>
      <c r="G1844" s="37"/>
      <c r="H1844" s="37"/>
      <c r="I1844" s="144" t="str">
        <f t="shared" si="28"/>
        <v/>
      </c>
    </row>
    <row r="1845" spans="1:9" ht="13" x14ac:dyDescent="0.3">
      <c r="A1845" s="147"/>
      <c r="B1845" s="149" t="str">
        <f>IF(A1845&gt;0,VLOOKUP(A1845,Liste!$B$179                         : Liste!$C$189,2),"")</f>
        <v/>
      </c>
      <c r="C1845" s="186"/>
      <c r="D1845" s="187"/>
      <c r="E1845" t="str">
        <f>IF(D1845&gt;0,VLOOKUP(D1845,Liste!$A$10:$D$163,4),"")</f>
        <v/>
      </c>
      <c r="F1845" s="37"/>
      <c r="G1845" s="37"/>
      <c r="H1845" s="37"/>
      <c r="I1845" s="144" t="str">
        <f t="shared" si="28"/>
        <v/>
      </c>
    </row>
    <row r="1846" spans="1:9" ht="13" x14ac:dyDescent="0.3">
      <c r="A1846" s="147"/>
      <c r="B1846" s="149" t="str">
        <f>IF(A1846&gt;0,VLOOKUP(A1846,Liste!$B$179                         : Liste!$C$189,2),"")</f>
        <v/>
      </c>
      <c r="C1846" s="186"/>
      <c r="D1846" s="187"/>
      <c r="E1846" t="str">
        <f>IF(D1846&gt;0,VLOOKUP(D1846,Liste!$A$10:$D$163,4),"")</f>
        <v/>
      </c>
      <c r="F1846" s="37"/>
      <c r="G1846" s="37"/>
      <c r="H1846" s="37"/>
      <c r="I1846" s="144" t="str">
        <f t="shared" si="28"/>
        <v/>
      </c>
    </row>
    <row r="1847" spans="1:9" ht="13" x14ac:dyDescent="0.3">
      <c r="A1847" s="147"/>
      <c r="B1847" s="149" t="str">
        <f>IF(A1847&gt;0,VLOOKUP(A1847,Liste!$B$179                         : Liste!$C$189,2),"")</f>
        <v/>
      </c>
      <c r="C1847" s="186"/>
      <c r="D1847" s="187"/>
      <c r="E1847" t="str">
        <f>IF(D1847&gt;0,VLOOKUP(D1847,Liste!$A$10:$D$163,4),"")</f>
        <v/>
      </c>
      <c r="F1847" s="37"/>
      <c r="G1847" s="37"/>
      <c r="H1847" s="37"/>
      <c r="I1847" s="144" t="str">
        <f t="shared" si="28"/>
        <v/>
      </c>
    </row>
    <row r="1848" spans="1:9" ht="13" x14ac:dyDescent="0.3">
      <c r="A1848" s="147"/>
      <c r="B1848" s="149" t="str">
        <f>IF(A1848&gt;0,VLOOKUP(A1848,Liste!$B$179                         : Liste!$C$189,2),"")</f>
        <v/>
      </c>
      <c r="C1848" s="186"/>
      <c r="D1848" s="187"/>
      <c r="E1848" t="str">
        <f>IF(D1848&gt;0,VLOOKUP(D1848,Liste!$A$10:$D$163,4),"")</f>
        <v/>
      </c>
      <c r="F1848" s="37"/>
      <c r="G1848" s="37"/>
      <c r="H1848" s="37"/>
      <c r="I1848" s="144" t="str">
        <f t="shared" si="28"/>
        <v/>
      </c>
    </row>
    <row r="1849" spans="1:9" ht="13" x14ac:dyDescent="0.3">
      <c r="A1849" s="147"/>
      <c r="B1849" s="149" t="str">
        <f>IF(A1849&gt;0,VLOOKUP(A1849,Liste!$B$179                         : Liste!$C$189,2),"")</f>
        <v/>
      </c>
      <c r="C1849" s="186"/>
      <c r="D1849" s="187"/>
      <c r="E1849" t="str">
        <f>IF(D1849&gt;0,VLOOKUP(D1849,Liste!$A$10:$D$163,4),"")</f>
        <v/>
      </c>
      <c r="F1849" s="37"/>
      <c r="G1849" s="37"/>
      <c r="H1849" s="37"/>
      <c r="I1849" s="144" t="str">
        <f t="shared" si="28"/>
        <v/>
      </c>
    </row>
    <row r="1850" spans="1:9" ht="13" x14ac:dyDescent="0.3">
      <c r="A1850" s="147"/>
      <c r="B1850" s="149" t="str">
        <f>IF(A1850&gt;0,VLOOKUP(A1850,Liste!$B$179                         : Liste!$C$189,2),"")</f>
        <v/>
      </c>
      <c r="C1850" s="186"/>
      <c r="D1850" s="187"/>
      <c r="E1850" t="str">
        <f>IF(D1850&gt;0,VLOOKUP(D1850,Liste!$A$10:$D$163,4),"")</f>
        <v/>
      </c>
      <c r="F1850" s="37"/>
      <c r="G1850" s="37"/>
      <c r="H1850" s="37"/>
      <c r="I1850" s="144" t="str">
        <f t="shared" si="28"/>
        <v/>
      </c>
    </row>
    <row r="1851" spans="1:9" ht="13" x14ac:dyDescent="0.3">
      <c r="A1851" s="147"/>
      <c r="B1851" s="149" t="str">
        <f>IF(A1851&gt;0,VLOOKUP(A1851,Liste!$B$179                         : Liste!$C$189,2),"")</f>
        <v/>
      </c>
      <c r="C1851" s="186"/>
      <c r="D1851" s="187"/>
      <c r="E1851" t="str">
        <f>IF(D1851&gt;0,VLOOKUP(D1851,Liste!$A$10:$D$163,4),"")</f>
        <v/>
      </c>
      <c r="F1851" s="37"/>
      <c r="G1851" s="37"/>
      <c r="H1851" s="37"/>
      <c r="I1851" s="144" t="str">
        <f t="shared" si="28"/>
        <v/>
      </c>
    </row>
    <row r="1852" spans="1:9" ht="13" x14ac:dyDescent="0.3">
      <c r="A1852" s="147"/>
      <c r="B1852" s="149" t="str">
        <f>IF(A1852&gt;0,VLOOKUP(A1852,Liste!$B$179                         : Liste!$C$189,2),"")</f>
        <v/>
      </c>
      <c r="C1852" s="186"/>
      <c r="D1852" s="187"/>
      <c r="E1852" t="str">
        <f>IF(D1852&gt;0,VLOOKUP(D1852,Liste!$A$10:$D$163,4),"")</f>
        <v/>
      </c>
      <c r="F1852" s="37"/>
      <c r="G1852" s="37"/>
      <c r="H1852" s="37"/>
      <c r="I1852" s="144" t="str">
        <f t="shared" si="28"/>
        <v/>
      </c>
    </row>
    <row r="1853" spans="1:9" ht="13" x14ac:dyDescent="0.3">
      <c r="A1853" s="147"/>
      <c r="B1853" s="149" t="str">
        <f>IF(A1853&gt;0,VLOOKUP(A1853,Liste!$B$179                         : Liste!$C$189,2),"")</f>
        <v/>
      </c>
      <c r="C1853" s="186"/>
      <c r="D1853" s="187"/>
      <c r="E1853" t="str">
        <f>IF(D1853&gt;0,VLOOKUP(D1853,Liste!$A$10:$D$163,4),"")</f>
        <v/>
      </c>
      <c r="F1853" s="37"/>
      <c r="G1853" s="37"/>
      <c r="H1853" s="37"/>
      <c r="I1853" s="144" t="str">
        <f t="shared" si="28"/>
        <v/>
      </c>
    </row>
    <row r="1854" spans="1:9" ht="13" x14ac:dyDescent="0.3">
      <c r="A1854" s="147"/>
      <c r="B1854" s="149" t="str">
        <f>IF(A1854&gt;0,VLOOKUP(A1854,Liste!$B$179                         : Liste!$C$189,2),"")</f>
        <v/>
      </c>
      <c r="C1854" s="186"/>
      <c r="D1854" s="187"/>
      <c r="E1854" t="str">
        <f>IF(D1854&gt;0,VLOOKUP(D1854,Liste!$A$10:$D$163,4),"")</f>
        <v/>
      </c>
      <c r="F1854" s="37"/>
      <c r="G1854" s="37"/>
      <c r="H1854" s="37"/>
      <c r="I1854" s="144" t="str">
        <f t="shared" si="28"/>
        <v/>
      </c>
    </row>
    <row r="1855" spans="1:9" ht="13" x14ac:dyDescent="0.3">
      <c r="A1855" s="147"/>
      <c r="B1855" s="149" t="str">
        <f>IF(A1855&gt;0,VLOOKUP(A1855,Liste!$B$179                         : Liste!$C$189,2),"")</f>
        <v/>
      </c>
      <c r="C1855" s="186"/>
      <c r="D1855" s="187"/>
      <c r="E1855" t="str">
        <f>IF(D1855&gt;0,VLOOKUP(D1855,Liste!$A$10:$D$163,4),"")</f>
        <v/>
      </c>
      <c r="F1855" s="37"/>
      <c r="G1855" s="37"/>
      <c r="H1855" s="37"/>
      <c r="I1855" s="144" t="str">
        <f t="shared" si="28"/>
        <v/>
      </c>
    </row>
    <row r="1856" spans="1:9" ht="13" x14ac:dyDescent="0.3">
      <c r="A1856" s="147"/>
      <c r="B1856" s="149" t="str">
        <f>IF(A1856&gt;0,VLOOKUP(A1856,Liste!$B$179                         : Liste!$C$189,2),"")</f>
        <v/>
      </c>
      <c r="C1856" s="186"/>
      <c r="D1856" s="187"/>
      <c r="E1856" t="str">
        <f>IF(D1856&gt;0,VLOOKUP(D1856,Liste!$A$10:$D$163,4),"")</f>
        <v/>
      </c>
      <c r="F1856" s="37"/>
      <c r="G1856" s="37"/>
      <c r="H1856" s="37"/>
      <c r="I1856" s="144" t="str">
        <f t="shared" si="28"/>
        <v/>
      </c>
    </row>
    <row r="1857" spans="1:9" ht="13" x14ac:dyDescent="0.3">
      <c r="A1857" s="147"/>
      <c r="B1857" s="149" t="str">
        <f>IF(A1857&gt;0,VLOOKUP(A1857,Liste!$B$179                         : Liste!$C$189,2),"")</f>
        <v/>
      </c>
      <c r="C1857" s="186"/>
      <c r="D1857" s="187"/>
      <c r="E1857" t="str">
        <f>IF(D1857&gt;0,VLOOKUP(D1857,Liste!$A$10:$D$163,4),"")</f>
        <v/>
      </c>
      <c r="F1857" s="37"/>
      <c r="G1857" s="37"/>
      <c r="H1857" s="37"/>
      <c r="I1857" s="144" t="str">
        <f t="shared" si="28"/>
        <v/>
      </c>
    </row>
    <row r="1858" spans="1:9" ht="13" x14ac:dyDescent="0.3">
      <c r="A1858" s="147"/>
      <c r="B1858" s="149" t="str">
        <f>IF(A1858&gt;0,VLOOKUP(A1858,Liste!$B$179                         : Liste!$C$189,2),"")</f>
        <v/>
      </c>
      <c r="C1858" s="186"/>
      <c r="D1858" s="187"/>
      <c r="E1858" t="str">
        <f>IF(D1858&gt;0,VLOOKUP(D1858,Liste!$A$10:$D$163,4),"")</f>
        <v/>
      </c>
      <c r="F1858" s="37"/>
      <c r="G1858" s="37"/>
      <c r="H1858" s="37"/>
      <c r="I1858" s="144" t="str">
        <f t="shared" si="28"/>
        <v/>
      </c>
    </row>
    <row r="1859" spans="1:9" ht="13" x14ac:dyDescent="0.3">
      <c r="A1859" s="147"/>
      <c r="B1859" s="149" t="str">
        <f>IF(A1859&gt;0,VLOOKUP(A1859,Liste!$B$179                         : Liste!$C$189,2),"")</f>
        <v/>
      </c>
      <c r="C1859" s="186"/>
      <c r="D1859" s="187"/>
      <c r="E1859" t="str">
        <f>IF(D1859&gt;0,VLOOKUP(D1859,Liste!$A$10:$D$163,4),"")</f>
        <v/>
      </c>
      <c r="F1859" s="37"/>
      <c r="G1859" s="37"/>
      <c r="H1859" s="37"/>
      <c r="I1859" s="144" t="str">
        <f t="shared" si="28"/>
        <v/>
      </c>
    </row>
    <row r="1860" spans="1:9" ht="13" x14ac:dyDescent="0.3">
      <c r="A1860" s="147"/>
      <c r="B1860" s="149" t="str">
        <f>IF(A1860&gt;0,VLOOKUP(A1860,Liste!$B$179                         : Liste!$C$189,2),"")</f>
        <v/>
      </c>
      <c r="C1860" s="186"/>
      <c r="D1860" s="187"/>
      <c r="E1860" t="str">
        <f>IF(D1860&gt;0,VLOOKUP(D1860,Liste!$A$10:$D$163,4),"")</f>
        <v/>
      </c>
      <c r="F1860" s="37"/>
      <c r="G1860" s="37"/>
      <c r="H1860" s="37"/>
      <c r="I1860" s="144" t="str">
        <f t="shared" si="28"/>
        <v/>
      </c>
    </row>
    <row r="1861" spans="1:9" ht="13" x14ac:dyDescent="0.3">
      <c r="A1861" s="147"/>
      <c r="B1861" s="149" t="str">
        <f>IF(A1861&gt;0,VLOOKUP(A1861,Liste!$B$179                         : Liste!$C$189,2),"")</f>
        <v/>
      </c>
      <c r="C1861" s="186"/>
      <c r="D1861" s="187"/>
      <c r="E1861" t="str">
        <f>IF(D1861&gt;0,VLOOKUP(D1861,Liste!$A$10:$D$163,4),"")</f>
        <v/>
      </c>
      <c r="F1861" s="37"/>
      <c r="G1861" s="37"/>
      <c r="H1861" s="37"/>
      <c r="I1861" s="144" t="str">
        <f t="shared" si="28"/>
        <v/>
      </c>
    </row>
    <row r="1862" spans="1:9" ht="13" x14ac:dyDescent="0.3">
      <c r="A1862" s="147"/>
      <c r="B1862" s="149" t="str">
        <f>IF(A1862&gt;0,VLOOKUP(A1862,Liste!$B$179                         : Liste!$C$189,2),"")</f>
        <v/>
      </c>
      <c r="C1862" s="186"/>
      <c r="D1862" s="187"/>
      <c r="E1862" t="str">
        <f>IF(D1862&gt;0,VLOOKUP(D1862,Liste!$A$10:$D$163,4),"")</f>
        <v/>
      </c>
      <c r="F1862" s="37"/>
      <c r="G1862" s="37"/>
      <c r="H1862" s="37"/>
      <c r="I1862" s="144" t="str">
        <f t="shared" ref="I1862:I1925" si="29">IF(AND(D1862&gt;0,F1862+G1862+H1862=0),"EN ATTENTE",IF(F1862+G1862+H1862&gt;1,"ERREUR",""))</f>
        <v/>
      </c>
    </row>
    <row r="1863" spans="1:9" ht="13" x14ac:dyDescent="0.3">
      <c r="A1863" s="147"/>
      <c r="B1863" s="149" t="str">
        <f>IF(A1863&gt;0,VLOOKUP(A1863,Liste!$B$179                         : Liste!$C$189,2),"")</f>
        <v/>
      </c>
      <c r="C1863" s="186"/>
      <c r="D1863" s="187"/>
      <c r="E1863" t="str">
        <f>IF(D1863&gt;0,VLOOKUP(D1863,Liste!$A$10:$D$163,4),"")</f>
        <v/>
      </c>
      <c r="F1863" s="37"/>
      <c r="G1863" s="37"/>
      <c r="H1863" s="37"/>
      <c r="I1863" s="144" t="str">
        <f t="shared" si="29"/>
        <v/>
      </c>
    </row>
    <row r="1864" spans="1:9" ht="13" x14ac:dyDescent="0.3">
      <c r="A1864" s="147"/>
      <c r="B1864" s="149" t="str">
        <f>IF(A1864&gt;0,VLOOKUP(A1864,Liste!$B$179                         : Liste!$C$189,2),"")</f>
        <v/>
      </c>
      <c r="C1864" s="186"/>
      <c r="D1864" s="187"/>
      <c r="E1864" t="str">
        <f>IF(D1864&gt;0,VLOOKUP(D1864,Liste!$A$10:$D$163,4),"")</f>
        <v/>
      </c>
      <c r="F1864" s="37"/>
      <c r="G1864" s="37"/>
      <c r="H1864" s="37"/>
      <c r="I1864" s="144" t="str">
        <f t="shared" si="29"/>
        <v/>
      </c>
    </row>
    <row r="1865" spans="1:9" ht="13" x14ac:dyDescent="0.3">
      <c r="A1865" s="147"/>
      <c r="B1865" s="149" t="str">
        <f>IF(A1865&gt;0,VLOOKUP(A1865,Liste!$B$179                         : Liste!$C$189,2),"")</f>
        <v/>
      </c>
      <c r="C1865" s="186"/>
      <c r="D1865" s="187"/>
      <c r="E1865" t="str">
        <f>IF(D1865&gt;0,VLOOKUP(D1865,Liste!$A$10:$D$163,4),"")</f>
        <v/>
      </c>
      <c r="F1865" s="37"/>
      <c r="G1865" s="37"/>
      <c r="H1865" s="37"/>
      <c r="I1865" s="144" t="str">
        <f t="shared" si="29"/>
        <v/>
      </c>
    </row>
    <row r="1866" spans="1:9" ht="13" x14ac:dyDescent="0.3">
      <c r="A1866" s="147"/>
      <c r="B1866" s="149" t="str">
        <f>IF(A1866&gt;0,VLOOKUP(A1866,Liste!$B$179                         : Liste!$C$189,2),"")</f>
        <v/>
      </c>
      <c r="C1866" s="186"/>
      <c r="D1866" s="187"/>
      <c r="E1866" t="str">
        <f>IF(D1866&gt;0,VLOOKUP(D1866,Liste!$A$10:$D$163,4),"")</f>
        <v/>
      </c>
      <c r="F1866" s="37"/>
      <c r="G1866" s="37"/>
      <c r="H1866" s="37"/>
      <c r="I1866" s="144" t="str">
        <f t="shared" si="29"/>
        <v/>
      </c>
    </row>
    <row r="1867" spans="1:9" ht="13" x14ac:dyDescent="0.3">
      <c r="A1867" s="147"/>
      <c r="B1867" s="149" t="str">
        <f>IF(A1867&gt;0,VLOOKUP(A1867,Liste!$B$179                         : Liste!$C$189,2),"")</f>
        <v/>
      </c>
      <c r="C1867" s="186"/>
      <c r="D1867" s="187"/>
      <c r="E1867" t="str">
        <f>IF(D1867&gt;0,VLOOKUP(D1867,Liste!$A$10:$D$163,4),"")</f>
        <v/>
      </c>
      <c r="F1867" s="37"/>
      <c r="G1867" s="37"/>
      <c r="H1867" s="37"/>
      <c r="I1867" s="144" t="str">
        <f t="shared" si="29"/>
        <v/>
      </c>
    </row>
    <row r="1868" spans="1:9" ht="13" x14ac:dyDescent="0.3">
      <c r="A1868" s="147"/>
      <c r="B1868" s="149" t="str">
        <f>IF(A1868&gt;0,VLOOKUP(A1868,Liste!$B$179                         : Liste!$C$189,2),"")</f>
        <v/>
      </c>
      <c r="C1868" s="186"/>
      <c r="D1868" s="187"/>
      <c r="E1868" t="str">
        <f>IF(D1868&gt;0,VLOOKUP(D1868,Liste!$A$10:$D$163,4),"")</f>
        <v/>
      </c>
      <c r="F1868" s="37"/>
      <c r="G1868" s="37"/>
      <c r="H1868" s="37"/>
      <c r="I1868" s="144" t="str">
        <f t="shared" si="29"/>
        <v/>
      </c>
    </row>
    <row r="1869" spans="1:9" ht="13" x14ac:dyDescent="0.3">
      <c r="A1869" s="147"/>
      <c r="B1869" s="149" t="str">
        <f>IF(A1869&gt;0,VLOOKUP(A1869,Liste!$B$179                         : Liste!$C$189,2),"")</f>
        <v/>
      </c>
      <c r="C1869" s="186"/>
      <c r="D1869" s="187"/>
      <c r="E1869" t="str">
        <f>IF(D1869&gt;0,VLOOKUP(D1869,Liste!$A$10:$D$163,4),"")</f>
        <v/>
      </c>
      <c r="F1869" s="37"/>
      <c r="G1869" s="37"/>
      <c r="H1869" s="37"/>
      <c r="I1869" s="144" t="str">
        <f t="shared" si="29"/>
        <v/>
      </c>
    </row>
    <row r="1870" spans="1:9" ht="13" x14ac:dyDescent="0.3">
      <c r="A1870" s="147"/>
      <c r="B1870" s="149" t="str">
        <f>IF(A1870&gt;0,VLOOKUP(A1870,Liste!$B$179                         : Liste!$C$189,2),"")</f>
        <v/>
      </c>
      <c r="C1870" s="186"/>
      <c r="D1870" s="187"/>
      <c r="E1870" t="str">
        <f>IF(D1870&gt;0,VLOOKUP(D1870,Liste!$A$10:$D$163,4),"")</f>
        <v/>
      </c>
      <c r="F1870" s="37"/>
      <c r="G1870" s="37"/>
      <c r="H1870" s="37"/>
      <c r="I1870" s="144" t="str">
        <f t="shared" si="29"/>
        <v/>
      </c>
    </row>
    <row r="1871" spans="1:9" ht="13" x14ac:dyDescent="0.3">
      <c r="A1871" s="147"/>
      <c r="B1871" s="149" t="str">
        <f>IF(A1871&gt;0,VLOOKUP(A1871,Liste!$B$179                         : Liste!$C$189,2),"")</f>
        <v/>
      </c>
      <c r="C1871" s="186"/>
      <c r="D1871" s="187"/>
      <c r="E1871" t="str">
        <f>IF(D1871&gt;0,VLOOKUP(D1871,Liste!$A$10:$D$163,4),"")</f>
        <v/>
      </c>
      <c r="F1871" s="37"/>
      <c r="G1871" s="37"/>
      <c r="H1871" s="37"/>
      <c r="I1871" s="144" t="str">
        <f t="shared" si="29"/>
        <v/>
      </c>
    </row>
    <row r="1872" spans="1:9" ht="13" x14ac:dyDescent="0.3">
      <c r="A1872" s="147"/>
      <c r="B1872" s="149" t="str">
        <f>IF(A1872&gt;0,VLOOKUP(A1872,Liste!$B$179                         : Liste!$C$189,2),"")</f>
        <v/>
      </c>
      <c r="C1872" s="186"/>
      <c r="D1872" s="187"/>
      <c r="E1872" t="str">
        <f>IF(D1872&gt;0,VLOOKUP(D1872,Liste!$A$10:$D$163,4),"")</f>
        <v/>
      </c>
      <c r="F1872" s="37"/>
      <c r="G1872" s="37"/>
      <c r="H1872" s="37"/>
      <c r="I1872" s="144" t="str">
        <f t="shared" si="29"/>
        <v/>
      </c>
    </row>
    <row r="1873" spans="1:9" ht="13" x14ac:dyDescent="0.3">
      <c r="A1873" s="147"/>
      <c r="B1873" s="149" t="str">
        <f>IF(A1873&gt;0,VLOOKUP(A1873,Liste!$B$179                         : Liste!$C$189,2),"")</f>
        <v/>
      </c>
      <c r="C1873" s="186"/>
      <c r="D1873" s="187"/>
      <c r="E1873" t="str">
        <f>IF(D1873&gt;0,VLOOKUP(D1873,Liste!$A$10:$D$163,4),"")</f>
        <v/>
      </c>
      <c r="F1873" s="37"/>
      <c r="G1873" s="37"/>
      <c r="H1873" s="37"/>
      <c r="I1873" s="144" t="str">
        <f t="shared" si="29"/>
        <v/>
      </c>
    </row>
    <row r="1874" spans="1:9" ht="13" x14ac:dyDescent="0.3">
      <c r="A1874" s="147"/>
      <c r="B1874" s="149" t="str">
        <f>IF(A1874&gt;0,VLOOKUP(A1874,Liste!$B$179                         : Liste!$C$189,2),"")</f>
        <v/>
      </c>
      <c r="C1874" s="186"/>
      <c r="D1874" s="187"/>
      <c r="E1874" t="str">
        <f>IF(D1874&gt;0,VLOOKUP(D1874,Liste!$A$10:$D$163,4),"")</f>
        <v/>
      </c>
      <c r="F1874" s="37"/>
      <c r="G1874" s="37"/>
      <c r="H1874" s="37"/>
      <c r="I1874" s="144" t="str">
        <f t="shared" si="29"/>
        <v/>
      </c>
    </row>
    <row r="1875" spans="1:9" ht="13" x14ac:dyDescent="0.3">
      <c r="A1875" s="147"/>
      <c r="B1875" s="149" t="str">
        <f>IF(A1875&gt;0,VLOOKUP(A1875,Liste!$B$179                         : Liste!$C$189,2),"")</f>
        <v/>
      </c>
      <c r="C1875" s="186"/>
      <c r="D1875" s="187"/>
      <c r="E1875" t="str">
        <f>IF(D1875&gt;0,VLOOKUP(D1875,Liste!$A$10:$D$163,4),"")</f>
        <v/>
      </c>
      <c r="F1875" s="37"/>
      <c r="G1875" s="37"/>
      <c r="H1875" s="37"/>
      <c r="I1875" s="144" t="str">
        <f t="shared" si="29"/>
        <v/>
      </c>
    </row>
    <row r="1876" spans="1:9" ht="13" x14ac:dyDescent="0.3">
      <c r="A1876" s="147"/>
      <c r="B1876" s="149" t="str">
        <f>IF(A1876&gt;0,VLOOKUP(A1876,Liste!$B$179                         : Liste!$C$189,2),"")</f>
        <v/>
      </c>
      <c r="C1876" s="186"/>
      <c r="D1876" s="187"/>
      <c r="E1876" t="str">
        <f>IF(D1876&gt;0,VLOOKUP(D1876,Liste!$A$10:$D$163,4),"")</f>
        <v/>
      </c>
      <c r="F1876" s="37"/>
      <c r="G1876" s="37"/>
      <c r="H1876" s="37"/>
      <c r="I1876" s="144" t="str">
        <f t="shared" si="29"/>
        <v/>
      </c>
    </row>
    <row r="1877" spans="1:9" ht="13" x14ac:dyDescent="0.3">
      <c r="A1877" s="147"/>
      <c r="B1877" s="149" t="str">
        <f>IF(A1877&gt;0,VLOOKUP(A1877,Liste!$B$179                         : Liste!$C$189,2),"")</f>
        <v/>
      </c>
      <c r="C1877" s="186"/>
      <c r="D1877" s="187"/>
      <c r="E1877" t="str">
        <f>IF(D1877&gt;0,VLOOKUP(D1877,Liste!$A$10:$D$163,4),"")</f>
        <v/>
      </c>
      <c r="F1877" s="37"/>
      <c r="G1877" s="37"/>
      <c r="H1877" s="37"/>
      <c r="I1877" s="144" t="str">
        <f t="shared" si="29"/>
        <v/>
      </c>
    </row>
    <row r="1878" spans="1:9" ht="13" x14ac:dyDescent="0.3">
      <c r="A1878" s="147"/>
      <c r="B1878" s="149" t="str">
        <f>IF(A1878&gt;0,VLOOKUP(A1878,Liste!$B$179                         : Liste!$C$189,2),"")</f>
        <v/>
      </c>
      <c r="C1878" s="186"/>
      <c r="D1878" s="187"/>
      <c r="E1878" t="str">
        <f>IF(D1878&gt;0,VLOOKUP(D1878,Liste!$A$10:$D$163,4),"")</f>
        <v/>
      </c>
      <c r="F1878" s="37"/>
      <c r="G1878" s="37"/>
      <c r="H1878" s="37"/>
      <c r="I1878" s="144" t="str">
        <f t="shared" si="29"/>
        <v/>
      </c>
    </row>
    <row r="1879" spans="1:9" ht="13" x14ac:dyDescent="0.3">
      <c r="A1879" s="147"/>
      <c r="B1879" s="149" t="str">
        <f>IF(A1879&gt;0,VLOOKUP(A1879,Liste!$B$179                         : Liste!$C$189,2),"")</f>
        <v/>
      </c>
      <c r="C1879" s="186"/>
      <c r="D1879" s="187"/>
      <c r="E1879" t="str">
        <f>IF(D1879&gt;0,VLOOKUP(D1879,Liste!$A$10:$D$163,4),"")</f>
        <v/>
      </c>
      <c r="F1879" s="37"/>
      <c r="G1879" s="37"/>
      <c r="H1879" s="37"/>
      <c r="I1879" s="144" t="str">
        <f t="shared" si="29"/>
        <v/>
      </c>
    </row>
    <row r="1880" spans="1:9" ht="13" x14ac:dyDescent="0.3">
      <c r="A1880" s="147"/>
      <c r="B1880" s="149" t="str">
        <f>IF(A1880&gt;0,VLOOKUP(A1880,Liste!$B$179                         : Liste!$C$189,2),"")</f>
        <v/>
      </c>
      <c r="C1880" s="186"/>
      <c r="D1880" s="187"/>
      <c r="E1880" t="str">
        <f>IF(D1880&gt;0,VLOOKUP(D1880,Liste!$A$10:$D$163,4),"")</f>
        <v/>
      </c>
      <c r="F1880" s="37"/>
      <c r="G1880" s="37"/>
      <c r="H1880" s="37"/>
      <c r="I1880" s="144" t="str">
        <f t="shared" si="29"/>
        <v/>
      </c>
    </row>
    <row r="1881" spans="1:9" ht="13" x14ac:dyDescent="0.3">
      <c r="A1881" s="147"/>
      <c r="B1881" s="149" t="str">
        <f>IF(A1881&gt;0,VLOOKUP(A1881,Liste!$B$179                         : Liste!$C$189,2),"")</f>
        <v/>
      </c>
      <c r="C1881" s="186"/>
      <c r="D1881" s="187"/>
      <c r="E1881" t="str">
        <f>IF(D1881&gt;0,VLOOKUP(D1881,Liste!$A$10:$D$163,4),"")</f>
        <v/>
      </c>
      <c r="F1881" s="37"/>
      <c r="G1881" s="37"/>
      <c r="H1881" s="37"/>
      <c r="I1881" s="144" t="str">
        <f t="shared" si="29"/>
        <v/>
      </c>
    </row>
    <row r="1882" spans="1:9" ht="13" x14ac:dyDescent="0.3">
      <c r="A1882" s="147"/>
      <c r="B1882" s="149" t="str">
        <f>IF(A1882&gt;0,VLOOKUP(A1882,Liste!$B$179                         : Liste!$C$189,2),"")</f>
        <v/>
      </c>
      <c r="C1882" s="186"/>
      <c r="D1882" s="187"/>
      <c r="E1882" t="str">
        <f>IF(D1882&gt;0,VLOOKUP(D1882,Liste!$A$10:$D$163,4),"")</f>
        <v/>
      </c>
      <c r="F1882" s="37"/>
      <c r="G1882" s="37"/>
      <c r="H1882" s="37"/>
      <c r="I1882" s="144" t="str">
        <f t="shared" si="29"/>
        <v/>
      </c>
    </row>
    <row r="1883" spans="1:9" ht="13" x14ac:dyDescent="0.3">
      <c r="A1883" s="147"/>
      <c r="B1883" s="149" t="str">
        <f>IF(A1883&gt;0,VLOOKUP(A1883,Liste!$B$179                         : Liste!$C$189,2),"")</f>
        <v/>
      </c>
      <c r="C1883" s="186"/>
      <c r="D1883" s="187"/>
      <c r="E1883" t="str">
        <f>IF(D1883&gt;0,VLOOKUP(D1883,Liste!$A$10:$D$163,4),"")</f>
        <v/>
      </c>
      <c r="F1883" s="37"/>
      <c r="G1883" s="37"/>
      <c r="H1883" s="37"/>
      <c r="I1883" s="144" t="str">
        <f t="shared" si="29"/>
        <v/>
      </c>
    </row>
    <row r="1884" spans="1:9" ht="13" x14ac:dyDescent="0.3">
      <c r="A1884" s="147"/>
      <c r="B1884" s="149" t="str">
        <f>IF(A1884&gt;0,VLOOKUP(A1884,Liste!$B$179                         : Liste!$C$189,2),"")</f>
        <v/>
      </c>
      <c r="C1884" s="186"/>
      <c r="D1884" s="187"/>
      <c r="E1884" t="str">
        <f>IF(D1884&gt;0,VLOOKUP(D1884,Liste!$A$10:$D$163,4),"")</f>
        <v/>
      </c>
      <c r="F1884" s="37"/>
      <c r="G1884" s="37"/>
      <c r="H1884" s="37"/>
      <c r="I1884" s="144" t="str">
        <f t="shared" si="29"/>
        <v/>
      </c>
    </row>
    <row r="1885" spans="1:9" ht="13" x14ac:dyDescent="0.3">
      <c r="A1885" s="147"/>
      <c r="B1885" s="149" t="str">
        <f>IF(A1885&gt;0,VLOOKUP(A1885,Liste!$B$179                         : Liste!$C$189,2),"")</f>
        <v/>
      </c>
      <c r="C1885" s="186"/>
      <c r="D1885" s="187"/>
      <c r="E1885" t="str">
        <f>IF(D1885&gt;0,VLOOKUP(D1885,Liste!$A$10:$D$163,4),"")</f>
        <v/>
      </c>
      <c r="F1885" s="37"/>
      <c r="G1885" s="37"/>
      <c r="H1885" s="37"/>
      <c r="I1885" s="144" t="str">
        <f t="shared" si="29"/>
        <v/>
      </c>
    </row>
    <row r="1886" spans="1:9" ht="13" x14ac:dyDescent="0.3">
      <c r="A1886" s="147"/>
      <c r="B1886" s="149" t="str">
        <f>IF(A1886&gt;0,VLOOKUP(A1886,Liste!$B$179                         : Liste!$C$189,2),"")</f>
        <v/>
      </c>
      <c r="C1886" s="186"/>
      <c r="D1886" s="187"/>
      <c r="E1886" t="str">
        <f>IF(D1886&gt;0,VLOOKUP(D1886,Liste!$A$10:$D$163,4),"")</f>
        <v/>
      </c>
      <c r="F1886" s="37"/>
      <c r="G1886" s="37"/>
      <c r="H1886" s="37"/>
      <c r="I1886" s="144" t="str">
        <f t="shared" si="29"/>
        <v/>
      </c>
    </row>
    <row r="1887" spans="1:9" ht="13" x14ac:dyDescent="0.3">
      <c r="A1887" s="147"/>
      <c r="B1887" s="149" t="str">
        <f>IF(A1887&gt;0,VLOOKUP(A1887,Liste!$B$179                         : Liste!$C$189,2),"")</f>
        <v/>
      </c>
      <c r="C1887" s="186"/>
      <c r="D1887" s="187"/>
      <c r="E1887" t="str">
        <f>IF(D1887&gt;0,VLOOKUP(D1887,Liste!$A$10:$D$163,4),"")</f>
        <v/>
      </c>
      <c r="F1887" s="37"/>
      <c r="G1887" s="37"/>
      <c r="H1887" s="37"/>
      <c r="I1887" s="144" t="str">
        <f t="shared" si="29"/>
        <v/>
      </c>
    </row>
    <row r="1888" spans="1:9" ht="13" x14ac:dyDescent="0.3">
      <c r="A1888" s="147"/>
      <c r="B1888" s="149" t="str">
        <f>IF(A1888&gt;0,VLOOKUP(A1888,Liste!$B$179                         : Liste!$C$189,2),"")</f>
        <v/>
      </c>
      <c r="C1888" s="186"/>
      <c r="D1888" s="187"/>
      <c r="E1888" t="str">
        <f>IF(D1888&gt;0,VLOOKUP(D1888,Liste!$A$10:$D$163,4),"")</f>
        <v/>
      </c>
      <c r="F1888" s="37"/>
      <c r="G1888" s="37"/>
      <c r="H1888" s="37"/>
      <c r="I1888" s="144" t="str">
        <f t="shared" si="29"/>
        <v/>
      </c>
    </row>
    <row r="1889" spans="1:9" ht="13" x14ac:dyDescent="0.3">
      <c r="A1889" s="147"/>
      <c r="B1889" s="149" t="str">
        <f>IF(A1889&gt;0,VLOOKUP(A1889,Liste!$B$179                         : Liste!$C$189,2),"")</f>
        <v/>
      </c>
      <c r="C1889" s="186"/>
      <c r="D1889" s="187"/>
      <c r="E1889" t="str">
        <f>IF(D1889&gt;0,VLOOKUP(D1889,Liste!$A$10:$D$163,4),"")</f>
        <v/>
      </c>
      <c r="F1889" s="37"/>
      <c r="G1889" s="37"/>
      <c r="H1889" s="37"/>
      <c r="I1889" s="144" t="str">
        <f t="shared" si="29"/>
        <v/>
      </c>
    </row>
    <row r="1890" spans="1:9" ht="13" x14ac:dyDescent="0.3">
      <c r="A1890" s="147"/>
      <c r="B1890" s="149" t="str">
        <f>IF(A1890&gt;0,VLOOKUP(A1890,Liste!$B$179                         : Liste!$C$189,2),"")</f>
        <v/>
      </c>
      <c r="C1890" s="186"/>
      <c r="D1890" s="187"/>
      <c r="E1890" t="str">
        <f>IF(D1890&gt;0,VLOOKUP(D1890,Liste!$A$10:$D$163,4),"")</f>
        <v/>
      </c>
      <c r="F1890" s="37"/>
      <c r="G1890" s="37"/>
      <c r="H1890" s="37"/>
      <c r="I1890" s="144" t="str">
        <f t="shared" si="29"/>
        <v/>
      </c>
    </row>
    <row r="1891" spans="1:9" ht="13" x14ac:dyDescent="0.3">
      <c r="A1891" s="147"/>
      <c r="B1891" s="149" t="str">
        <f>IF(A1891&gt;0,VLOOKUP(A1891,Liste!$B$179                         : Liste!$C$189,2),"")</f>
        <v/>
      </c>
      <c r="C1891" s="186"/>
      <c r="D1891" s="187"/>
      <c r="E1891" t="str">
        <f>IF(D1891&gt;0,VLOOKUP(D1891,Liste!$A$10:$D$163,4),"")</f>
        <v/>
      </c>
      <c r="F1891" s="37"/>
      <c r="G1891" s="37"/>
      <c r="H1891" s="37"/>
      <c r="I1891" s="144" t="str">
        <f t="shared" si="29"/>
        <v/>
      </c>
    </row>
    <row r="1892" spans="1:9" ht="13" x14ac:dyDescent="0.3">
      <c r="A1892" s="147"/>
      <c r="B1892" s="149" t="str">
        <f>IF(A1892&gt;0,VLOOKUP(A1892,Liste!$B$179                         : Liste!$C$189,2),"")</f>
        <v/>
      </c>
      <c r="C1892" s="186"/>
      <c r="D1892" s="187"/>
      <c r="E1892" t="str">
        <f>IF(D1892&gt;0,VLOOKUP(D1892,Liste!$A$10:$D$163,4),"")</f>
        <v/>
      </c>
      <c r="F1892" s="37"/>
      <c r="G1892" s="37"/>
      <c r="H1892" s="37"/>
      <c r="I1892" s="144" t="str">
        <f t="shared" si="29"/>
        <v/>
      </c>
    </row>
    <row r="1893" spans="1:9" ht="13" x14ac:dyDescent="0.3">
      <c r="A1893" s="147"/>
      <c r="B1893" s="149" t="str">
        <f>IF(A1893&gt;0,VLOOKUP(A1893,Liste!$B$179                         : Liste!$C$189,2),"")</f>
        <v/>
      </c>
      <c r="C1893" s="186"/>
      <c r="D1893" s="187"/>
      <c r="E1893" t="str">
        <f>IF(D1893&gt;0,VLOOKUP(D1893,Liste!$A$10:$D$163,4),"")</f>
        <v/>
      </c>
      <c r="F1893" s="37"/>
      <c r="G1893" s="37"/>
      <c r="H1893" s="37"/>
      <c r="I1893" s="144" t="str">
        <f t="shared" si="29"/>
        <v/>
      </c>
    </row>
    <row r="1894" spans="1:9" ht="13" x14ac:dyDescent="0.3">
      <c r="A1894" s="147"/>
      <c r="B1894" s="149" t="str">
        <f>IF(A1894&gt;0,VLOOKUP(A1894,Liste!$B$179                         : Liste!$C$189,2),"")</f>
        <v/>
      </c>
      <c r="C1894" s="186"/>
      <c r="D1894" s="187"/>
      <c r="E1894" t="str">
        <f>IF(D1894&gt;0,VLOOKUP(D1894,Liste!$A$10:$D$163,4),"")</f>
        <v/>
      </c>
      <c r="F1894" s="37"/>
      <c r="G1894" s="37"/>
      <c r="H1894" s="37"/>
      <c r="I1894" s="144" t="str">
        <f t="shared" si="29"/>
        <v/>
      </c>
    </row>
    <row r="1895" spans="1:9" ht="13" x14ac:dyDescent="0.3">
      <c r="A1895" s="147"/>
      <c r="B1895" s="149" t="str">
        <f>IF(A1895&gt;0,VLOOKUP(A1895,Liste!$B$179                         : Liste!$C$189,2),"")</f>
        <v/>
      </c>
      <c r="C1895" s="186"/>
      <c r="D1895" s="187"/>
      <c r="E1895" t="str">
        <f>IF(D1895&gt;0,VLOOKUP(D1895,Liste!$A$10:$D$163,4),"")</f>
        <v/>
      </c>
      <c r="F1895" s="37"/>
      <c r="G1895" s="37"/>
      <c r="H1895" s="37"/>
      <c r="I1895" s="144" t="str">
        <f t="shared" si="29"/>
        <v/>
      </c>
    </row>
    <row r="1896" spans="1:9" ht="13" x14ac:dyDescent="0.3">
      <c r="A1896" s="147"/>
      <c r="B1896" s="149" t="str">
        <f>IF(A1896&gt;0,VLOOKUP(A1896,Liste!$B$179                         : Liste!$C$189,2),"")</f>
        <v/>
      </c>
      <c r="C1896" s="186"/>
      <c r="D1896" s="187"/>
      <c r="E1896" t="str">
        <f>IF(D1896&gt;0,VLOOKUP(D1896,Liste!$A$10:$D$163,4),"")</f>
        <v/>
      </c>
      <c r="F1896" s="37"/>
      <c r="G1896" s="37"/>
      <c r="H1896" s="37"/>
      <c r="I1896" s="144" t="str">
        <f t="shared" si="29"/>
        <v/>
      </c>
    </row>
    <row r="1897" spans="1:9" ht="13" x14ac:dyDescent="0.3">
      <c r="A1897" s="147"/>
      <c r="B1897" s="149" t="str">
        <f>IF(A1897&gt;0,VLOOKUP(A1897,Liste!$B$179                         : Liste!$C$189,2),"")</f>
        <v/>
      </c>
      <c r="C1897" s="186"/>
      <c r="D1897" s="187"/>
      <c r="E1897" t="str">
        <f>IF(D1897&gt;0,VLOOKUP(D1897,Liste!$A$10:$D$163,4),"")</f>
        <v/>
      </c>
      <c r="F1897" s="37"/>
      <c r="G1897" s="37"/>
      <c r="H1897" s="37"/>
      <c r="I1897" s="144" t="str">
        <f t="shared" si="29"/>
        <v/>
      </c>
    </row>
    <row r="1898" spans="1:9" ht="13" x14ac:dyDescent="0.3">
      <c r="A1898" s="147"/>
      <c r="B1898" s="149" t="str">
        <f>IF(A1898&gt;0,VLOOKUP(A1898,Liste!$B$179                         : Liste!$C$189,2),"")</f>
        <v/>
      </c>
      <c r="C1898" s="186"/>
      <c r="D1898" s="187"/>
      <c r="E1898" t="str">
        <f>IF(D1898&gt;0,VLOOKUP(D1898,Liste!$A$10:$D$163,4),"")</f>
        <v/>
      </c>
      <c r="F1898" s="37"/>
      <c r="G1898" s="37"/>
      <c r="H1898" s="37"/>
      <c r="I1898" s="144" t="str">
        <f t="shared" si="29"/>
        <v/>
      </c>
    </row>
    <row r="1899" spans="1:9" ht="13" x14ac:dyDescent="0.3">
      <c r="A1899" s="147"/>
      <c r="B1899" s="149" t="str">
        <f>IF(A1899&gt;0,VLOOKUP(A1899,Liste!$B$179                         : Liste!$C$189,2),"")</f>
        <v/>
      </c>
      <c r="C1899" s="186"/>
      <c r="D1899" s="187"/>
      <c r="E1899" t="str">
        <f>IF(D1899&gt;0,VLOOKUP(D1899,Liste!$A$10:$D$163,4),"")</f>
        <v/>
      </c>
      <c r="F1899" s="37"/>
      <c r="G1899" s="37"/>
      <c r="H1899" s="37"/>
      <c r="I1899" s="144" t="str">
        <f t="shared" si="29"/>
        <v/>
      </c>
    </row>
    <row r="1900" spans="1:9" ht="13" x14ac:dyDescent="0.3">
      <c r="A1900" s="147"/>
      <c r="B1900" s="149" t="str">
        <f>IF(A1900&gt;0,VLOOKUP(A1900,Liste!$B$179                         : Liste!$C$189,2),"")</f>
        <v/>
      </c>
      <c r="C1900" s="186"/>
      <c r="D1900" s="187"/>
      <c r="E1900" t="str">
        <f>IF(D1900&gt;0,VLOOKUP(D1900,Liste!$A$10:$D$163,4),"")</f>
        <v/>
      </c>
      <c r="F1900" s="37"/>
      <c r="G1900" s="37"/>
      <c r="H1900" s="37"/>
      <c r="I1900" s="144" t="str">
        <f t="shared" si="29"/>
        <v/>
      </c>
    </row>
    <row r="1901" spans="1:9" ht="13" x14ac:dyDescent="0.3">
      <c r="A1901" s="147"/>
      <c r="B1901" s="149" t="str">
        <f>IF(A1901&gt;0,VLOOKUP(A1901,Liste!$B$179                         : Liste!$C$189,2),"")</f>
        <v/>
      </c>
      <c r="C1901" s="186"/>
      <c r="D1901" s="187"/>
      <c r="E1901" t="str">
        <f>IF(D1901&gt;0,VLOOKUP(D1901,Liste!$A$10:$D$163,4),"")</f>
        <v/>
      </c>
      <c r="F1901" s="37"/>
      <c r="G1901" s="37"/>
      <c r="H1901" s="37"/>
      <c r="I1901" s="144" t="str">
        <f t="shared" si="29"/>
        <v/>
      </c>
    </row>
    <row r="1902" spans="1:9" ht="13" x14ac:dyDescent="0.3">
      <c r="A1902" s="147"/>
      <c r="B1902" s="149" t="str">
        <f>IF(A1902&gt;0,VLOOKUP(A1902,Liste!$B$179                         : Liste!$C$189,2),"")</f>
        <v/>
      </c>
      <c r="C1902" s="186"/>
      <c r="D1902" s="187"/>
      <c r="E1902" t="str">
        <f>IF(D1902&gt;0,VLOOKUP(D1902,Liste!$A$10:$D$163,4),"")</f>
        <v/>
      </c>
      <c r="F1902" s="37"/>
      <c r="G1902" s="37"/>
      <c r="H1902" s="37"/>
      <c r="I1902" s="144" t="str">
        <f t="shared" si="29"/>
        <v/>
      </c>
    </row>
    <row r="1903" spans="1:9" ht="13" x14ac:dyDescent="0.3">
      <c r="A1903" s="147"/>
      <c r="B1903" s="149" t="str">
        <f>IF(A1903&gt;0,VLOOKUP(A1903,Liste!$B$179                         : Liste!$C$189,2),"")</f>
        <v/>
      </c>
      <c r="C1903" s="186"/>
      <c r="D1903" s="187"/>
      <c r="E1903" t="str">
        <f>IF(D1903&gt;0,VLOOKUP(D1903,Liste!$A$10:$D$163,4),"")</f>
        <v/>
      </c>
      <c r="F1903" s="37"/>
      <c r="G1903" s="37"/>
      <c r="H1903" s="37"/>
      <c r="I1903" s="144" t="str">
        <f t="shared" si="29"/>
        <v/>
      </c>
    </row>
    <row r="1904" spans="1:9" ht="13" x14ac:dyDescent="0.3">
      <c r="A1904" s="147"/>
      <c r="B1904" s="149" t="str">
        <f>IF(A1904&gt;0,VLOOKUP(A1904,Liste!$B$179                         : Liste!$C$189,2),"")</f>
        <v/>
      </c>
      <c r="C1904" s="186"/>
      <c r="D1904" s="187"/>
      <c r="E1904" t="str">
        <f>IF(D1904&gt;0,VLOOKUP(D1904,Liste!$A$10:$D$163,4),"")</f>
        <v/>
      </c>
      <c r="F1904" s="37"/>
      <c r="G1904" s="37"/>
      <c r="H1904" s="37"/>
      <c r="I1904" s="144" t="str">
        <f t="shared" si="29"/>
        <v/>
      </c>
    </row>
    <row r="1905" spans="1:9" ht="13" x14ac:dyDescent="0.3">
      <c r="A1905" s="147"/>
      <c r="B1905" s="149" t="str">
        <f>IF(A1905&gt;0,VLOOKUP(A1905,Liste!$B$179                         : Liste!$C$189,2),"")</f>
        <v/>
      </c>
      <c r="C1905" s="186"/>
      <c r="D1905" s="187"/>
      <c r="E1905" t="str">
        <f>IF(D1905&gt;0,VLOOKUP(D1905,Liste!$A$10:$D$163,4),"")</f>
        <v/>
      </c>
      <c r="F1905" s="37"/>
      <c r="G1905" s="37"/>
      <c r="H1905" s="37"/>
      <c r="I1905" s="144" t="str">
        <f t="shared" si="29"/>
        <v/>
      </c>
    </row>
    <row r="1906" spans="1:9" ht="13" x14ac:dyDescent="0.3">
      <c r="A1906" s="147"/>
      <c r="B1906" s="149" t="str">
        <f>IF(A1906&gt;0,VLOOKUP(A1906,Liste!$B$179                         : Liste!$C$189,2),"")</f>
        <v/>
      </c>
      <c r="C1906" s="186"/>
      <c r="D1906" s="187"/>
      <c r="E1906" t="str">
        <f>IF(D1906&gt;0,VLOOKUP(D1906,Liste!$A$10:$D$163,4),"")</f>
        <v/>
      </c>
      <c r="F1906" s="37"/>
      <c r="G1906" s="37"/>
      <c r="H1906" s="37"/>
      <c r="I1906" s="144" t="str">
        <f t="shared" si="29"/>
        <v/>
      </c>
    </row>
    <row r="1907" spans="1:9" ht="13" x14ac:dyDescent="0.3">
      <c r="A1907" s="147"/>
      <c r="B1907" s="149" t="str">
        <f>IF(A1907&gt;0,VLOOKUP(A1907,Liste!$B$179                         : Liste!$C$189,2),"")</f>
        <v/>
      </c>
      <c r="C1907" s="186"/>
      <c r="D1907" s="187"/>
      <c r="E1907" t="str">
        <f>IF(D1907&gt;0,VLOOKUP(D1907,Liste!$A$10:$D$163,4),"")</f>
        <v/>
      </c>
      <c r="F1907" s="37"/>
      <c r="G1907" s="37"/>
      <c r="H1907" s="37"/>
      <c r="I1907" s="144" t="str">
        <f t="shared" si="29"/>
        <v/>
      </c>
    </row>
    <row r="1908" spans="1:9" ht="13" x14ac:dyDescent="0.3">
      <c r="A1908" s="147"/>
      <c r="B1908" s="149" t="str">
        <f>IF(A1908&gt;0,VLOOKUP(A1908,Liste!$B$179                         : Liste!$C$189,2),"")</f>
        <v/>
      </c>
      <c r="C1908" s="186"/>
      <c r="D1908" s="187"/>
      <c r="E1908" t="str">
        <f>IF(D1908&gt;0,VLOOKUP(D1908,Liste!$A$10:$D$163,4),"")</f>
        <v/>
      </c>
      <c r="F1908" s="37"/>
      <c r="G1908" s="37"/>
      <c r="H1908" s="37"/>
      <c r="I1908" s="144" t="str">
        <f t="shared" si="29"/>
        <v/>
      </c>
    </row>
    <row r="1909" spans="1:9" ht="13" x14ac:dyDescent="0.3">
      <c r="A1909" s="147"/>
      <c r="B1909" s="149" t="str">
        <f>IF(A1909&gt;0,VLOOKUP(A1909,Liste!$B$179                         : Liste!$C$189,2),"")</f>
        <v/>
      </c>
      <c r="C1909" s="186"/>
      <c r="D1909" s="187"/>
      <c r="E1909" t="str">
        <f>IF(D1909&gt;0,VLOOKUP(D1909,Liste!$A$10:$D$163,4),"")</f>
        <v/>
      </c>
      <c r="F1909" s="37"/>
      <c r="G1909" s="37"/>
      <c r="H1909" s="37"/>
      <c r="I1909" s="144" t="str">
        <f t="shared" si="29"/>
        <v/>
      </c>
    </row>
    <row r="1910" spans="1:9" ht="13" x14ac:dyDescent="0.3">
      <c r="A1910" s="147"/>
      <c r="B1910" s="149" t="str">
        <f>IF(A1910&gt;0,VLOOKUP(A1910,Liste!$B$179                         : Liste!$C$189,2),"")</f>
        <v/>
      </c>
      <c r="C1910" s="186"/>
      <c r="D1910" s="187"/>
      <c r="E1910" t="str">
        <f>IF(D1910&gt;0,VLOOKUP(D1910,Liste!$A$10:$D$163,4),"")</f>
        <v/>
      </c>
      <c r="F1910" s="37"/>
      <c r="G1910" s="37"/>
      <c r="H1910" s="37"/>
      <c r="I1910" s="144" t="str">
        <f t="shared" si="29"/>
        <v/>
      </c>
    </row>
    <row r="1911" spans="1:9" ht="13" x14ac:dyDescent="0.3">
      <c r="A1911" s="147"/>
      <c r="B1911" s="149" t="str">
        <f>IF(A1911&gt;0,VLOOKUP(A1911,Liste!$B$179                         : Liste!$C$189,2),"")</f>
        <v/>
      </c>
      <c r="C1911" s="186"/>
      <c r="D1911" s="187"/>
      <c r="E1911" t="str">
        <f>IF(D1911&gt;0,VLOOKUP(D1911,Liste!$A$10:$D$163,4),"")</f>
        <v/>
      </c>
      <c r="F1911" s="37"/>
      <c r="G1911" s="37"/>
      <c r="H1911" s="37"/>
      <c r="I1911" s="144" t="str">
        <f t="shared" si="29"/>
        <v/>
      </c>
    </row>
    <row r="1912" spans="1:9" ht="13" x14ac:dyDescent="0.3">
      <c r="A1912" s="147"/>
      <c r="B1912" s="149" t="str">
        <f>IF(A1912&gt;0,VLOOKUP(A1912,Liste!$B$179                         : Liste!$C$189,2),"")</f>
        <v/>
      </c>
      <c r="C1912" s="186"/>
      <c r="D1912" s="187"/>
      <c r="E1912" t="str">
        <f>IF(D1912&gt;0,VLOOKUP(D1912,Liste!$A$10:$D$163,4),"")</f>
        <v/>
      </c>
      <c r="F1912" s="37"/>
      <c r="G1912" s="37"/>
      <c r="H1912" s="37"/>
      <c r="I1912" s="144" t="str">
        <f t="shared" si="29"/>
        <v/>
      </c>
    </row>
    <row r="1913" spans="1:9" ht="13" x14ac:dyDescent="0.3">
      <c r="A1913" s="147"/>
      <c r="B1913" s="149" t="str">
        <f>IF(A1913&gt;0,VLOOKUP(A1913,Liste!$B$179                         : Liste!$C$189,2),"")</f>
        <v/>
      </c>
      <c r="C1913" s="186"/>
      <c r="D1913" s="187"/>
      <c r="E1913" t="str">
        <f>IF(D1913&gt;0,VLOOKUP(D1913,Liste!$A$10:$D$163,4),"")</f>
        <v/>
      </c>
      <c r="F1913" s="37"/>
      <c r="G1913" s="37"/>
      <c r="H1913" s="37"/>
      <c r="I1913" s="144" t="str">
        <f t="shared" si="29"/>
        <v/>
      </c>
    </row>
    <row r="1914" spans="1:9" ht="13" x14ac:dyDescent="0.3">
      <c r="A1914" s="147"/>
      <c r="B1914" s="149" t="str">
        <f>IF(A1914&gt;0,VLOOKUP(A1914,Liste!$B$179                         : Liste!$C$189,2),"")</f>
        <v/>
      </c>
      <c r="C1914" s="186"/>
      <c r="D1914" s="187"/>
      <c r="E1914" t="str">
        <f>IF(D1914&gt;0,VLOOKUP(D1914,Liste!$A$10:$D$163,4),"")</f>
        <v/>
      </c>
      <c r="F1914" s="37"/>
      <c r="G1914" s="37"/>
      <c r="H1914" s="37"/>
      <c r="I1914" s="144" t="str">
        <f t="shared" si="29"/>
        <v/>
      </c>
    </row>
    <row r="1915" spans="1:9" ht="13" x14ac:dyDescent="0.3">
      <c r="A1915" s="147"/>
      <c r="B1915" s="149" t="str">
        <f>IF(A1915&gt;0,VLOOKUP(A1915,Liste!$B$179                         : Liste!$C$189,2),"")</f>
        <v/>
      </c>
      <c r="C1915" s="186"/>
      <c r="D1915" s="187"/>
      <c r="E1915" t="str">
        <f>IF(D1915&gt;0,VLOOKUP(D1915,Liste!$A$10:$D$163,4),"")</f>
        <v/>
      </c>
      <c r="F1915" s="37"/>
      <c r="G1915" s="37"/>
      <c r="H1915" s="37"/>
      <c r="I1915" s="144" t="str">
        <f t="shared" si="29"/>
        <v/>
      </c>
    </row>
    <row r="1916" spans="1:9" ht="13" x14ac:dyDescent="0.3">
      <c r="A1916" s="147"/>
      <c r="B1916" s="149" t="str">
        <f>IF(A1916&gt;0,VLOOKUP(A1916,Liste!$B$179                         : Liste!$C$189,2),"")</f>
        <v/>
      </c>
      <c r="C1916" s="186"/>
      <c r="D1916" s="187"/>
      <c r="E1916" t="str">
        <f>IF(D1916&gt;0,VLOOKUP(D1916,Liste!$A$10:$D$163,4),"")</f>
        <v/>
      </c>
      <c r="F1916" s="37"/>
      <c r="G1916" s="37"/>
      <c r="H1916" s="37"/>
      <c r="I1916" s="144" t="str">
        <f t="shared" si="29"/>
        <v/>
      </c>
    </row>
    <row r="1917" spans="1:9" ht="13" x14ac:dyDescent="0.3">
      <c r="A1917" s="147"/>
      <c r="B1917" s="149" t="str">
        <f>IF(A1917&gt;0,VLOOKUP(A1917,Liste!$B$179                         : Liste!$C$189,2),"")</f>
        <v/>
      </c>
      <c r="C1917" s="186"/>
      <c r="D1917" s="187"/>
      <c r="E1917" t="str">
        <f>IF(D1917&gt;0,VLOOKUP(D1917,Liste!$A$10:$D$163,4),"")</f>
        <v/>
      </c>
      <c r="F1917" s="37"/>
      <c r="G1917" s="37"/>
      <c r="H1917" s="37"/>
      <c r="I1917" s="144" t="str">
        <f t="shared" si="29"/>
        <v/>
      </c>
    </row>
    <row r="1918" spans="1:9" ht="13" x14ac:dyDescent="0.3">
      <c r="A1918" s="147"/>
      <c r="B1918" s="149" t="str">
        <f>IF(A1918&gt;0,VLOOKUP(A1918,Liste!$B$179                         : Liste!$C$189,2),"")</f>
        <v/>
      </c>
      <c r="C1918" s="186"/>
      <c r="D1918" s="187"/>
      <c r="E1918" t="str">
        <f>IF(D1918&gt;0,VLOOKUP(D1918,Liste!$A$10:$D$163,4),"")</f>
        <v/>
      </c>
      <c r="F1918" s="37"/>
      <c r="G1918" s="37"/>
      <c r="H1918" s="37"/>
      <c r="I1918" s="144" t="str">
        <f t="shared" si="29"/>
        <v/>
      </c>
    </row>
    <row r="1919" spans="1:9" ht="13" x14ac:dyDescent="0.3">
      <c r="A1919" s="147"/>
      <c r="B1919" s="149" t="str">
        <f>IF(A1919&gt;0,VLOOKUP(A1919,Liste!$B$179                         : Liste!$C$189,2),"")</f>
        <v/>
      </c>
      <c r="C1919" s="186"/>
      <c r="D1919" s="187"/>
      <c r="E1919" t="str">
        <f>IF(D1919&gt;0,VLOOKUP(D1919,Liste!$A$10:$D$163,4),"")</f>
        <v/>
      </c>
      <c r="F1919" s="37"/>
      <c r="G1919" s="37"/>
      <c r="H1919" s="37"/>
      <c r="I1919" s="144" t="str">
        <f t="shared" si="29"/>
        <v/>
      </c>
    </row>
    <row r="1920" spans="1:9" ht="13" x14ac:dyDescent="0.3">
      <c r="A1920" s="147"/>
      <c r="B1920" s="149" t="str">
        <f>IF(A1920&gt;0,VLOOKUP(A1920,Liste!$B$179                         : Liste!$C$189,2),"")</f>
        <v/>
      </c>
      <c r="C1920" s="186"/>
      <c r="D1920" s="187"/>
      <c r="E1920" t="str">
        <f>IF(D1920&gt;0,VLOOKUP(D1920,Liste!$A$10:$D$163,4),"")</f>
        <v/>
      </c>
      <c r="F1920" s="37"/>
      <c r="G1920" s="37"/>
      <c r="H1920" s="37"/>
      <c r="I1920" s="144" t="str">
        <f t="shared" si="29"/>
        <v/>
      </c>
    </row>
    <row r="1921" spans="1:9" ht="13" x14ac:dyDescent="0.3">
      <c r="A1921" s="147"/>
      <c r="B1921" s="149" t="str">
        <f>IF(A1921&gt;0,VLOOKUP(A1921,Liste!$B$179                         : Liste!$C$189,2),"")</f>
        <v/>
      </c>
      <c r="C1921" s="186"/>
      <c r="D1921" s="187"/>
      <c r="E1921" t="str">
        <f>IF(D1921&gt;0,VLOOKUP(D1921,Liste!$A$10:$D$163,4),"")</f>
        <v/>
      </c>
      <c r="F1921" s="37"/>
      <c r="G1921" s="37"/>
      <c r="H1921" s="37"/>
      <c r="I1921" s="144" t="str">
        <f t="shared" si="29"/>
        <v/>
      </c>
    </row>
    <row r="1922" spans="1:9" ht="13" x14ac:dyDescent="0.3">
      <c r="A1922" s="147"/>
      <c r="B1922" s="149" t="str">
        <f>IF(A1922&gt;0,VLOOKUP(A1922,Liste!$B$179                         : Liste!$C$189,2),"")</f>
        <v/>
      </c>
      <c r="C1922" s="186"/>
      <c r="D1922" s="187"/>
      <c r="E1922" t="str">
        <f>IF(D1922&gt;0,VLOOKUP(D1922,Liste!$A$10:$D$163,4),"")</f>
        <v/>
      </c>
      <c r="F1922" s="37"/>
      <c r="G1922" s="37"/>
      <c r="H1922" s="37"/>
      <c r="I1922" s="144" t="str">
        <f t="shared" si="29"/>
        <v/>
      </c>
    </row>
    <row r="1923" spans="1:9" ht="13" x14ac:dyDescent="0.3">
      <c r="A1923" s="147"/>
      <c r="B1923" s="149" t="str">
        <f>IF(A1923&gt;0,VLOOKUP(A1923,Liste!$B$179                         : Liste!$C$189,2),"")</f>
        <v/>
      </c>
      <c r="C1923" s="186"/>
      <c r="D1923" s="187"/>
      <c r="E1923" t="str">
        <f>IF(D1923&gt;0,VLOOKUP(D1923,Liste!$A$10:$D$163,4),"")</f>
        <v/>
      </c>
      <c r="F1923" s="37"/>
      <c r="G1923" s="37"/>
      <c r="H1923" s="37"/>
      <c r="I1923" s="144" t="str">
        <f t="shared" si="29"/>
        <v/>
      </c>
    </row>
    <row r="1924" spans="1:9" ht="13" x14ac:dyDescent="0.3">
      <c r="A1924" s="147"/>
      <c r="B1924" s="149" t="str">
        <f>IF(A1924&gt;0,VLOOKUP(A1924,Liste!$B$179                         : Liste!$C$189,2),"")</f>
        <v/>
      </c>
      <c r="C1924" s="186"/>
      <c r="D1924" s="187"/>
      <c r="E1924" t="str">
        <f>IF(D1924&gt;0,VLOOKUP(D1924,Liste!$A$10:$D$163,4),"")</f>
        <v/>
      </c>
      <c r="F1924" s="37"/>
      <c r="G1924" s="37"/>
      <c r="H1924" s="37"/>
      <c r="I1924" s="144" t="str">
        <f t="shared" si="29"/>
        <v/>
      </c>
    </row>
    <row r="1925" spans="1:9" ht="13" x14ac:dyDescent="0.3">
      <c r="A1925" s="147"/>
      <c r="B1925" s="149" t="str">
        <f>IF(A1925&gt;0,VLOOKUP(A1925,Liste!$B$179                         : Liste!$C$189,2),"")</f>
        <v/>
      </c>
      <c r="C1925" s="186"/>
      <c r="D1925" s="187"/>
      <c r="E1925" t="str">
        <f>IF(D1925&gt;0,VLOOKUP(D1925,Liste!$A$10:$D$163,4),"")</f>
        <v/>
      </c>
      <c r="F1925" s="37"/>
      <c r="G1925" s="37"/>
      <c r="H1925" s="37"/>
      <c r="I1925" s="144" t="str">
        <f t="shared" si="29"/>
        <v/>
      </c>
    </row>
    <row r="1926" spans="1:9" ht="13" x14ac:dyDescent="0.3">
      <c r="A1926" s="147"/>
      <c r="B1926" s="149" t="str">
        <f>IF(A1926&gt;0,VLOOKUP(A1926,Liste!$B$179                         : Liste!$C$189,2),"")</f>
        <v/>
      </c>
      <c r="C1926" s="186"/>
      <c r="D1926" s="187"/>
      <c r="E1926" t="str">
        <f>IF(D1926&gt;0,VLOOKUP(D1926,Liste!$A$10:$D$163,4),"")</f>
        <v/>
      </c>
      <c r="F1926" s="37"/>
      <c r="G1926" s="37"/>
      <c r="H1926" s="37"/>
      <c r="I1926" s="144" t="str">
        <f t="shared" ref="I1926:I1989" si="30">IF(AND(D1926&gt;0,F1926+G1926+H1926=0),"EN ATTENTE",IF(F1926+G1926+H1926&gt;1,"ERREUR",""))</f>
        <v/>
      </c>
    </row>
    <row r="1927" spans="1:9" ht="13" x14ac:dyDescent="0.3">
      <c r="A1927" s="147"/>
      <c r="B1927" s="149" t="str">
        <f>IF(A1927&gt;0,VLOOKUP(A1927,Liste!$B$179                         : Liste!$C$189,2),"")</f>
        <v/>
      </c>
      <c r="C1927" s="186"/>
      <c r="D1927" s="187"/>
      <c r="E1927" t="str">
        <f>IF(D1927&gt;0,VLOOKUP(D1927,Liste!$A$10:$D$163,4),"")</f>
        <v/>
      </c>
      <c r="F1927" s="37"/>
      <c r="G1927" s="37"/>
      <c r="H1927" s="37"/>
      <c r="I1927" s="144" t="str">
        <f t="shared" si="30"/>
        <v/>
      </c>
    </row>
    <row r="1928" spans="1:9" ht="13" x14ac:dyDescent="0.3">
      <c r="A1928" s="147"/>
      <c r="B1928" s="149" t="str">
        <f>IF(A1928&gt;0,VLOOKUP(A1928,Liste!$B$179                         : Liste!$C$189,2),"")</f>
        <v/>
      </c>
      <c r="C1928" s="186"/>
      <c r="D1928" s="187"/>
      <c r="E1928" t="str">
        <f>IF(D1928&gt;0,VLOOKUP(D1928,Liste!$A$10:$D$163,4),"")</f>
        <v/>
      </c>
      <c r="F1928" s="37"/>
      <c r="G1928" s="37"/>
      <c r="H1928" s="37"/>
      <c r="I1928" s="144" t="str">
        <f t="shared" si="30"/>
        <v/>
      </c>
    </row>
    <row r="1929" spans="1:9" ht="13" x14ac:dyDescent="0.3">
      <c r="A1929" s="147"/>
      <c r="B1929" s="149" t="str">
        <f>IF(A1929&gt;0,VLOOKUP(A1929,Liste!$B$179                         : Liste!$C$189,2),"")</f>
        <v/>
      </c>
      <c r="C1929" s="186"/>
      <c r="D1929" s="187"/>
      <c r="E1929" t="str">
        <f>IF(D1929&gt;0,VLOOKUP(D1929,Liste!$A$10:$D$163,4),"")</f>
        <v/>
      </c>
      <c r="F1929" s="37"/>
      <c r="G1929" s="37"/>
      <c r="H1929" s="37"/>
      <c r="I1929" s="144" t="str">
        <f t="shared" si="30"/>
        <v/>
      </c>
    </row>
    <row r="1930" spans="1:9" ht="13" x14ac:dyDescent="0.3">
      <c r="A1930" s="147"/>
      <c r="B1930" s="149" t="str">
        <f>IF(A1930&gt;0,VLOOKUP(A1930,Liste!$B$179                         : Liste!$C$189,2),"")</f>
        <v/>
      </c>
      <c r="C1930" s="186"/>
      <c r="D1930" s="187"/>
      <c r="E1930" t="str">
        <f>IF(D1930&gt;0,VLOOKUP(D1930,Liste!$A$10:$D$163,4),"")</f>
        <v/>
      </c>
      <c r="F1930" s="37"/>
      <c r="G1930" s="37"/>
      <c r="H1930" s="37"/>
      <c r="I1930" s="144" t="str">
        <f t="shared" si="30"/>
        <v/>
      </c>
    </row>
    <row r="1931" spans="1:9" ht="13" x14ac:dyDescent="0.3">
      <c r="A1931" s="147"/>
      <c r="B1931" s="149" t="str">
        <f>IF(A1931&gt;0,VLOOKUP(A1931,Liste!$B$179                         : Liste!$C$189,2),"")</f>
        <v/>
      </c>
      <c r="C1931" s="186"/>
      <c r="D1931" s="187"/>
      <c r="E1931" t="str">
        <f>IF(D1931&gt;0,VLOOKUP(D1931,Liste!$A$10:$D$163,4),"")</f>
        <v/>
      </c>
      <c r="F1931" s="37"/>
      <c r="G1931" s="37"/>
      <c r="H1931" s="37"/>
      <c r="I1931" s="144" t="str">
        <f t="shared" si="30"/>
        <v/>
      </c>
    </row>
    <row r="1932" spans="1:9" ht="13" x14ac:dyDescent="0.3">
      <c r="A1932" s="147"/>
      <c r="B1932" s="149" t="str">
        <f>IF(A1932&gt;0,VLOOKUP(A1932,Liste!$B$179                         : Liste!$C$189,2),"")</f>
        <v/>
      </c>
      <c r="C1932" s="186"/>
      <c r="D1932" s="187"/>
      <c r="E1932" t="str">
        <f>IF(D1932&gt;0,VLOOKUP(D1932,Liste!$A$10:$D$163,4),"")</f>
        <v/>
      </c>
      <c r="F1932" s="37"/>
      <c r="G1932" s="37"/>
      <c r="H1932" s="37"/>
      <c r="I1932" s="144" t="str">
        <f t="shared" si="30"/>
        <v/>
      </c>
    </row>
    <row r="1933" spans="1:9" ht="13" x14ac:dyDescent="0.3">
      <c r="A1933" s="147"/>
      <c r="B1933" s="149" t="str">
        <f>IF(A1933&gt;0,VLOOKUP(A1933,Liste!$B$179                         : Liste!$C$189,2),"")</f>
        <v/>
      </c>
      <c r="C1933" s="186"/>
      <c r="D1933" s="187"/>
      <c r="E1933" t="str">
        <f>IF(D1933&gt;0,VLOOKUP(D1933,Liste!$A$10:$D$163,4),"")</f>
        <v/>
      </c>
      <c r="F1933" s="37"/>
      <c r="G1933" s="37"/>
      <c r="H1933" s="37"/>
      <c r="I1933" s="144" t="str">
        <f t="shared" si="30"/>
        <v/>
      </c>
    </row>
    <row r="1934" spans="1:9" ht="13" x14ac:dyDescent="0.3">
      <c r="A1934" s="147"/>
      <c r="B1934" s="149" t="str">
        <f>IF(A1934&gt;0,VLOOKUP(A1934,Liste!$B$179                         : Liste!$C$189,2),"")</f>
        <v/>
      </c>
      <c r="C1934" s="186"/>
      <c r="D1934" s="187"/>
      <c r="E1934" t="str">
        <f>IF(D1934&gt;0,VLOOKUP(D1934,Liste!$A$10:$D$163,4),"")</f>
        <v/>
      </c>
      <c r="F1934" s="37"/>
      <c r="G1934" s="37"/>
      <c r="H1934" s="37"/>
      <c r="I1934" s="144" t="str">
        <f t="shared" si="30"/>
        <v/>
      </c>
    </row>
    <row r="1935" spans="1:9" ht="13" x14ac:dyDescent="0.3">
      <c r="A1935" s="147"/>
      <c r="B1935" s="149" t="str">
        <f>IF(A1935&gt;0,VLOOKUP(A1935,Liste!$B$179                         : Liste!$C$189,2),"")</f>
        <v/>
      </c>
      <c r="C1935" s="186"/>
      <c r="D1935" s="187"/>
      <c r="E1935" t="str">
        <f>IF(D1935&gt;0,VLOOKUP(D1935,Liste!$A$10:$D$163,4),"")</f>
        <v/>
      </c>
      <c r="F1935" s="37"/>
      <c r="G1935" s="37"/>
      <c r="H1935" s="37"/>
      <c r="I1935" s="144" t="str">
        <f t="shared" si="30"/>
        <v/>
      </c>
    </row>
    <row r="1936" spans="1:9" ht="13" x14ac:dyDescent="0.3">
      <c r="A1936" s="147"/>
      <c r="B1936" s="149" t="str">
        <f>IF(A1936&gt;0,VLOOKUP(A1936,Liste!$B$179                         : Liste!$C$189,2),"")</f>
        <v/>
      </c>
      <c r="C1936" s="186"/>
      <c r="D1936" s="187"/>
      <c r="E1936" t="str">
        <f>IF(D1936&gt;0,VLOOKUP(D1936,Liste!$A$10:$D$163,4),"")</f>
        <v/>
      </c>
      <c r="F1936" s="37"/>
      <c r="G1936" s="37"/>
      <c r="H1936" s="37"/>
      <c r="I1936" s="144" t="str">
        <f t="shared" si="30"/>
        <v/>
      </c>
    </row>
    <row r="1937" spans="1:9" ht="13" x14ac:dyDescent="0.3">
      <c r="A1937" s="147"/>
      <c r="B1937" s="149" t="str">
        <f>IF(A1937&gt;0,VLOOKUP(A1937,Liste!$B$179                         : Liste!$C$189,2),"")</f>
        <v/>
      </c>
      <c r="C1937" s="186"/>
      <c r="D1937" s="187"/>
      <c r="E1937" t="str">
        <f>IF(D1937&gt;0,VLOOKUP(D1937,Liste!$A$10:$D$163,4),"")</f>
        <v/>
      </c>
      <c r="F1937" s="37"/>
      <c r="G1937" s="37"/>
      <c r="H1937" s="37"/>
      <c r="I1937" s="144" t="str">
        <f t="shared" si="30"/>
        <v/>
      </c>
    </row>
    <row r="1938" spans="1:9" ht="13" x14ac:dyDescent="0.3">
      <c r="A1938" s="147"/>
      <c r="B1938" s="149" t="str">
        <f>IF(A1938&gt;0,VLOOKUP(A1938,Liste!$B$179                         : Liste!$C$189,2),"")</f>
        <v/>
      </c>
      <c r="C1938" s="186"/>
      <c r="D1938" s="187"/>
      <c r="E1938" t="str">
        <f>IF(D1938&gt;0,VLOOKUP(D1938,Liste!$A$10:$D$163,4),"")</f>
        <v/>
      </c>
      <c r="F1938" s="37"/>
      <c r="G1938" s="37"/>
      <c r="H1938" s="37"/>
      <c r="I1938" s="144" t="str">
        <f t="shared" si="30"/>
        <v/>
      </c>
    </row>
    <row r="1939" spans="1:9" ht="13" x14ac:dyDescent="0.3">
      <c r="A1939" s="147"/>
      <c r="B1939" s="149" t="str">
        <f>IF(A1939&gt;0,VLOOKUP(A1939,Liste!$B$179                         : Liste!$C$189,2),"")</f>
        <v/>
      </c>
      <c r="C1939" s="186"/>
      <c r="D1939" s="187"/>
      <c r="E1939" t="str">
        <f>IF(D1939&gt;0,VLOOKUP(D1939,Liste!$A$10:$D$163,4),"")</f>
        <v/>
      </c>
      <c r="F1939" s="37"/>
      <c r="G1939" s="37"/>
      <c r="H1939" s="37"/>
      <c r="I1939" s="144" t="str">
        <f t="shared" si="30"/>
        <v/>
      </c>
    </row>
    <row r="1940" spans="1:9" ht="13" x14ac:dyDescent="0.3">
      <c r="A1940" s="147"/>
      <c r="B1940" s="149" t="str">
        <f>IF(A1940&gt;0,VLOOKUP(A1940,Liste!$B$179                         : Liste!$C$189,2),"")</f>
        <v/>
      </c>
      <c r="C1940" s="186"/>
      <c r="D1940" s="187"/>
      <c r="E1940" t="str">
        <f>IF(D1940&gt;0,VLOOKUP(D1940,Liste!$A$10:$D$163,4),"")</f>
        <v/>
      </c>
      <c r="F1940" s="37"/>
      <c r="G1940" s="37"/>
      <c r="H1940" s="37"/>
      <c r="I1940" s="144" t="str">
        <f t="shared" si="30"/>
        <v/>
      </c>
    </row>
    <row r="1941" spans="1:9" ht="13" x14ac:dyDescent="0.3">
      <c r="A1941" s="147"/>
      <c r="B1941" s="149" t="str">
        <f>IF(A1941&gt;0,VLOOKUP(A1941,Liste!$B$179                         : Liste!$C$189,2),"")</f>
        <v/>
      </c>
      <c r="C1941" s="186"/>
      <c r="D1941" s="187"/>
      <c r="E1941" t="str">
        <f>IF(D1941&gt;0,VLOOKUP(D1941,Liste!$A$10:$D$163,4),"")</f>
        <v/>
      </c>
      <c r="F1941" s="37"/>
      <c r="G1941" s="37"/>
      <c r="H1941" s="37"/>
      <c r="I1941" s="144" t="str">
        <f t="shared" si="30"/>
        <v/>
      </c>
    </row>
    <row r="1942" spans="1:9" ht="13" x14ac:dyDescent="0.3">
      <c r="A1942" s="147"/>
      <c r="B1942" s="149" t="str">
        <f>IF(A1942&gt;0,VLOOKUP(A1942,Liste!$B$179                         : Liste!$C$189,2),"")</f>
        <v/>
      </c>
      <c r="C1942" s="186"/>
      <c r="D1942" s="187"/>
      <c r="E1942" t="str">
        <f>IF(D1942&gt;0,VLOOKUP(D1942,Liste!$A$10:$D$163,4),"")</f>
        <v/>
      </c>
      <c r="F1942" s="37"/>
      <c r="G1942" s="37"/>
      <c r="H1942" s="37"/>
      <c r="I1942" s="144" t="str">
        <f t="shared" si="30"/>
        <v/>
      </c>
    </row>
    <row r="1943" spans="1:9" ht="13" x14ac:dyDescent="0.3">
      <c r="A1943" s="147"/>
      <c r="B1943" s="149" t="str">
        <f>IF(A1943&gt;0,VLOOKUP(A1943,Liste!$B$179                         : Liste!$C$189,2),"")</f>
        <v/>
      </c>
      <c r="C1943" s="186"/>
      <c r="D1943" s="187"/>
      <c r="E1943" t="str">
        <f>IF(D1943&gt;0,VLOOKUP(D1943,Liste!$A$10:$D$163,4),"")</f>
        <v/>
      </c>
      <c r="F1943" s="37"/>
      <c r="G1943" s="37"/>
      <c r="H1943" s="37"/>
      <c r="I1943" s="144" t="str">
        <f t="shared" si="30"/>
        <v/>
      </c>
    </row>
    <row r="1944" spans="1:9" ht="13" x14ac:dyDescent="0.3">
      <c r="A1944" s="147"/>
      <c r="B1944" s="149" t="str">
        <f>IF(A1944&gt;0,VLOOKUP(A1944,Liste!$B$179                         : Liste!$C$189,2),"")</f>
        <v/>
      </c>
      <c r="C1944" s="186"/>
      <c r="D1944" s="187"/>
      <c r="E1944" t="str">
        <f>IF(D1944&gt;0,VLOOKUP(D1944,Liste!$A$10:$D$163,4),"")</f>
        <v/>
      </c>
      <c r="F1944" s="37"/>
      <c r="G1944" s="37"/>
      <c r="H1944" s="37"/>
      <c r="I1944" s="144" t="str">
        <f t="shared" si="30"/>
        <v/>
      </c>
    </row>
    <row r="1945" spans="1:9" ht="13" x14ac:dyDescent="0.3">
      <c r="A1945" s="147"/>
      <c r="B1945" s="149" t="str">
        <f>IF(A1945&gt;0,VLOOKUP(A1945,Liste!$B$179                         : Liste!$C$189,2),"")</f>
        <v/>
      </c>
      <c r="C1945" s="186"/>
      <c r="D1945" s="187"/>
      <c r="E1945" t="str">
        <f>IF(D1945&gt;0,VLOOKUP(D1945,Liste!$A$10:$D$163,4),"")</f>
        <v/>
      </c>
      <c r="F1945" s="37"/>
      <c r="G1945" s="37"/>
      <c r="H1945" s="37"/>
      <c r="I1945" s="144" t="str">
        <f t="shared" si="30"/>
        <v/>
      </c>
    </row>
    <row r="1946" spans="1:9" ht="13" x14ac:dyDescent="0.3">
      <c r="A1946" s="147"/>
      <c r="B1946" s="149" t="str">
        <f>IF(A1946&gt;0,VLOOKUP(A1946,Liste!$B$179                         : Liste!$C$189,2),"")</f>
        <v/>
      </c>
      <c r="C1946" s="186"/>
      <c r="D1946" s="187"/>
      <c r="E1946" t="str">
        <f>IF(D1946&gt;0,VLOOKUP(D1946,Liste!$A$10:$D$163,4),"")</f>
        <v/>
      </c>
      <c r="F1946" s="37"/>
      <c r="G1946" s="37"/>
      <c r="H1946" s="37"/>
      <c r="I1946" s="144" t="str">
        <f t="shared" si="30"/>
        <v/>
      </c>
    </row>
    <row r="1947" spans="1:9" ht="13" x14ac:dyDescent="0.3">
      <c r="A1947" s="147"/>
      <c r="B1947" s="149" t="str">
        <f>IF(A1947&gt;0,VLOOKUP(A1947,Liste!$B$179                         : Liste!$C$189,2),"")</f>
        <v/>
      </c>
      <c r="C1947" s="186"/>
      <c r="D1947" s="187"/>
      <c r="E1947" t="str">
        <f>IF(D1947&gt;0,VLOOKUP(D1947,Liste!$A$10:$D$163,4),"")</f>
        <v/>
      </c>
      <c r="F1947" s="37"/>
      <c r="G1947" s="37"/>
      <c r="H1947" s="37"/>
      <c r="I1947" s="144" t="str">
        <f t="shared" si="30"/>
        <v/>
      </c>
    </row>
    <row r="1948" spans="1:9" ht="13" x14ac:dyDescent="0.3">
      <c r="A1948" s="147"/>
      <c r="B1948" s="149" t="str">
        <f>IF(A1948&gt;0,VLOOKUP(A1948,Liste!$B$179                         : Liste!$C$189,2),"")</f>
        <v/>
      </c>
      <c r="C1948" s="186"/>
      <c r="D1948" s="187"/>
      <c r="E1948" t="str">
        <f>IF(D1948&gt;0,VLOOKUP(D1948,Liste!$A$10:$D$163,4),"")</f>
        <v/>
      </c>
      <c r="F1948" s="37"/>
      <c r="G1948" s="37"/>
      <c r="H1948" s="37"/>
      <c r="I1948" s="144" t="str">
        <f t="shared" si="30"/>
        <v/>
      </c>
    </row>
    <row r="1949" spans="1:9" ht="13" x14ac:dyDescent="0.3">
      <c r="A1949" s="147"/>
      <c r="B1949" s="149" t="str">
        <f>IF(A1949&gt;0,VLOOKUP(A1949,Liste!$B$179                         : Liste!$C$189,2),"")</f>
        <v/>
      </c>
      <c r="C1949" s="186"/>
      <c r="D1949" s="187"/>
      <c r="E1949" t="str">
        <f>IF(D1949&gt;0,VLOOKUP(D1949,Liste!$A$10:$D$163,4),"")</f>
        <v/>
      </c>
      <c r="F1949" s="37"/>
      <c r="G1949" s="37"/>
      <c r="H1949" s="37"/>
      <c r="I1949" s="144" t="str">
        <f t="shared" si="30"/>
        <v/>
      </c>
    </row>
    <row r="1950" spans="1:9" ht="13" x14ac:dyDescent="0.3">
      <c r="A1950" s="147"/>
      <c r="B1950" s="149" t="str">
        <f>IF(A1950&gt;0,VLOOKUP(A1950,Liste!$B$179                         : Liste!$C$189,2),"")</f>
        <v/>
      </c>
      <c r="C1950" s="186"/>
      <c r="D1950" s="187"/>
      <c r="E1950" t="str">
        <f>IF(D1950&gt;0,VLOOKUP(D1950,Liste!$A$10:$D$163,4),"")</f>
        <v/>
      </c>
      <c r="F1950" s="37"/>
      <c r="G1950" s="37"/>
      <c r="H1950" s="37"/>
      <c r="I1950" s="144" t="str">
        <f t="shared" si="30"/>
        <v/>
      </c>
    </row>
    <row r="1951" spans="1:9" ht="13" x14ac:dyDescent="0.3">
      <c r="A1951" s="147"/>
      <c r="B1951" s="149" t="str">
        <f>IF(A1951&gt;0,VLOOKUP(A1951,Liste!$B$179                         : Liste!$C$189,2),"")</f>
        <v/>
      </c>
      <c r="C1951" s="186"/>
      <c r="D1951" s="187"/>
      <c r="E1951" t="str">
        <f>IF(D1951&gt;0,VLOOKUP(D1951,Liste!$A$10:$D$163,4),"")</f>
        <v/>
      </c>
      <c r="F1951" s="37"/>
      <c r="G1951" s="37"/>
      <c r="H1951" s="37"/>
      <c r="I1951" s="144" t="str">
        <f t="shared" si="30"/>
        <v/>
      </c>
    </row>
    <row r="1952" spans="1:9" ht="13" x14ac:dyDescent="0.3">
      <c r="A1952" s="147"/>
      <c r="B1952" s="149" t="str">
        <f>IF(A1952&gt;0,VLOOKUP(A1952,Liste!$B$179                         : Liste!$C$189,2),"")</f>
        <v/>
      </c>
      <c r="C1952" s="186"/>
      <c r="D1952" s="187"/>
      <c r="E1952" t="str">
        <f>IF(D1952&gt;0,VLOOKUP(D1952,Liste!$A$10:$D$163,4),"")</f>
        <v/>
      </c>
      <c r="F1952" s="37"/>
      <c r="G1952" s="37"/>
      <c r="H1952" s="37"/>
      <c r="I1952" s="144" t="str">
        <f t="shared" si="30"/>
        <v/>
      </c>
    </row>
    <row r="1953" spans="1:9" ht="13" x14ac:dyDescent="0.3">
      <c r="A1953" s="147"/>
      <c r="B1953" s="149" t="str">
        <f>IF(A1953&gt;0,VLOOKUP(A1953,Liste!$B$179                         : Liste!$C$189,2),"")</f>
        <v/>
      </c>
      <c r="C1953" s="186"/>
      <c r="D1953" s="187"/>
      <c r="E1953" t="str">
        <f>IF(D1953&gt;0,VLOOKUP(D1953,Liste!$A$10:$D$163,4),"")</f>
        <v/>
      </c>
      <c r="F1953" s="37"/>
      <c r="G1953" s="37"/>
      <c r="H1953" s="37"/>
      <c r="I1953" s="144" t="str">
        <f t="shared" si="30"/>
        <v/>
      </c>
    </row>
    <row r="1954" spans="1:9" ht="13" x14ac:dyDescent="0.3">
      <c r="A1954" s="147"/>
      <c r="B1954" s="149" t="str">
        <f>IF(A1954&gt;0,VLOOKUP(A1954,Liste!$B$179                         : Liste!$C$189,2),"")</f>
        <v/>
      </c>
      <c r="C1954" s="186"/>
      <c r="D1954" s="187"/>
      <c r="E1954" t="str">
        <f>IF(D1954&gt;0,VLOOKUP(D1954,Liste!$A$10:$D$163,4),"")</f>
        <v/>
      </c>
      <c r="F1954" s="37"/>
      <c r="G1954" s="37"/>
      <c r="H1954" s="37"/>
      <c r="I1954" s="144" t="str">
        <f t="shared" si="30"/>
        <v/>
      </c>
    </row>
    <row r="1955" spans="1:9" ht="13" x14ac:dyDescent="0.3">
      <c r="A1955" s="147"/>
      <c r="B1955" s="149" t="str">
        <f>IF(A1955&gt;0,VLOOKUP(A1955,Liste!$B$179                         : Liste!$C$189,2),"")</f>
        <v/>
      </c>
      <c r="C1955" s="186"/>
      <c r="D1955" s="187"/>
      <c r="E1955" t="str">
        <f>IF(D1955&gt;0,VLOOKUP(D1955,Liste!$A$10:$D$163,4),"")</f>
        <v/>
      </c>
      <c r="F1955" s="37"/>
      <c r="G1955" s="37"/>
      <c r="H1955" s="37"/>
      <c r="I1955" s="144" t="str">
        <f t="shared" si="30"/>
        <v/>
      </c>
    </row>
    <row r="1956" spans="1:9" ht="13" x14ac:dyDescent="0.3">
      <c r="A1956" s="147"/>
      <c r="B1956" s="149" t="str">
        <f>IF(A1956&gt;0,VLOOKUP(A1956,Liste!$B$179                         : Liste!$C$189,2),"")</f>
        <v/>
      </c>
      <c r="C1956" s="186"/>
      <c r="D1956" s="187"/>
      <c r="E1956" t="str">
        <f>IF(D1956&gt;0,VLOOKUP(D1956,Liste!$A$10:$D$163,4),"")</f>
        <v/>
      </c>
      <c r="F1956" s="37"/>
      <c r="G1956" s="37"/>
      <c r="H1956" s="37"/>
      <c r="I1956" s="144" t="str">
        <f t="shared" si="30"/>
        <v/>
      </c>
    </row>
    <row r="1957" spans="1:9" ht="13" x14ac:dyDescent="0.3">
      <c r="A1957" s="147"/>
      <c r="B1957" s="149" t="str">
        <f>IF(A1957&gt;0,VLOOKUP(A1957,Liste!$B$179                         : Liste!$C$189,2),"")</f>
        <v/>
      </c>
      <c r="C1957" s="186"/>
      <c r="D1957" s="187"/>
      <c r="E1957" t="str">
        <f>IF(D1957&gt;0,VLOOKUP(D1957,Liste!$A$10:$D$163,4),"")</f>
        <v/>
      </c>
      <c r="F1957" s="37"/>
      <c r="G1957" s="37"/>
      <c r="H1957" s="37"/>
      <c r="I1957" s="144" t="str">
        <f t="shared" si="30"/>
        <v/>
      </c>
    </row>
    <row r="1958" spans="1:9" ht="13" x14ac:dyDescent="0.3">
      <c r="A1958" s="147"/>
      <c r="B1958" s="149" t="str">
        <f>IF(A1958&gt;0,VLOOKUP(A1958,Liste!$B$179                         : Liste!$C$189,2),"")</f>
        <v/>
      </c>
      <c r="C1958" s="186"/>
      <c r="D1958" s="187"/>
      <c r="E1958" t="str">
        <f>IF(D1958&gt;0,VLOOKUP(D1958,Liste!$A$10:$D$163,4),"")</f>
        <v/>
      </c>
      <c r="F1958" s="37"/>
      <c r="G1958" s="37"/>
      <c r="H1958" s="37"/>
      <c r="I1958" s="144" t="str">
        <f t="shared" si="30"/>
        <v/>
      </c>
    </row>
    <row r="1959" spans="1:9" ht="13" x14ac:dyDescent="0.3">
      <c r="A1959" s="147"/>
      <c r="B1959" s="149" t="str">
        <f>IF(A1959&gt;0,VLOOKUP(A1959,Liste!$B$179                         : Liste!$C$189,2),"")</f>
        <v/>
      </c>
      <c r="C1959" s="186"/>
      <c r="D1959" s="187"/>
      <c r="E1959" t="str">
        <f>IF(D1959&gt;0,VLOOKUP(D1959,Liste!$A$10:$D$163,4),"")</f>
        <v/>
      </c>
      <c r="F1959" s="37"/>
      <c r="G1959" s="37"/>
      <c r="H1959" s="37"/>
      <c r="I1959" s="144" t="str">
        <f t="shared" si="30"/>
        <v/>
      </c>
    </row>
    <row r="1960" spans="1:9" ht="13" x14ac:dyDescent="0.3">
      <c r="A1960" s="147"/>
      <c r="B1960" s="149" t="str">
        <f>IF(A1960&gt;0,VLOOKUP(A1960,Liste!$B$179                         : Liste!$C$189,2),"")</f>
        <v/>
      </c>
      <c r="C1960" s="186"/>
      <c r="D1960" s="187"/>
      <c r="E1960" t="str">
        <f>IF(D1960&gt;0,VLOOKUP(D1960,Liste!$A$10:$D$163,4),"")</f>
        <v/>
      </c>
      <c r="F1960" s="37"/>
      <c r="G1960" s="37"/>
      <c r="H1960" s="37"/>
      <c r="I1960" s="144" t="str">
        <f t="shared" si="30"/>
        <v/>
      </c>
    </row>
    <row r="1961" spans="1:9" ht="13" x14ac:dyDescent="0.3">
      <c r="A1961" s="147"/>
      <c r="B1961" s="149" t="str">
        <f>IF(A1961&gt;0,VLOOKUP(A1961,Liste!$B$179                         : Liste!$C$189,2),"")</f>
        <v/>
      </c>
      <c r="C1961" s="186"/>
      <c r="D1961" s="187"/>
      <c r="E1961" t="str">
        <f>IF(D1961&gt;0,VLOOKUP(D1961,Liste!$A$10:$D$163,4),"")</f>
        <v/>
      </c>
      <c r="F1961" s="37"/>
      <c r="G1961" s="37"/>
      <c r="H1961" s="37"/>
      <c r="I1961" s="144" t="str">
        <f t="shared" si="30"/>
        <v/>
      </c>
    </row>
    <row r="1962" spans="1:9" ht="13" x14ac:dyDescent="0.3">
      <c r="A1962" s="147"/>
      <c r="B1962" s="149" t="str">
        <f>IF(A1962&gt;0,VLOOKUP(A1962,Liste!$B$179                         : Liste!$C$189,2),"")</f>
        <v/>
      </c>
      <c r="C1962" s="186"/>
      <c r="D1962" s="187"/>
      <c r="E1962" t="str">
        <f>IF(D1962&gt;0,VLOOKUP(D1962,Liste!$A$10:$D$163,4),"")</f>
        <v/>
      </c>
      <c r="F1962" s="37"/>
      <c r="G1962" s="37"/>
      <c r="H1962" s="37"/>
      <c r="I1962" s="144" t="str">
        <f t="shared" si="30"/>
        <v/>
      </c>
    </row>
    <row r="1963" spans="1:9" ht="13" x14ac:dyDescent="0.3">
      <c r="A1963" s="147"/>
      <c r="B1963" s="149" t="str">
        <f>IF(A1963&gt;0,VLOOKUP(A1963,Liste!$B$179                         : Liste!$C$189,2),"")</f>
        <v/>
      </c>
      <c r="C1963" s="186"/>
      <c r="D1963" s="187"/>
      <c r="E1963" t="str">
        <f>IF(D1963&gt;0,VLOOKUP(D1963,Liste!$A$10:$D$163,4),"")</f>
        <v/>
      </c>
      <c r="F1963" s="37"/>
      <c r="G1963" s="37"/>
      <c r="H1963" s="37"/>
      <c r="I1963" s="144" t="str">
        <f t="shared" si="30"/>
        <v/>
      </c>
    </row>
    <row r="1964" spans="1:9" ht="13" x14ac:dyDescent="0.3">
      <c r="A1964" s="147"/>
      <c r="B1964" s="149" t="str">
        <f>IF(A1964&gt;0,VLOOKUP(A1964,Liste!$B$179                         : Liste!$C$189,2),"")</f>
        <v/>
      </c>
      <c r="C1964" s="186"/>
      <c r="D1964" s="187"/>
      <c r="E1964" t="str">
        <f>IF(D1964&gt;0,VLOOKUP(D1964,Liste!$A$10:$D$163,4),"")</f>
        <v/>
      </c>
      <c r="F1964" s="37"/>
      <c r="G1964" s="37"/>
      <c r="H1964" s="37"/>
      <c r="I1964" s="144" t="str">
        <f t="shared" si="30"/>
        <v/>
      </c>
    </row>
    <row r="1965" spans="1:9" ht="13" x14ac:dyDescent="0.3">
      <c r="A1965" s="147"/>
      <c r="B1965" s="149" t="str">
        <f>IF(A1965&gt;0,VLOOKUP(A1965,Liste!$B$179                         : Liste!$C$189,2),"")</f>
        <v/>
      </c>
      <c r="C1965" s="186"/>
      <c r="D1965" s="187"/>
      <c r="E1965" t="str">
        <f>IF(D1965&gt;0,VLOOKUP(D1965,Liste!$A$10:$D$163,4),"")</f>
        <v/>
      </c>
      <c r="F1965" s="37"/>
      <c r="G1965" s="37"/>
      <c r="H1965" s="37"/>
      <c r="I1965" s="144" t="str">
        <f t="shared" si="30"/>
        <v/>
      </c>
    </row>
    <row r="1966" spans="1:9" ht="13" x14ac:dyDescent="0.3">
      <c r="A1966" s="147"/>
      <c r="B1966" s="149" t="str">
        <f>IF(A1966&gt;0,VLOOKUP(A1966,Liste!$B$179                         : Liste!$C$189,2),"")</f>
        <v/>
      </c>
      <c r="C1966" s="186"/>
      <c r="D1966" s="187"/>
      <c r="E1966" t="str">
        <f>IF(D1966&gt;0,VLOOKUP(D1966,Liste!$A$10:$D$163,4),"")</f>
        <v/>
      </c>
      <c r="F1966" s="37"/>
      <c r="G1966" s="37"/>
      <c r="H1966" s="37"/>
      <c r="I1966" s="144" t="str">
        <f t="shared" si="30"/>
        <v/>
      </c>
    </row>
    <row r="1967" spans="1:9" ht="13" x14ac:dyDescent="0.3">
      <c r="A1967" s="147"/>
      <c r="B1967" s="149" t="str">
        <f>IF(A1967&gt;0,VLOOKUP(A1967,Liste!$B$179                         : Liste!$C$189,2),"")</f>
        <v/>
      </c>
      <c r="C1967" s="186"/>
      <c r="D1967" s="187"/>
      <c r="E1967" t="str">
        <f>IF(D1967&gt;0,VLOOKUP(D1967,Liste!$A$10:$D$163,4),"")</f>
        <v/>
      </c>
      <c r="F1967" s="37"/>
      <c r="G1967" s="37"/>
      <c r="H1967" s="37"/>
      <c r="I1967" s="144" t="str">
        <f t="shared" si="30"/>
        <v/>
      </c>
    </row>
    <row r="1968" spans="1:9" ht="13" x14ac:dyDescent="0.3">
      <c r="A1968" s="147"/>
      <c r="B1968" s="149" t="str">
        <f>IF(A1968&gt;0,VLOOKUP(A1968,Liste!$B$179                         : Liste!$C$189,2),"")</f>
        <v/>
      </c>
      <c r="C1968" s="186"/>
      <c r="D1968" s="187"/>
      <c r="E1968" t="str">
        <f>IF(D1968&gt;0,VLOOKUP(D1968,Liste!$A$10:$D$163,4),"")</f>
        <v/>
      </c>
      <c r="F1968" s="37"/>
      <c r="G1968" s="37"/>
      <c r="H1968" s="37"/>
      <c r="I1968" s="144" t="str">
        <f t="shared" si="30"/>
        <v/>
      </c>
    </row>
    <row r="1969" spans="1:9" ht="13" x14ac:dyDescent="0.3">
      <c r="A1969" s="147"/>
      <c r="B1969" s="149" t="str">
        <f>IF(A1969&gt;0,VLOOKUP(A1969,Liste!$B$179                         : Liste!$C$189,2),"")</f>
        <v/>
      </c>
      <c r="C1969" s="186"/>
      <c r="D1969" s="187"/>
      <c r="E1969" t="str">
        <f>IF(D1969&gt;0,VLOOKUP(D1969,Liste!$A$10:$D$163,4),"")</f>
        <v/>
      </c>
      <c r="F1969" s="37"/>
      <c r="G1969" s="37"/>
      <c r="H1969" s="37"/>
      <c r="I1969" s="144" t="str">
        <f t="shared" si="30"/>
        <v/>
      </c>
    </row>
    <row r="1970" spans="1:9" ht="13" x14ac:dyDescent="0.3">
      <c r="A1970" s="147"/>
      <c r="B1970" s="149" t="str">
        <f>IF(A1970&gt;0,VLOOKUP(A1970,Liste!$B$179                         : Liste!$C$189,2),"")</f>
        <v/>
      </c>
      <c r="C1970" s="186"/>
      <c r="D1970" s="187"/>
      <c r="E1970" t="str">
        <f>IF(D1970&gt;0,VLOOKUP(D1970,Liste!$A$10:$D$163,4),"")</f>
        <v/>
      </c>
      <c r="F1970" s="37"/>
      <c r="G1970" s="37"/>
      <c r="H1970" s="37"/>
      <c r="I1970" s="144" t="str">
        <f t="shared" si="30"/>
        <v/>
      </c>
    </row>
    <row r="1971" spans="1:9" ht="13" x14ac:dyDescent="0.3">
      <c r="A1971" s="147"/>
      <c r="B1971" s="149" t="str">
        <f>IF(A1971&gt;0,VLOOKUP(A1971,Liste!$B$179                         : Liste!$C$189,2),"")</f>
        <v/>
      </c>
      <c r="C1971" s="186"/>
      <c r="D1971" s="187"/>
      <c r="E1971" t="str">
        <f>IF(D1971&gt;0,VLOOKUP(D1971,Liste!$A$10:$D$163,4),"")</f>
        <v/>
      </c>
      <c r="F1971" s="37"/>
      <c r="G1971" s="37"/>
      <c r="H1971" s="37"/>
      <c r="I1971" s="144" t="str">
        <f t="shared" si="30"/>
        <v/>
      </c>
    </row>
    <row r="1972" spans="1:9" ht="13" x14ac:dyDescent="0.3">
      <c r="A1972" s="147"/>
      <c r="B1972" s="149" t="str">
        <f>IF(A1972&gt;0,VLOOKUP(A1972,Liste!$B$179                         : Liste!$C$189,2),"")</f>
        <v/>
      </c>
      <c r="C1972" s="186"/>
      <c r="D1972" s="187"/>
      <c r="E1972" t="str">
        <f>IF(D1972&gt;0,VLOOKUP(D1972,Liste!$A$10:$D$163,4),"")</f>
        <v/>
      </c>
      <c r="F1972" s="37"/>
      <c r="G1972" s="37"/>
      <c r="H1972" s="37"/>
      <c r="I1972" s="144" t="str">
        <f t="shared" si="30"/>
        <v/>
      </c>
    </row>
    <row r="1973" spans="1:9" ht="13" x14ac:dyDescent="0.3">
      <c r="A1973" s="147"/>
      <c r="B1973" s="149" t="str">
        <f>IF(A1973&gt;0,VLOOKUP(A1973,Liste!$B$179                         : Liste!$C$189,2),"")</f>
        <v/>
      </c>
      <c r="C1973" s="186"/>
      <c r="D1973" s="187"/>
      <c r="E1973" t="str">
        <f>IF(D1973&gt;0,VLOOKUP(D1973,Liste!$A$10:$D$163,4),"")</f>
        <v/>
      </c>
      <c r="F1973" s="37"/>
      <c r="G1973" s="37"/>
      <c r="H1973" s="37"/>
      <c r="I1973" s="144" t="str">
        <f t="shared" si="30"/>
        <v/>
      </c>
    </row>
    <row r="1974" spans="1:9" ht="13" x14ac:dyDescent="0.3">
      <c r="A1974" s="147"/>
      <c r="B1974" s="149" t="str">
        <f>IF(A1974&gt;0,VLOOKUP(A1974,Liste!$B$179                         : Liste!$C$189,2),"")</f>
        <v/>
      </c>
      <c r="C1974" s="186"/>
      <c r="D1974" s="187"/>
      <c r="E1974" t="str">
        <f>IF(D1974&gt;0,VLOOKUP(D1974,Liste!$A$10:$D$163,4),"")</f>
        <v/>
      </c>
      <c r="F1974" s="37"/>
      <c r="G1974" s="37"/>
      <c r="H1974" s="37"/>
      <c r="I1974" s="144" t="str">
        <f t="shared" si="30"/>
        <v/>
      </c>
    </row>
    <row r="1975" spans="1:9" ht="13" x14ac:dyDescent="0.3">
      <c r="A1975" s="147"/>
      <c r="B1975" s="149" t="str">
        <f>IF(A1975&gt;0,VLOOKUP(A1975,Liste!$B$179                         : Liste!$C$189,2),"")</f>
        <v/>
      </c>
      <c r="C1975" s="186"/>
      <c r="D1975" s="187"/>
      <c r="E1975" t="str">
        <f>IF(D1975&gt;0,VLOOKUP(D1975,Liste!$A$10:$D$163,4),"")</f>
        <v/>
      </c>
      <c r="F1975" s="37"/>
      <c r="G1975" s="37"/>
      <c r="H1975" s="37"/>
      <c r="I1975" s="144" t="str">
        <f t="shared" si="30"/>
        <v/>
      </c>
    </row>
    <row r="1976" spans="1:9" ht="13" x14ac:dyDescent="0.3">
      <c r="A1976" s="147"/>
      <c r="B1976" s="149" t="str">
        <f>IF(A1976&gt;0,VLOOKUP(A1976,Liste!$B$179                         : Liste!$C$189,2),"")</f>
        <v/>
      </c>
      <c r="C1976" s="186"/>
      <c r="D1976" s="187"/>
      <c r="E1976" t="str">
        <f>IF(D1976&gt;0,VLOOKUP(D1976,Liste!$A$10:$D$163,4),"")</f>
        <v/>
      </c>
      <c r="F1976" s="37"/>
      <c r="G1976" s="37"/>
      <c r="H1976" s="37"/>
      <c r="I1976" s="144" t="str">
        <f t="shared" si="30"/>
        <v/>
      </c>
    </row>
    <row r="1977" spans="1:9" ht="13" x14ac:dyDescent="0.3">
      <c r="A1977" s="147"/>
      <c r="B1977" s="149" t="str">
        <f>IF(A1977&gt;0,VLOOKUP(A1977,Liste!$B$179                         : Liste!$C$189,2),"")</f>
        <v/>
      </c>
      <c r="C1977" s="186"/>
      <c r="D1977" s="187"/>
      <c r="E1977" t="str">
        <f>IF(D1977&gt;0,VLOOKUP(D1977,Liste!$A$10:$D$163,4),"")</f>
        <v/>
      </c>
      <c r="F1977" s="37"/>
      <c r="G1977" s="37"/>
      <c r="H1977" s="37"/>
      <c r="I1977" s="144" t="str">
        <f t="shared" si="30"/>
        <v/>
      </c>
    </row>
    <row r="1978" spans="1:9" ht="13" x14ac:dyDescent="0.3">
      <c r="A1978" s="147"/>
      <c r="B1978" s="149" t="str">
        <f>IF(A1978&gt;0,VLOOKUP(A1978,Liste!$B$179                         : Liste!$C$189,2),"")</f>
        <v/>
      </c>
      <c r="C1978" s="186"/>
      <c r="D1978" s="187"/>
      <c r="E1978" t="str">
        <f>IF(D1978&gt;0,VLOOKUP(D1978,Liste!$A$10:$D$163,4),"")</f>
        <v/>
      </c>
      <c r="F1978" s="37"/>
      <c r="G1978" s="37"/>
      <c r="H1978" s="37"/>
      <c r="I1978" s="144" t="str">
        <f t="shared" si="30"/>
        <v/>
      </c>
    </row>
    <row r="1979" spans="1:9" ht="13" x14ac:dyDescent="0.3">
      <c r="A1979" s="147"/>
      <c r="B1979" s="149" t="str">
        <f>IF(A1979&gt;0,VLOOKUP(A1979,Liste!$B$179                         : Liste!$C$189,2),"")</f>
        <v/>
      </c>
      <c r="C1979" s="186"/>
      <c r="D1979" s="187"/>
      <c r="E1979" t="str">
        <f>IF(D1979&gt;0,VLOOKUP(D1979,Liste!$A$10:$D$163,4),"")</f>
        <v/>
      </c>
      <c r="F1979" s="37"/>
      <c r="G1979" s="37"/>
      <c r="H1979" s="37"/>
      <c r="I1979" s="144" t="str">
        <f t="shared" si="30"/>
        <v/>
      </c>
    </row>
    <row r="1980" spans="1:9" ht="13" x14ac:dyDescent="0.3">
      <c r="A1980" s="147"/>
      <c r="B1980" s="149" t="str">
        <f>IF(A1980&gt;0,VLOOKUP(A1980,Liste!$B$179                         : Liste!$C$189,2),"")</f>
        <v/>
      </c>
      <c r="C1980" s="186"/>
      <c r="D1980" s="187"/>
      <c r="E1980" t="str">
        <f>IF(D1980&gt;0,VLOOKUP(D1980,Liste!$A$10:$D$163,4),"")</f>
        <v/>
      </c>
      <c r="F1980" s="37"/>
      <c r="G1980" s="37"/>
      <c r="H1980" s="37"/>
      <c r="I1980" s="144" t="str">
        <f t="shared" si="30"/>
        <v/>
      </c>
    </row>
    <row r="1981" spans="1:9" ht="13" x14ac:dyDescent="0.3">
      <c r="A1981" s="147"/>
      <c r="B1981" s="149" t="str">
        <f>IF(A1981&gt;0,VLOOKUP(A1981,Liste!$B$179                         : Liste!$C$189,2),"")</f>
        <v/>
      </c>
      <c r="C1981" s="186"/>
      <c r="D1981" s="187"/>
      <c r="E1981" t="str">
        <f>IF(D1981&gt;0,VLOOKUP(D1981,Liste!$A$10:$D$163,4),"")</f>
        <v/>
      </c>
      <c r="F1981" s="37"/>
      <c r="G1981" s="37"/>
      <c r="H1981" s="37"/>
      <c r="I1981" s="144" t="str">
        <f t="shared" si="30"/>
        <v/>
      </c>
    </row>
    <row r="1982" spans="1:9" ht="13" x14ac:dyDescent="0.3">
      <c r="A1982" s="147"/>
      <c r="B1982" s="149" t="str">
        <f>IF(A1982&gt;0,VLOOKUP(A1982,Liste!$B$179                         : Liste!$C$189,2),"")</f>
        <v/>
      </c>
      <c r="C1982" s="186"/>
      <c r="D1982" s="187"/>
      <c r="E1982" t="str">
        <f>IF(D1982&gt;0,VLOOKUP(D1982,Liste!$A$10:$D$163,4),"")</f>
        <v/>
      </c>
      <c r="F1982" s="37"/>
      <c r="G1982" s="37"/>
      <c r="H1982" s="37"/>
      <c r="I1982" s="144" t="str">
        <f t="shared" si="30"/>
        <v/>
      </c>
    </row>
    <row r="1983" spans="1:9" ht="13" x14ac:dyDescent="0.3">
      <c r="A1983" s="147"/>
      <c r="B1983" s="149" t="str">
        <f>IF(A1983&gt;0,VLOOKUP(A1983,Liste!$B$179                         : Liste!$C$189,2),"")</f>
        <v/>
      </c>
      <c r="C1983" s="186"/>
      <c r="D1983" s="187"/>
      <c r="E1983" t="str">
        <f>IF(D1983&gt;0,VLOOKUP(D1983,Liste!$A$10:$D$163,4),"")</f>
        <v/>
      </c>
      <c r="F1983" s="37"/>
      <c r="G1983" s="37"/>
      <c r="H1983" s="37"/>
      <c r="I1983" s="144" t="str">
        <f t="shared" si="30"/>
        <v/>
      </c>
    </row>
    <row r="1984" spans="1:9" ht="13" x14ac:dyDescent="0.3">
      <c r="A1984" s="147"/>
      <c r="B1984" s="149" t="str">
        <f>IF(A1984&gt;0,VLOOKUP(A1984,Liste!$B$179                         : Liste!$C$189,2),"")</f>
        <v/>
      </c>
      <c r="C1984" s="186"/>
      <c r="D1984" s="187"/>
      <c r="E1984" t="str">
        <f>IF(D1984&gt;0,VLOOKUP(D1984,Liste!$A$10:$D$163,4),"")</f>
        <v/>
      </c>
      <c r="F1984" s="37"/>
      <c r="G1984" s="37"/>
      <c r="H1984" s="37"/>
      <c r="I1984" s="144" t="str">
        <f t="shared" si="30"/>
        <v/>
      </c>
    </row>
    <row r="1985" spans="1:9" ht="13" x14ac:dyDescent="0.3">
      <c r="A1985" s="147"/>
      <c r="B1985" s="149" t="str">
        <f>IF(A1985&gt;0,VLOOKUP(A1985,Liste!$B$179                         : Liste!$C$189,2),"")</f>
        <v/>
      </c>
      <c r="C1985" s="186"/>
      <c r="D1985" s="187"/>
      <c r="E1985" t="str">
        <f>IF(D1985&gt;0,VLOOKUP(D1985,Liste!$A$10:$D$163,4),"")</f>
        <v/>
      </c>
      <c r="F1985" s="37"/>
      <c r="G1985" s="37"/>
      <c r="H1985" s="37"/>
      <c r="I1985" s="144" t="str">
        <f t="shared" si="30"/>
        <v/>
      </c>
    </row>
    <row r="1986" spans="1:9" ht="13" x14ac:dyDescent="0.3">
      <c r="A1986" s="147"/>
      <c r="B1986" s="149" t="str">
        <f>IF(A1986&gt;0,VLOOKUP(A1986,Liste!$B$179                         : Liste!$C$189,2),"")</f>
        <v/>
      </c>
      <c r="C1986" s="186"/>
      <c r="D1986" s="187"/>
      <c r="E1986" t="str">
        <f>IF(D1986&gt;0,VLOOKUP(D1986,Liste!$A$10:$D$163,4),"")</f>
        <v/>
      </c>
      <c r="F1986" s="37"/>
      <c r="G1986" s="37"/>
      <c r="H1986" s="37"/>
      <c r="I1986" s="144" t="str">
        <f t="shared" si="30"/>
        <v/>
      </c>
    </row>
    <row r="1987" spans="1:9" ht="13" x14ac:dyDescent="0.3">
      <c r="A1987" s="147"/>
      <c r="B1987" s="149" t="str">
        <f>IF(A1987&gt;0,VLOOKUP(A1987,Liste!$B$179                         : Liste!$C$189,2),"")</f>
        <v/>
      </c>
      <c r="C1987" s="186"/>
      <c r="D1987" s="187"/>
      <c r="E1987" t="str">
        <f>IF(D1987&gt;0,VLOOKUP(D1987,Liste!$A$10:$D$163,4),"")</f>
        <v/>
      </c>
      <c r="F1987" s="37"/>
      <c r="G1987" s="37"/>
      <c r="H1987" s="37"/>
      <c r="I1987" s="144" t="str">
        <f t="shared" si="30"/>
        <v/>
      </c>
    </row>
    <row r="1988" spans="1:9" ht="13" x14ac:dyDescent="0.3">
      <c r="A1988" s="147"/>
      <c r="B1988" s="149" t="str">
        <f>IF(A1988&gt;0,VLOOKUP(A1988,Liste!$B$179                         : Liste!$C$189,2),"")</f>
        <v/>
      </c>
      <c r="C1988" s="186"/>
      <c r="D1988" s="187"/>
      <c r="E1988" t="str">
        <f>IF(D1988&gt;0,VLOOKUP(D1988,Liste!$A$10:$D$163,4),"")</f>
        <v/>
      </c>
      <c r="F1988" s="37"/>
      <c r="G1988" s="37"/>
      <c r="H1988" s="37"/>
      <c r="I1988" s="144" t="str">
        <f t="shared" si="30"/>
        <v/>
      </c>
    </row>
    <row r="1989" spans="1:9" ht="13" x14ac:dyDescent="0.3">
      <c r="A1989" s="147"/>
      <c r="B1989" s="149" t="str">
        <f>IF(A1989&gt;0,VLOOKUP(A1989,Liste!$B$179                         : Liste!$C$189,2),"")</f>
        <v/>
      </c>
      <c r="C1989" s="186"/>
      <c r="D1989" s="187"/>
      <c r="E1989" t="str">
        <f>IF(D1989&gt;0,VLOOKUP(D1989,Liste!$A$10:$D$163,4),"")</f>
        <v/>
      </c>
      <c r="F1989" s="37"/>
      <c r="G1989" s="37"/>
      <c r="H1989" s="37"/>
      <c r="I1989" s="144" t="str">
        <f t="shared" si="30"/>
        <v/>
      </c>
    </row>
    <row r="1990" spans="1:9" ht="13" x14ac:dyDescent="0.3">
      <c r="A1990" s="147"/>
      <c r="B1990" s="149" t="str">
        <f>IF(A1990&gt;0,VLOOKUP(A1990,Liste!$B$179                         : Liste!$C$189,2),"")</f>
        <v/>
      </c>
      <c r="C1990" s="186"/>
      <c r="D1990" s="187"/>
      <c r="E1990" t="str">
        <f>IF(D1990&gt;0,VLOOKUP(D1990,Liste!$A$10:$D$163,4),"")</f>
        <v/>
      </c>
      <c r="F1990" s="37"/>
      <c r="G1990" s="37"/>
      <c r="H1990" s="37"/>
      <c r="I1990" s="144" t="str">
        <f t="shared" ref="I1990:I2053" si="31">IF(AND(D1990&gt;0,F1990+G1990+H1990=0),"EN ATTENTE",IF(F1990+G1990+H1990&gt;1,"ERREUR",""))</f>
        <v/>
      </c>
    </row>
    <row r="1991" spans="1:9" ht="13" x14ac:dyDescent="0.3">
      <c r="A1991" s="147"/>
      <c r="B1991" s="149" t="str">
        <f>IF(A1991&gt;0,VLOOKUP(A1991,Liste!$B$179                         : Liste!$C$189,2),"")</f>
        <v/>
      </c>
      <c r="C1991" s="186"/>
      <c r="D1991" s="187"/>
      <c r="E1991" t="str">
        <f>IF(D1991&gt;0,VLOOKUP(D1991,Liste!$A$10:$D$163,4),"")</f>
        <v/>
      </c>
      <c r="F1991" s="37"/>
      <c r="G1991" s="37"/>
      <c r="H1991" s="37"/>
      <c r="I1991" s="144" t="str">
        <f t="shared" si="31"/>
        <v/>
      </c>
    </row>
    <row r="1992" spans="1:9" ht="13" x14ac:dyDescent="0.3">
      <c r="A1992" s="147"/>
      <c r="B1992" s="149" t="str">
        <f>IF(A1992&gt;0,VLOOKUP(A1992,Liste!$B$179                         : Liste!$C$189,2),"")</f>
        <v/>
      </c>
      <c r="C1992" s="186"/>
      <c r="D1992" s="187"/>
      <c r="E1992" t="str">
        <f>IF(D1992&gt;0,VLOOKUP(D1992,Liste!$A$10:$D$163,4),"")</f>
        <v/>
      </c>
      <c r="F1992" s="37"/>
      <c r="G1992" s="37"/>
      <c r="H1992" s="37"/>
      <c r="I1992" s="144" t="str">
        <f t="shared" si="31"/>
        <v/>
      </c>
    </row>
    <row r="1993" spans="1:9" ht="13" x14ac:dyDescent="0.3">
      <c r="A1993" s="147"/>
      <c r="B1993" s="149" t="str">
        <f>IF(A1993&gt;0,VLOOKUP(A1993,Liste!$B$179                         : Liste!$C$189,2),"")</f>
        <v/>
      </c>
      <c r="C1993" s="186"/>
      <c r="D1993" s="187"/>
      <c r="E1993" t="str">
        <f>IF(D1993&gt;0,VLOOKUP(D1993,Liste!$A$10:$D$163,4),"")</f>
        <v/>
      </c>
      <c r="F1993" s="37"/>
      <c r="G1993" s="37"/>
      <c r="H1993" s="37"/>
      <c r="I1993" s="144" t="str">
        <f t="shared" si="31"/>
        <v/>
      </c>
    </row>
    <row r="1994" spans="1:9" ht="13" x14ac:dyDescent="0.3">
      <c r="A1994" s="147"/>
      <c r="B1994" s="149" t="str">
        <f>IF(A1994&gt;0,VLOOKUP(A1994,Liste!$B$179                         : Liste!$C$189,2),"")</f>
        <v/>
      </c>
      <c r="C1994" s="186"/>
      <c r="D1994" s="187"/>
      <c r="E1994" t="str">
        <f>IF(D1994&gt;0,VLOOKUP(D1994,Liste!$A$10:$D$163,4),"")</f>
        <v/>
      </c>
      <c r="F1994" s="37"/>
      <c r="G1994" s="37"/>
      <c r="H1994" s="37"/>
      <c r="I1994" s="144" t="str">
        <f t="shared" si="31"/>
        <v/>
      </c>
    </row>
    <row r="1995" spans="1:9" ht="13" x14ac:dyDescent="0.3">
      <c r="A1995" s="147"/>
      <c r="B1995" s="149" t="str">
        <f>IF(A1995&gt;0,VLOOKUP(A1995,Liste!$B$179                         : Liste!$C$189,2),"")</f>
        <v/>
      </c>
      <c r="C1995" s="186"/>
      <c r="D1995" s="187"/>
      <c r="E1995" t="str">
        <f>IF(D1995&gt;0,VLOOKUP(D1995,Liste!$A$10:$D$163,4),"")</f>
        <v/>
      </c>
      <c r="F1995" s="37"/>
      <c r="G1995" s="37"/>
      <c r="H1995" s="37"/>
      <c r="I1995" s="144" t="str">
        <f t="shared" si="31"/>
        <v/>
      </c>
    </row>
    <row r="1996" spans="1:9" ht="13" x14ac:dyDescent="0.3">
      <c r="A1996" s="147"/>
      <c r="B1996" s="149" t="str">
        <f>IF(A1996&gt;0,VLOOKUP(A1996,Liste!$B$179                         : Liste!$C$189,2),"")</f>
        <v/>
      </c>
      <c r="C1996" s="186"/>
      <c r="D1996" s="187"/>
      <c r="E1996" t="str">
        <f>IF(D1996&gt;0,VLOOKUP(D1996,Liste!$A$10:$D$163,4),"")</f>
        <v/>
      </c>
      <c r="F1996" s="37"/>
      <c r="G1996" s="37"/>
      <c r="H1996" s="37"/>
      <c r="I1996" s="144" t="str">
        <f t="shared" si="31"/>
        <v/>
      </c>
    </row>
    <row r="1997" spans="1:9" ht="13" x14ac:dyDescent="0.3">
      <c r="A1997" s="147"/>
      <c r="B1997" s="149" t="str">
        <f>IF(A1997&gt;0,VLOOKUP(A1997,Liste!$B$179                         : Liste!$C$189,2),"")</f>
        <v/>
      </c>
      <c r="C1997" s="186"/>
      <c r="D1997" s="187"/>
      <c r="E1997" t="str">
        <f>IF(D1997&gt;0,VLOOKUP(D1997,Liste!$A$10:$D$163,4),"")</f>
        <v/>
      </c>
      <c r="F1997" s="37"/>
      <c r="G1997" s="37"/>
      <c r="H1997" s="37"/>
      <c r="I1997" s="144" t="str">
        <f t="shared" si="31"/>
        <v/>
      </c>
    </row>
    <row r="1998" spans="1:9" ht="13" x14ac:dyDescent="0.3">
      <c r="A1998" s="147"/>
      <c r="B1998" s="149" t="str">
        <f>IF(A1998&gt;0,VLOOKUP(A1998,Liste!$B$179                         : Liste!$C$189,2),"")</f>
        <v/>
      </c>
      <c r="C1998" s="186"/>
      <c r="D1998" s="187"/>
      <c r="E1998" t="str">
        <f>IF(D1998&gt;0,VLOOKUP(D1998,Liste!$A$10:$D$163,4),"")</f>
        <v/>
      </c>
      <c r="F1998" s="37"/>
      <c r="G1998" s="37"/>
      <c r="H1998" s="37"/>
      <c r="I1998" s="144" t="str">
        <f t="shared" si="31"/>
        <v/>
      </c>
    </row>
    <row r="1999" spans="1:9" ht="13" x14ac:dyDescent="0.3">
      <c r="A1999" s="147"/>
      <c r="B1999" s="149" t="str">
        <f>IF(A1999&gt;0,VLOOKUP(A1999,Liste!$B$179                         : Liste!$C$189,2),"")</f>
        <v/>
      </c>
      <c r="C1999" s="186"/>
      <c r="D1999" s="187"/>
      <c r="E1999" t="str">
        <f>IF(D1999&gt;0,VLOOKUP(D1999,Liste!$A$10:$D$163,4),"")</f>
        <v/>
      </c>
      <c r="F1999" s="37"/>
      <c r="G1999" s="37"/>
      <c r="H1999" s="37"/>
      <c r="I1999" s="144" t="str">
        <f t="shared" si="31"/>
        <v/>
      </c>
    </row>
    <row r="2000" spans="1:9" ht="13" x14ac:dyDescent="0.3">
      <c r="A2000" s="147"/>
      <c r="B2000" s="149" t="str">
        <f>IF(A2000&gt;0,VLOOKUP(A2000,Liste!$B$179                         : Liste!$C$189,2),"")</f>
        <v/>
      </c>
      <c r="C2000" s="186"/>
      <c r="D2000" s="187"/>
      <c r="E2000" t="str">
        <f>IF(D2000&gt;0,VLOOKUP(D2000,Liste!$A$10:$D$163,4),"")</f>
        <v/>
      </c>
      <c r="F2000" s="37"/>
      <c r="G2000" s="37"/>
      <c r="H2000" s="37"/>
      <c r="I2000" s="144" t="str">
        <f t="shared" si="31"/>
        <v/>
      </c>
    </row>
    <row r="2001" spans="1:9" ht="13" x14ac:dyDescent="0.3">
      <c r="A2001" s="147"/>
      <c r="B2001" s="149" t="str">
        <f>IF(A2001&gt;0,VLOOKUP(A2001,Liste!$B$179                         : Liste!$C$189,2),"")</f>
        <v/>
      </c>
      <c r="C2001" s="186"/>
      <c r="D2001" s="187"/>
      <c r="E2001" t="str">
        <f>IF(D2001&gt;0,VLOOKUP(D2001,Liste!$A$10:$D$163,4),"")</f>
        <v/>
      </c>
      <c r="F2001" s="37"/>
      <c r="G2001" s="37"/>
      <c r="H2001" s="37"/>
      <c r="I2001" s="144" t="str">
        <f t="shared" si="31"/>
        <v/>
      </c>
    </row>
    <row r="2002" spans="1:9" ht="13" x14ac:dyDescent="0.3">
      <c r="A2002" s="147"/>
      <c r="B2002" s="149" t="str">
        <f>IF(A2002&gt;0,VLOOKUP(A2002,Liste!$B$179                         : Liste!$C$189,2),"")</f>
        <v/>
      </c>
      <c r="C2002" s="186"/>
      <c r="D2002" s="187"/>
      <c r="E2002" t="str">
        <f>IF(D2002&gt;0,VLOOKUP(D2002,Liste!$A$10:$D$163,4),"")</f>
        <v/>
      </c>
      <c r="F2002" s="37"/>
      <c r="G2002" s="37"/>
      <c r="H2002" s="37"/>
      <c r="I2002" s="144" t="str">
        <f t="shared" si="31"/>
        <v/>
      </c>
    </row>
    <row r="2003" spans="1:9" ht="13" x14ac:dyDescent="0.3">
      <c r="A2003" s="147"/>
      <c r="B2003" s="149" t="str">
        <f>IF(A2003&gt;0,VLOOKUP(A2003,Liste!$B$179                         : Liste!$C$189,2),"")</f>
        <v/>
      </c>
      <c r="C2003" s="186"/>
      <c r="D2003" s="187"/>
      <c r="E2003" t="str">
        <f>IF(D2003&gt;0,VLOOKUP(D2003,Liste!$A$10:$D$163,4),"")</f>
        <v/>
      </c>
      <c r="F2003" s="37"/>
      <c r="G2003" s="37"/>
      <c r="H2003" s="37"/>
      <c r="I2003" s="144" t="str">
        <f t="shared" si="31"/>
        <v/>
      </c>
    </row>
    <row r="2004" spans="1:9" ht="13" x14ac:dyDescent="0.3">
      <c r="A2004" s="147"/>
      <c r="B2004" s="149" t="str">
        <f>IF(A2004&gt;0,VLOOKUP(A2004,Liste!$B$179                         : Liste!$C$189,2),"")</f>
        <v/>
      </c>
      <c r="C2004" s="186"/>
      <c r="D2004" s="187"/>
      <c r="E2004" t="str">
        <f>IF(D2004&gt;0,VLOOKUP(D2004,Liste!$A$10:$D$163,4),"")</f>
        <v/>
      </c>
      <c r="F2004" s="37"/>
      <c r="G2004" s="37"/>
      <c r="H2004" s="37"/>
      <c r="I2004" s="144" t="str">
        <f t="shared" si="31"/>
        <v/>
      </c>
    </row>
    <row r="2005" spans="1:9" ht="13" x14ac:dyDescent="0.3">
      <c r="A2005" s="147"/>
      <c r="B2005" s="149" t="str">
        <f>IF(A2005&gt;0,VLOOKUP(A2005,Liste!$B$179                         : Liste!$C$189,2),"")</f>
        <v/>
      </c>
      <c r="C2005" s="186"/>
      <c r="D2005" s="187"/>
      <c r="E2005" t="str">
        <f>IF(D2005&gt;0,VLOOKUP(D2005,Liste!$A$10:$D$163,4),"")</f>
        <v/>
      </c>
      <c r="F2005" s="37"/>
      <c r="G2005" s="37"/>
      <c r="H2005" s="37"/>
      <c r="I2005" s="144" t="str">
        <f t="shared" si="31"/>
        <v/>
      </c>
    </row>
    <row r="2006" spans="1:9" ht="13" x14ac:dyDescent="0.3">
      <c r="A2006" s="147"/>
      <c r="B2006" s="149" t="str">
        <f>IF(A2006&gt;0,VLOOKUP(A2006,Liste!$B$179                         : Liste!$C$189,2),"")</f>
        <v/>
      </c>
      <c r="C2006" s="186"/>
      <c r="D2006" s="187"/>
      <c r="E2006" t="str">
        <f>IF(D2006&gt;0,VLOOKUP(D2006,Liste!$A$10:$D$163,4),"")</f>
        <v/>
      </c>
      <c r="F2006" s="37"/>
      <c r="G2006" s="37"/>
      <c r="H2006" s="37"/>
      <c r="I2006" s="144" t="str">
        <f t="shared" si="31"/>
        <v/>
      </c>
    </row>
    <row r="2007" spans="1:9" ht="13" x14ac:dyDescent="0.3">
      <c r="A2007" s="147"/>
      <c r="B2007" s="149" t="str">
        <f>IF(A2007&gt;0,VLOOKUP(A2007,Liste!$B$179                         : Liste!$C$189,2),"")</f>
        <v/>
      </c>
      <c r="C2007" s="186"/>
      <c r="D2007" s="187"/>
      <c r="E2007" t="str">
        <f>IF(D2007&gt;0,VLOOKUP(D2007,Liste!$A$10:$D$163,4),"")</f>
        <v/>
      </c>
      <c r="F2007" s="37"/>
      <c r="G2007" s="37"/>
      <c r="H2007" s="37"/>
      <c r="I2007" s="144" t="str">
        <f t="shared" si="31"/>
        <v/>
      </c>
    </row>
    <row r="2008" spans="1:9" ht="13" x14ac:dyDescent="0.3">
      <c r="A2008" s="147"/>
      <c r="B2008" s="149" t="str">
        <f>IF(A2008&gt;0,VLOOKUP(A2008,Liste!$B$179                         : Liste!$C$189,2),"")</f>
        <v/>
      </c>
      <c r="C2008" s="186"/>
      <c r="D2008" s="187"/>
      <c r="E2008" t="str">
        <f>IF(D2008&gt;0,VLOOKUP(D2008,Liste!$A$10:$D$163,4),"")</f>
        <v/>
      </c>
      <c r="F2008" s="37"/>
      <c r="G2008" s="37"/>
      <c r="H2008" s="37"/>
      <c r="I2008" s="144" t="str">
        <f t="shared" si="31"/>
        <v/>
      </c>
    </row>
    <row r="2009" spans="1:9" ht="13" x14ac:dyDescent="0.3">
      <c r="A2009" s="147"/>
      <c r="B2009" s="149" t="str">
        <f>IF(A2009&gt;0,VLOOKUP(A2009,Liste!$B$179                         : Liste!$C$189,2),"")</f>
        <v/>
      </c>
      <c r="C2009" s="186"/>
      <c r="D2009" s="187"/>
      <c r="E2009" t="str">
        <f>IF(D2009&gt;0,VLOOKUP(D2009,Liste!$A$10:$D$163,4),"")</f>
        <v/>
      </c>
      <c r="F2009" s="37"/>
      <c r="G2009" s="37"/>
      <c r="H2009" s="37"/>
      <c r="I2009" s="144" t="str">
        <f t="shared" si="31"/>
        <v/>
      </c>
    </row>
    <row r="2010" spans="1:9" ht="13" x14ac:dyDescent="0.3">
      <c r="A2010" s="147"/>
      <c r="B2010" s="149" t="str">
        <f>IF(A2010&gt;0,VLOOKUP(A2010,Liste!$B$179                         : Liste!$C$189,2),"")</f>
        <v/>
      </c>
      <c r="C2010" s="186"/>
      <c r="D2010" s="187"/>
      <c r="E2010" t="str">
        <f>IF(D2010&gt;0,VLOOKUP(D2010,Liste!$A$10:$D$163,4),"")</f>
        <v/>
      </c>
      <c r="F2010" s="37"/>
      <c r="G2010" s="37"/>
      <c r="H2010" s="37"/>
      <c r="I2010" s="144" t="str">
        <f t="shared" si="31"/>
        <v/>
      </c>
    </row>
    <row r="2011" spans="1:9" ht="13" x14ac:dyDescent="0.3">
      <c r="A2011" s="147"/>
      <c r="B2011" s="149" t="str">
        <f>IF(A2011&gt;0,VLOOKUP(A2011,Liste!$B$179                         : Liste!$C$189,2),"")</f>
        <v/>
      </c>
      <c r="C2011" s="186"/>
      <c r="D2011" s="187"/>
      <c r="E2011" t="str">
        <f>IF(D2011&gt;0,VLOOKUP(D2011,Liste!$A$10:$D$163,4),"")</f>
        <v/>
      </c>
      <c r="F2011" s="37"/>
      <c r="G2011" s="37"/>
      <c r="H2011" s="37"/>
      <c r="I2011" s="144" t="str">
        <f t="shared" si="31"/>
        <v/>
      </c>
    </row>
    <row r="2012" spans="1:9" ht="13" x14ac:dyDescent="0.3">
      <c r="A2012" s="147"/>
      <c r="B2012" s="149" t="str">
        <f>IF(A2012&gt;0,VLOOKUP(A2012,Liste!$B$179                         : Liste!$C$189,2),"")</f>
        <v/>
      </c>
      <c r="C2012" s="186"/>
      <c r="D2012" s="187"/>
      <c r="E2012" t="str">
        <f>IF(D2012&gt;0,VLOOKUP(D2012,Liste!$A$10:$D$163,4),"")</f>
        <v/>
      </c>
      <c r="F2012" s="37"/>
      <c r="G2012" s="37"/>
      <c r="H2012" s="37"/>
      <c r="I2012" s="144" t="str">
        <f t="shared" si="31"/>
        <v/>
      </c>
    </row>
    <row r="2013" spans="1:9" ht="13" x14ac:dyDescent="0.3">
      <c r="A2013" s="147"/>
      <c r="B2013" s="149" t="str">
        <f>IF(A2013&gt;0,VLOOKUP(A2013,Liste!$B$179                         : Liste!$C$189,2),"")</f>
        <v/>
      </c>
      <c r="C2013" s="186"/>
      <c r="D2013" s="187"/>
      <c r="E2013" t="str">
        <f>IF(D2013&gt;0,VLOOKUP(D2013,Liste!$A$10:$D$163,4),"")</f>
        <v/>
      </c>
      <c r="F2013" s="37"/>
      <c r="G2013" s="37"/>
      <c r="H2013" s="37"/>
      <c r="I2013" s="144" t="str">
        <f t="shared" si="31"/>
        <v/>
      </c>
    </row>
    <row r="2014" spans="1:9" ht="13" x14ac:dyDescent="0.3">
      <c r="A2014" s="147"/>
      <c r="B2014" s="149" t="str">
        <f>IF(A2014&gt;0,VLOOKUP(A2014,Liste!$B$179                         : Liste!$C$189,2),"")</f>
        <v/>
      </c>
      <c r="C2014" s="186"/>
      <c r="D2014" s="187"/>
      <c r="E2014" t="str">
        <f>IF(D2014&gt;0,VLOOKUP(D2014,Liste!$A$10:$D$163,4),"")</f>
        <v/>
      </c>
      <c r="F2014" s="37"/>
      <c r="G2014" s="37"/>
      <c r="H2014" s="37"/>
      <c r="I2014" s="144" t="str">
        <f t="shared" si="31"/>
        <v/>
      </c>
    </row>
    <row r="2015" spans="1:9" ht="13" x14ac:dyDescent="0.3">
      <c r="A2015" s="147"/>
      <c r="B2015" s="149" t="str">
        <f>IF(A2015&gt;0,VLOOKUP(A2015,Liste!$B$179                         : Liste!$C$189,2),"")</f>
        <v/>
      </c>
      <c r="C2015" s="186"/>
      <c r="D2015" s="187"/>
      <c r="E2015" t="str">
        <f>IF(D2015&gt;0,VLOOKUP(D2015,Liste!$A$10:$D$163,4),"")</f>
        <v/>
      </c>
      <c r="F2015" s="37"/>
      <c r="G2015" s="37"/>
      <c r="H2015" s="37"/>
      <c r="I2015" s="144" t="str">
        <f t="shared" si="31"/>
        <v/>
      </c>
    </row>
    <row r="2016" spans="1:9" ht="13" x14ac:dyDescent="0.3">
      <c r="A2016" s="147"/>
      <c r="B2016" s="149" t="str">
        <f>IF(A2016&gt;0,VLOOKUP(A2016,Liste!$B$179                         : Liste!$C$189,2),"")</f>
        <v/>
      </c>
      <c r="C2016" s="186"/>
      <c r="D2016" s="187"/>
      <c r="E2016" t="str">
        <f>IF(D2016&gt;0,VLOOKUP(D2016,Liste!$A$10:$D$163,4),"")</f>
        <v/>
      </c>
      <c r="F2016" s="37"/>
      <c r="G2016" s="37"/>
      <c r="H2016" s="37"/>
      <c r="I2016" s="144" t="str">
        <f t="shared" si="31"/>
        <v/>
      </c>
    </row>
    <row r="2017" spans="1:9" ht="13" x14ac:dyDescent="0.3">
      <c r="A2017" s="147"/>
      <c r="B2017" s="149" t="str">
        <f>IF(A2017&gt;0,VLOOKUP(A2017,Liste!$B$179                         : Liste!$C$189,2),"")</f>
        <v/>
      </c>
      <c r="C2017" s="186"/>
      <c r="D2017" s="187"/>
      <c r="E2017" t="str">
        <f>IF(D2017&gt;0,VLOOKUP(D2017,Liste!$A$10:$D$163,4),"")</f>
        <v/>
      </c>
      <c r="F2017" s="37"/>
      <c r="G2017" s="37"/>
      <c r="H2017" s="37"/>
      <c r="I2017" s="144" t="str">
        <f t="shared" si="31"/>
        <v/>
      </c>
    </row>
    <row r="2018" spans="1:9" ht="13" x14ac:dyDescent="0.3">
      <c r="A2018" s="147"/>
      <c r="B2018" s="149" t="str">
        <f>IF(A2018&gt;0,VLOOKUP(A2018,Liste!$B$179                         : Liste!$C$189,2),"")</f>
        <v/>
      </c>
      <c r="C2018" s="186"/>
      <c r="D2018" s="187"/>
      <c r="E2018" t="str">
        <f>IF(D2018&gt;0,VLOOKUP(D2018,Liste!$A$10:$D$163,4),"")</f>
        <v/>
      </c>
      <c r="F2018" s="37"/>
      <c r="G2018" s="37"/>
      <c r="H2018" s="37"/>
      <c r="I2018" s="144" t="str">
        <f t="shared" si="31"/>
        <v/>
      </c>
    </row>
    <row r="2019" spans="1:9" ht="13" x14ac:dyDescent="0.3">
      <c r="A2019" s="147"/>
      <c r="B2019" s="149" t="str">
        <f>IF(A2019&gt;0,VLOOKUP(A2019,Liste!$B$179                         : Liste!$C$189,2),"")</f>
        <v/>
      </c>
      <c r="C2019" s="186"/>
      <c r="D2019" s="187"/>
      <c r="E2019" t="str">
        <f>IF(D2019&gt;0,VLOOKUP(D2019,Liste!$A$10:$D$163,4),"")</f>
        <v/>
      </c>
      <c r="F2019" s="37"/>
      <c r="G2019" s="37"/>
      <c r="H2019" s="37"/>
      <c r="I2019" s="144" t="str">
        <f t="shared" si="31"/>
        <v/>
      </c>
    </row>
    <row r="2020" spans="1:9" ht="13" x14ac:dyDescent="0.3">
      <c r="A2020" s="147"/>
      <c r="B2020" s="149" t="str">
        <f>IF(A2020&gt;0,VLOOKUP(A2020,Liste!$B$179                         : Liste!$C$189,2),"")</f>
        <v/>
      </c>
      <c r="C2020" s="186"/>
      <c r="D2020" s="187"/>
      <c r="E2020" t="str">
        <f>IF(D2020&gt;0,VLOOKUP(D2020,Liste!$A$10:$D$163,4),"")</f>
        <v/>
      </c>
      <c r="F2020" s="37"/>
      <c r="G2020" s="37"/>
      <c r="H2020" s="37"/>
      <c r="I2020" s="144" t="str">
        <f t="shared" si="31"/>
        <v/>
      </c>
    </row>
    <row r="2021" spans="1:9" ht="13" x14ac:dyDescent="0.3">
      <c r="A2021" s="147"/>
      <c r="B2021" s="149" t="str">
        <f>IF(A2021&gt;0,VLOOKUP(A2021,Liste!$B$179                         : Liste!$C$189,2),"")</f>
        <v/>
      </c>
      <c r="C2021" s="186"/>
      <c r="D2021" s="187"/>
      <c r="E2021" t="str">
        <f>IF(D2021&gt;0,VLOOKUP(D2021,Liste!$A$10:$D$163,4),"")</f>
        <v/>
      </c>
      <c r="F2021" s="37"/>
      <c r="G2021" s="37"/>
      <c r="H2021" s="37"/>
      <c r="I2021" s="144" t="str">
        <f t="shared" si="31"/>
        <v/>
      </c>
    </row>
    <row r="2022" spans="1:9" ht="13" x14ac:dyDescent="0.3">
      <c r="A2022" s="147"/>
      <c r="B2022" s="149" t="str">
        <f>IF(A2022&gt;0,VLOOKUP(A2022,Liste!$B$179                         : Liste!$C$189,2),"")</f>
        <v/>
      </c>
      <c r="C2022" s="186"/>
      <c r="D2022" s="187"/>
      <c r="E2022" t="str">
        <f>IF(D2022&gt;0,VLOOKUP(D2022,Liste!$A$10:$D$163,4),"")</f>
        <v/>
      </c>
      <c r="F2022" s="37"/>
      <c r="G2022" s="37"/>
      <c r="H2022" s="37"/>
      <c r="I2022" s="144" t="str">
        <f t="shared" si="31"/>
        <v/>
      </c>
    </row>
    <row r="2023" spans="1:9" ht="13" x14ac:dyDescent="0.3">
      <c r="A2023" s="147"/>
      <c r="B2023" s="149" t="str">
        <f>IF(A2023&gt;0,VLOOKUP(A2023,Liste!$B$179                         : Liste!$C$189,2),"")</f>
        <v/>
      </c>
      <c r="C2023" s="186"/>
      <c r="D2023" s="187"/>
      <c r="E2023" t="str">
        <f>IF(D2023&gt;0,VLOOKUP(D2023,Liste!$A$10:$D$163,4),"")</f>
        <v/>
      </c>
      <c r="F2023" s="37"/>
      <c r="G2023" s="37"/>
      <c r="H2023" s="37"/>
      <c r="I2023" s="144" t="str">
        <f t="shared" si="31"/>
        <v/>
      </c>
    </row>
    <row r="2024" spans="1:9" ht="13" x14ac:dyDescent="0.3">
      <c r="A2024" s="147"/>
      <c r="B2024" s="149" t="str">
        <f>IF(A2024&gt;0,VLOOKUP(A2024,Liste!$B$179                         : Liste!$C$189,2),"")</f>
        <v/>
      </c>
      <c r="C2024" s="186"/>
      <c r="D2024" s="187"/>
      <c r="E2024" t="str">
        <f>IF(D2024&gt;0,VLOOKUP(D2024,Liste!$A$10:$D$163,4),"")</f>
        <v/>
      </c>
      <c r="F2024" s="37"/>
      <c r="G2024" s="37"/>
      <c r="H2024" s="37"/>
      <c r="I2024" s="144" t="str">
        <f t="shared" si="31"/>
        <v/>
      </c>
    </row>
    <row r="2025" spans="1:9" ht="13" x14ac:dyDescent="0.3">
      <c r="A2025" s="147"/>
      <c r="B2025" s="149" t="str">
        <f>IF(A2025&gt;0,VLOOKUP(A2025,Liste!$B$179                         : Liste!$C$189,2),"")</f>
        <v/>
      </c>
      <c r="C2025" s="186"/>
      <c r="D2025" s="187"/>
      <c r="E2025" t="str">
        <f>IF(D2025&gt;0,VLOOKUP(D2025,Liste!$A$10:$D$163,4),"")</f>
        <v/>
      </c>
      <c r="F2025" s="37"/>
      <c r="G2025" s="37"/>
      <c r="H2025" s="37"/>
      <c r="I2025" s="144" t="str">
        <f t="shared" si="31"/>
        <v/>
      </c>
    </row>
    <row r="2026" spans="1:9" ht="13" x14ac:dyDescent="0.3">
      <c r="A2026" s="147"/>
      <c r="B2026" s="149" t="str">
        <f>IF(A2026&gt;0,VLOOKUP(A2026,Liste!$B$179                         : Liste!$C$189,2),"")</f>
        <v/>
      </c>
      <c r="C2026" s="186"/>
      <c r="D2026" s="187"/>
      <c r="E2026" t="str">
        <f>IF(D2026&gt;0,VLOOKUP(D2026,Liste!$A$10:$D$163,4),"")</f>
        <v/>
      </c>
      <c r="F2026" s="37"/>
      <c r="G2026" s="37"/>
      <c r="H2026" s="37"/>
      <c r="I2026" s="144" t="str">
        <f t="shared" si="31"/>
        <v/>
      </c>
    </row>
    <row r="2027" spans="1:9" ht="13" x14ac:dyDescent="0.3">
      <c r="A2027" s="147"/>
      <c r="B2027" s="149" t="str">
        <f>IF(A2027&gt;0,VLOOKUP(A2027,Liste!$B$179                         : Liste!$C$189,2),"")</f>
        <v/>
      </c>
      <c r="C2027" s="186"/>
      <c r="D2027" s="187"/>
      <c r="E2027" t="str">
        <f>IF(D2027&gt;0,VLOOKUP(D2027,Liste!$A$10:$D$163,4),"")</f>
        <v/>
      </c>
      <c r="F2027" s="37"/>
      <c r="G2027" s="37"/>
      <c r="H2027" s="37"/>
      <c r="I2027" s="144" t="str">
        <f t="shared" si="31"/>
        <v/>
      </c>
    </row>
    <row r="2028" spans="1:9" ht="13" x14ac:dyDescent="0.3">
      <c r="A2028" s="147"/>
      <c r="B2028" s="149" t="str">
        <f>IF(A2028&gt;0,VLOOKUP(A2028,Liste!$B$179                         : Liste!$C$189,2),"")</f>
        <v/>
      </c>
      <c r="C2028" s="186"/>
      <c r="D2028" s="187"/>
      <c r="E2028" t="str">
        <f>IF(D2028&gt;0,VLOOKUP(D2028,Liste!$A$10:$D$163,4),"")</f>
        <v/>
      </c>
      <c r="F2028" s="37"/>
      <c r="G2028" s="37"/>
      <c r="H2028" s="37"/>
      <c r="I2028" s="144" t="str">
        <f t="shared" si="31"/>
        <v/>
      </c>
    </row>
    <row r="2029" spans="1:9" ht="13" x14ac:dyDescent="0.3">
      <c r="A2029" s="147"/>
      <c r="B2029" s="149" t="str">
        <f>IF(A2029&gt;0,VLOOKUP(A2029,Liste!$B$179                         : Liste!$C$189,2),"")</f>
        <v/>
      </c>
      <c r="C2029" s="186"/>
      <c r="D2029" s="187"/>
      <c r="E2029" t="str">
        <f>IF(D2029&gt;0,VLOOKUP(D2029,Liste!$A$10:$D$163,4),"")</f>
        <v/>
      </c>
      <c r="F2029" s="37"/>
      <c r="G2029" s="37"/>
      <c r="H2029" s="37"/>
      <c r="I2029" s="144" t="str">
        <f t="shared" si="31"/>
        <v/>
      </c>
    </row>
    <row r="2030" spans="1:9" ht="13" x14ac:dyDescent="0.3">
      <c r="A2030" s="147"/>
      <c r="B2030" s="149" t="str">
        <f>IF(A2030&gt;0,VLOOKUP(A2030,Liste!$B$179                         : Liste!$C$189,2),"")</f>
        <v/>
      </c>
      <c r="C2030" s="186"/>
      <c r="D2030" s="187"/>
      <c r="E2030" t="str">
        <f>IF(D2030&gt;0,VLOOKUP(D2030,Liste!$A$10:$D$163,4),"")</f>
        <v/>
      </c>
      <c r="F2030" s="37"/>
      <c r="G2030" s="37"/>
      <c r="H2030" s="37"/>
      <c r="I2030" s="144" t="str">
        <f t="shared" si="31"/>
        <v/>
      </c>
    </row>
    <row r="2031" spans="1:9" ht="13" x14ac:dyDescent="0.3">
      <c r="A2031" s="147"/>
      <c r="B2031" s="149" t="str">
        <f>IF(A2031&gt;0,VLOOKUP(A2031,Liste!$B$179                         : Liste!$C$189,2),"")</f>
        <v/>
      </c>
      <c r="C2031" s="186"/>
      <c r="D2031" s="187"/>
      <c r="E2031" t="str">
        <f>IF(D2031&gt;0,VLOOKUP(D2031,Liste!$A$10:$D$163,4),"")</f>
        <v/>
      </c>
      <c r="F2031" s="37"/>
      <c r="G2031" s="37"/>
      <c r="H2031" s="37"/>
      <c r="I2031" s="144" t="str">
        <f t="shared" si="31"/>
        <v/>
      </c>
    </row>
    <row r="2032" spans="1:9" ht="13" x14ac:dyDescent="0.3">
      <c r="A2032" s="147"/>
      <c r="B2032" s="149" t="str">
        <f>IF(A2032&gt;0,VLOOKUP(A2032,Liste!$B$179                         : Liste!$C$189,2),"")</f>
        <v/>
      </c>
      <c r="C2032" s="186"/>
      <c r="D2032" s="187"/>
      <c r="E2032" t="str">
        <f>IF(D2032&gt;0,VLOOKUP(D2032,Liste!$A$10:$D$163,4),"")</f>
        <v/>
      </c>
      <c r="F2032" s="37"/>
      <c r="G2032" s="37"/>
      <c r="H2032" s="37"/>
      <c r="I2032" s="144" t="str">
        <f t="shared" si="31"/>
        <v/>
      </c>
    </row>
    <row r="2033" spans="1:9" ht="13" x14ac:dyDescent="0.3">
      <c r="A2033" s="147"/>
      <c r="B2033" s="149" t="str">
        <f>IF(A2033&gt;0,VLOOKUP(A2033,Liste!$B$179                         : Liste!$C$189,2),"")</f>
        <v/>
      </c>
      <c r="C2033" s="186"/>
      <c r="D2033" s="187"/>
      <c r="E2033" t="str">
        <f>IF(D2033&gt;0,VLOOKUP(D2033,Liste!$A$10:$D$163,4),"")</f>
        <v/>
      </c>
      <c r="F2033" s="37"/>
      <c r="G2033" s="37"/>
      <c r="H2033" s="37"/>
      <c r="I2033" s="144" t="str">
        <f t="shared" si="31"/>
        <v/>
      </c>
    </row>
    <row r="2034" spans="1:9" ht="13" x14ac:dyDescent="0.3">
      <c r="A2034" s="147"/>
      <c r="B2034" s="149" t="str">
        <f>IF(A2034&gt;0,VLOOKUP(A2034,Liste!$B$179                         : Liste!$C$189,2),"")</f>
        <v/>
      </c>
      <c r="C2034" s="186"/>
      <c r="D2034" s="187"/>
      <c r="E2034" t="str">
        <f>IF(D2034&gt;0,VLOOKUP(D2034,Liste!$A$10:$D$163,4),"")</f>
        <v/>
      </c>
      <c r="F2034" s="37"/>
      <c r="G2034" s="37"/>
      <c r="H2034" s="37"/>
      <c r="I2034" s="144" t="str">
        <f t="shared" si="31"/>
        <v/>
      </c>
    </row>
    <row r="2035" spans="1:9" ht="13" x14ac:dyDescent="0.3">
      <c r="A2035" s="147"/>
      <c r="B2035" s="149" t="str">
        <f>IF(A2035&gt;0,VLOOKUP(A2035,Liste!$B$179                         : Liste!$C$189,2),"")</f>
        <v/>
      </c>
      <c r="C2035" s="186"/>
      <c r="D2035" s="187"/>
      <c r="E2035" t="str">
        <f>IF(D2035&gt;0,VLOOKUP(D2035,Liste!$A$10:$D$163,4),"")</f>
        <v/>
      </c>
      <c r="F2035" s="37"/>
      <c r="G2035" s="37"/>
      <c r="H2035" s="37"/>
      <c r="I2035" s="144" t="str">
        <f t="shared" si="31"/>
        <v/>
      </c>
    </row>
    <row r="2036" spans="1:9" ht="13" x14ac:dyDescent="0.3">
      <c r="A2036" s="147"/>
      <c r="B2036" s="149" t="str">
        <f>IF(A2036&gt;0,VLOOKUP(A2036,Liste!$B$179                         : Liste!$C$189,2),"")</f>
        <v/>
      </c>
      <c r="C2036" s="186"/>
      <c r="D2036" s="187"/>
      <c r="E2036" t="str">
        <f>IF(D2036&gt;0,VLOOKUP(D2036,Liste!$A$10:$D$163,4),"")</f>
        <v/>
      </c>
      <c r="F2036" s="37"/>
      <c r="G2036" s="37"/>
      <c r="H2036" s="37"/>
      <c r="I2036" s="144" t="str">
        <f t="shared" si="31"/>
        <v/>
      </c>
    </row>
    <row r="2037" spans="1:9" ht="13" x14ac:dyDescent="0.3">
      <c r="A2037" s="147"/>
      <c r="B2037" s="149" t="str">
        <f>IF(A2037&gt;0,VLOOKUP(A2037,Liste!$B$179                         : Liste!$C$189,2),"")</f>
        <v/>
      </c>
      <c r="C2037" s="186"/>
      <c r="D2037" s="187"/>
      <c r="E2037" t="str">
        <f>IF(D2037&gt;0,VLOOKUP(D2037,Liste!$A$10:$D$163,4),"")</f>
        <v/>
      </c>
      <c r="F2037" s="37"/>
      <c r="G2037" s="37"/>
      <c r="H2037" s="37"/>
      <c r="I2037" s="144" t="str">
        <f t="shared" si="31"/>
        <v/>
      </c>
    </row>
    <row r="2038" spans="1:9" ht="13" x14ac:dyDescent="0.3">
      <c r="A2038" s="147"/>
      <c r="B2038" s="149" t="str">
        <f>IF(A2038&gt;0,VLOOKUP(A2038,Liste!$B$179                         : Liste!$C$189,2),"")</f>
        <v/>
      </c>
      <c r="C2038" s="186"/>
      <c r="D2038" s="187"/>
      <c r="E2038" t="str">
        <f>IF(D2038&gt;0,VLOOKUP(D2038,Liste!$A$10:$D$163,4),"")</f>
        <v/>
      </c>
      <c r="F2038" s="37"/>
      <c r="G2038" s="37"/>
      <c r="H2038" s="37"/>
      <c r="I2038" s="144" t="str">
        <f t="shared" si="31"/>
        <v/>
      </c>
    </row>
    <row r="2039" spans="1:9" ht="13" x14ac:dyDescent="0.3">
      <c r="A2039" s="147"/>
      <c r="B2039" s="149" t="str">
        <f>IF(A2039&gt;0,VLOOKUP(A2039,Liste!$B$179                         : Liste!$C$189,2),"")</f>
        <v/>
      </c>
      <c r="C2039" s="186"/>
      <c r="D2039" s="187"/>
      <c r="E2039" t="str">
        <f>IF(D2039&gt;0,VLOOKUP(D2039,Liste!$A$10:$D$163,4),"")</f>
        <v/>
      </c>
      <c r="F2039" s="37"/>
      <c r="G2039" s="37"/>
      <c r="H2039" s="37"/>
      <c r="I2039" s="144" t="str">
        <f t="shared" si="31"/>
        <v/>
      </c>
    </row>
    <row r="2040" spans="1:9" ht="13" x14ac:dyDescent="0.3">
      <c r="A2040" s="147"/>
      <c r="B2040" s="149" t="str">
        <f>IF(A2040&gt;0,VLOOKUP(A2040,Liste!$B$179                         : Liste!$C$189,2),"")</f>
        <v/>
      </c>
      <c r="C2040" s="186"/>
      <c r="D2040" s="187"/>
      <c r="E2040" t="str">
        <f>IF(D2040&gt;0,VLOOKUP(D2040,Liste!$A$10:$D$163,4),"")</f>
        <v/>
      </c>
      <c r="F2040" s="37"/>
      <c r="G2040" s="37"/>
      <c r="H2040" s="37"/>
      <c r="I2040" s="144" t="str">
        <f t="shared" si="31"/>
        <v/>
      </c>
    </row>
    <row r="2041" spans="1:9" ht="13" x14ac:dyDescent="0.3">
      <c r="A2041" s="147"/>
      <c r="B2041" s="149" t="str">
        <f>IF(A2041&gt;0,VLOOKUP(A2041,Liste!$B$179                         : Liste!$C$189,2),"")</f>
        <v/>
      </c>
      <c r="C2041" s="186"/>
      <c r="D2041" s="187"/>
      <c r="E2041" t="str">
        <f>IF(D2041&gt;0,VLOOKUP(D2041,Liste!$A$10:$D$163,4),"")</f>
        <v/>
      </c>
      <c r="F2041" s="37"/>
      <c r="G2041" s="37"/>
      <c r="H2041" s="37"/>
      <c r="I2041" s="144" t="str">
        <f t="shared" si="31"/>
        <v/>
      </c>
    </row>
    <row r="2042" spans="1:9" ht="13" x14ac:dyDescent="0.3">
      <c r="A2042" s="147"/>
      <c r="B2042" s="149" t="str">
        <f>IF(A2042&gt;0,VLOOKUP(A2042,Liste!$B$179                         : Liste!$C$189,2),"")</f>
        <v/>
      </c>
      <c r="C2042" s="186"/>
      <c r="D2042" s="187"/>
      <c r="E2042" t="str">
        <f>IF(D2042&gt;0,VLOOKUP(D2042,Liste!$A$10:$D$163,4),"")</f>
        <v/>
      </c>
      <c r="F2042" s="37"/>
      <c r="G2042" s="37"/>
      <c r="H2042" s="37"/>
      <c r="I2042" s="144" t="str">
        <f t="shared" si="31"/>
        <v/>
      </c>
    </row>
    <row r="2043" spans="1:9" ht="13" x14ac:dyDescent="0.3">
      <c r="A2043" s="147"/>
      <c r="B2043" s="149" t="str">
        <f>IF(A2043&gt;0,VLOOKUP(A2043,Liste!$B$179                         : Liste!$C$189,2),"")</f>
        <v/>
      </c>
      <c r="C2043" s="186"/>
      <c r="D2043" s="187"/>
      <c r="E2043" t="str">
        <f>IF(D2043&gt;0,VLOOKUP(D2043,Liste!$A$10:$D$163,4),"")</f>
        <v/>
      </c>
      <c r="F2043" s="37"/>
      <c r="G2043" s="37"/>
      <c r="H2043" s="37"/>
      <c r="I2043" s="144" t="str">
        <f t="shared" si="31"/>
        <v/>
      </c>
    </row>
    <row r="2044" spans="1:9" ht="13" x14ac:dyDescent="0.3">
      <c r="A2044" s="147"/>
      <c r="B2044" s="149" t="str">
        <f>IF(A2044&gt;0,VLOOKUP(A2044,Liste!$B$179                         : Liste!$C$189,2),"")</f>
        <v/>
      </c>
      <c r="C2044" s="186"/>
      <c r="D2044" s="187"/>
      <c r="E2044" t="str">
        <f>IF(D2044&gt;0,VLOOKUP(D2044,Liste!$A$10:$D$163,4),"")</f>
        <v/>
      </c>
      <c r="F2044" s="37"/>
      <c r="G2044" s="37"/>
      <c r="H2044" s="37"/>
      <c r="I2044" s="144" t="str">
        <f t="shared" si="31"/>
        <v/>
      </c>
    </row>
    <row r="2045" spans="1:9" ht="13" x14ac:dyDescent="0.3">
      <c r="A2045" s="147"/>
      <c r="B2045" s="149" t="str">
        <f>IF(A2045&gt;0,VLOOKUP(A2045,Liste!$B$179                         : Liste!$C$189,2),"")</f>
        <v/>
      </c>
      <c r="C2045" s="186"/>
      <c r="D2045" s="187"/>
      <c r="E2045" t="str">
        <f>IF(D2045&gt;0,VLOOKUP(D2045,Liste!$A$10:$D$163,4),"")</f>
        <v/>
      </c>
      <c r="F2045" s="37"/>
      <c r="G2045" s="37"/>
      <c r="H2045" s="37"/>
      <c r="I2045" s="144" t="str">
        <f t="shared" si="31"/>
        <v/>
      </c>
    </row>
    <row r="2046" spans="1:9" ht="13" x14ac:dyDescent="0.3">
      <c r="A2046" s="147"/>
      <c r="B2046" s="149" t="str">
        <f>IF(A2046&gt;0,VLOOKUP(A2046,Liste!$B$179                         : Liste!$C$189,2),"")</f>
        <v/>
      </c>
      <c r="C2046" s="186"/>
      <c r="D2046" s="187"/>
      <c r="E2046" t="str">
        <f>IF(D2046&gt;0,VLOOKUP(D2046,Liste!$A$10:$D$163,4),"")</f>
        <v/>
      </c>
      <c r="F2046" s="37"/>
      <c r="G2046" s="37"/>
      <c r="H2046" s="37"/>
      <c r="I2046" s="144" t="str">
        <f t="shared" si="31"/>
        <v/>
      </c>
    </row>
    <row r="2047" spans="1:9" ht="13" x14ac:dyDescent="0.3">
      <c r="A2047" s="147"/>
      <c r="B2047" s="149" t="str">
        <f>IF(A2047&gt;0,VLOOKUP(A2047,Liste!$B$179                         : Liste!$C$189,2),"")</f>
        <v/>
      </c>
      <c r="C2047" s="186"/>
      <c r="D2047" s="187"/>
      <c r="E2047" t="str">
        <f>IF(D2047&gt;0,VLOOKUP(D2047,Liste!$A$10:$D$163,4),"")</f>
        <v/>
      </c>
      <c r="F2047" s="37"/>
      <c r="G2047" s="37"/>
      <c r="H2047" s="37"/>
      <c r="I2047" s="144" t="str">
        <f t="shared" si="31"/>
        <v/>
      </c>
    </row>
    <row r="2048" spans="1:9" ht="13" x14ac:dyDescent="0.3">
      <c r="A2048" s="147"/>
      <c r="B2048" s="149" t="str">
        <f>IF(A2048&gt;0,VLOOKUP(A2048,Liste!$B$179                         : Liste!$C$189,2),"")</f>
        <v/>
      </c>
      <c r="C2048" s="186"/>
      <c r="D2048" s="187"/>
      <c r="E2048" t="str">
        <f>IF(D2048&gt;0,VLOOKUP(D2048,Liste!$A$10:$D$163,4),"")</f>
        <v/>
      </c>
      <c r="F2048" s="37"/>
      <c r="G2048" s="37"/>
      <c r="H2048" s="37"/>
      <c r="I2048" s="144" t="str">
        <f t="shared" si="31"/>
        <v/>
      </c>
    </row>
    <row r="2049" spans="1:9" ht="13" x14ac:dyDescent="0.3">
      <c r="A2049" s="147"/>
      <c r="B2049" s="149" t="str">
        <f>IF(A2049&gt;0,VLOOKUP(A2049,Liste!$B$179                         : Liste!$C$189,2),"")</f>
        <v/>
      </c>
      <c r="C2049" s="186"/>
      <c r="D2049" s="187"/>
      <c r="E2049" t="str">
        <f>IF(D2049&gt;0,VLOOKUP(D2049,Liste!$A$10:$D$163,4),"")</f>
        <v/>
      </c>
      <c r="F2049" s="37"/>
      <c r="G2049" s="37"/>
      <c r="H2049" s="37"/>
      <c r="I2049" s="144" t="str">
        <f t="shared" si="31"/>
        <v/>
      </c>
    </row>
    <row r="2050" spans="1:9" ht="13" x14ac:dyDescent="0.3">
      <c r="A2050" s="147"/>
      <c r="B2050" s="149" t="str">
        <f>IF(A2050&gt;0,VLOOKUP(A2050,Liste!$B$179                         : Liste!$C$189,2),"")</f>
        <v/>
      </c>
      <c r="C2050" s="186"/>
      <c r="D2050" s="187"/>
      <c r="E2050" t="str">
        <f>IF(D2050&gt;0,VLOOKUP(D2050,Liste!$A$10:$D$163,4),"")</f>
        <v/>
      </c>
      <c r="F2050" s="37"/>
      <c r="G2050" s="37"/>
      <c r="H2050" s="37"/>
      <c r="I2050" s="144" t="str">
        <f t="shared" si="31"/>
        <v/>
      </c>
    </row>
    <row r="2051" spans="1:9" ht="13" x14ac:dyDescent="0.3">
      <c r="A2051" s="147"/>
      <c r="B2051" s="149" t="str">
        <f>IF(A2051&gt;0,VLOOKUP(A2051,Liste!$B$179                         : Liste!$C$189,2),"")</f>
        <v/>
      </c>
      <c r="C2051" s="186"/>
      <c r="D2051" s="187"/>
      <c r="E2051" t="str">
        <f>IF(D2051&gt;0,VLOOKUP(D2051,Liste!$A$10:$D$163,4),"")</f>
        <v/>
      </c>
      <c r="F2051" s="37"/>
      <c r="G2051" s="37"/>
      <c r="H2051" s="37"/>
      <c r="I2051" s="144" t="str">
        <f t="shared" si="31"/>
        <v/>
      </c>
    </row>
    <row r="2052" spans="1:9" ht="13" x14ac:dyDescent="0.3">
      <c r="A2052" s="147"/>
      <c r="B2052" s="149" t="str">
        <f>IF(A2052&gt;0,VLOOKUP(A2052,Liste!$B$179                         : Liste!$C$189,2),"")</f>
        <v/>
      </c>
      <c r="C2052" s="186"/>
      <c r="D2052" s="187"/>
      <c r="E2052" t="str">
        <f>IF(D2052&gt;0,VLOOKUP(D2052,Liste!$A$10:$D$163,4),"")</f>
        <v/>
      </c>
      <c r="F2052" s="37"/>
      <c r="G2052" s="37"/>
      <c r="H2052" s="37"/>
      <c r="I2052" s="144" t="str">
        <f t="shared" si="31"/>
        <v/>
      </c>
    </row>
    <row r="2053" spans="1:9" ht="13" x14ac:dyDescent="0.3">
      <c r="A2053" s="147"/>
      <c r="B2053" s="149" t="str">
        <f>IF(A2053&gt;0,VLOOKUP(A2053,Liste!$B$179                         : Liste!$C$189,2),"")</f>
        <v/>
      </c>
      <c r="C2053" s="186"/>
      <c r="D2053" s="187"/>
      <c r="E2053" t="str">
        <f>IF(D2053&gt;0,VLOOKUP(D2053,Liste!$A$10:$D$163,4),"")</f>
        <v/>
      </c>
      <c r="F2053" s="37"/>
      <c r="G2053" s="37"/>
      <c r="H2053" s="37"/>
      <c r="I2053" s="144" t="str">
        <f t="shared" si="31"/>
        <v/>
      </c>
    </row>
    <row r="2054" spans="1:9" ht="13" x14ac:dyDescent="0.3">
      <c r="A2054" s="147"/>
      <c r="B2054" s="149" t="str">
        <f>IF(A2054&gt;0,VLOOKUP(A2054,Liste!$B$179                         : Liste!$C$189,2),"")</f>
        <v/>
      </c>
      <c r="C2054" s="186"/>
      <c r="D2054" s="187"/>
      <c r="E2054" t="str">
        <f>IF(D2054&gt;0,VLOOKUP(D2054,Liste!$A$10:$D$163,4),"")</f>
        <v/>
      </c>
      <c r="F2054" s="37"/>
      <c r="G2054" s="37"/>
      <c r="H2054" s="37"/>
      <c r="I2054" s="144" t="str">
        <f t="shared" ref="I2054:I2117" si="32">IF(AND(D2054&gt;0,F2054+G2054+H2054=0),"EN ATTENTE",IF(F2054+G2054+H2054&gt;1,"ERREUR",""))</f>
        <v/>
      </c>
    </row>
    <row r="2055" spans="1:9" ht="13" x14ac:dyDescent="0.3">
      <c r="A2055" s="147"/>
      <c r="B2055" s="149" t="str">
        <f>IF(A2055&gt;0,VLOOKUP(A2055,Liste!$B$179                         : Liste!$C$189,2),"")</f>
        <v/>
      </c>
      <c r="C2055" s="186"/>
      <c r="D2055" s="187"/>
      <c r="E2055" t="str">
        <f>IF(D2055&gt;0,VLOOKUP(D2055,Liste!$A$10:$D$163,4),"")</f>
        <v/>
      </c>
      <c r="F2055" s="37"/>
      <c r="G2055" s="37"/>
      <c r="H2055" s="37"/>
      <c r="I2055" s="144" t="str">
        <f t="shared" si="32"/>
        <v/>
      </c>
    </row>
    <row r="2056" spans="1:9" ht="13" x14ac:dyDescent="0.3">
      <c r="A2056" s="147"/>
      <c r="B2056" s="149" t="str">
        <f>IF(A2056&gt;0,VLOOKUP(A2056,Liste!$B$179                         : Liste!$C$189,2),"")</f>
        <v/>
      </c>
      <c r="C2056" s="186"/>
      <c r="D2056" s="187"/>
      <c r="E2056" t="str">
        <f>IF(D2056&gt;0,VLOOKUP(D2056,Liste!$A$10:$D$163,4),"")</f>
        <v/>
      </c>
      <c r="F2056" s="37"/>
      <c r="G2056" s="37"/>
      <c r="H2056" s="37"/>
      <c r="I2056" s="144" t="str">
        <f t="shared" si="32"/>
        <v/>
      </c>
    </row>
    <row r="2057" spans="1:9" ht="13" x14ac:dyDescent="0.3">
      <c r="A2057" s="147"/>
      <c r="B2057" s="149" t="str">
        <f>IF(A2057&gt;0,VLOOKUP(A2057,Liste!$B$179                         : Liste!$C$189,2),"")</f>
        <v/>
      </c>
      <c r="C2057" s="186"/>
      <c r="D2057" s="187"/>
      <c r="E2057" t="str">
        <f>IF(D2057&gt;0,VLOOKUP(D2057,Liste!$A$10:$D$163,4),"")</f>
        <v/>
      </c>
      <c r="F2057" s="37"/>
      <c r="G2057" s="37"/>
      <c r="H2057" s="37"/>
      <c r="I2057" s="144" t="str">
        <f t="shared" si="32"/>
        <v/>
      </c>
    </row>
    <row r="2058" spans="1:9" ht="13" x14ac:dyDescent="0.3">
      <c r="A2058" s="147"/>
      <c r="B2058" s="149" t="str">
        <f>IF(A2058&gt;0,VLOOKUP(A2058,Liste!$B$179                         : Liste!$C$189,2),"")</f>
        <v/>
      </c>
      <c r="C2058" s="186"/>
      <c r="D2058" s="187"/>
      <c r="E2058" t="str">
        <f>IF(D2058&gt;0,VLOOKUP(D2058,Liste!$A$10:$D$163,4),"")</f>
        <v/>
      </c>
      <c r="F2058" s="37"/>
      <c r="G2058" s="37"/>
      <c r="H2058" s="37"/>
      <c r="I2058" s="144" t="str">
        <f t="shared" si="32"/>
        <v/>
      </c>
    </row>
    <row r="2059" spans="1:9" ht="13" x14ac:dyDescent="0.3">
      <c r="A2059" s="147"/>
      <c r="B2059" s="149" t="str">
        <f>IF(A2059&gt;0,VLOOKUP(A2059,Liste!$B$179                         : Liste!$C$189,2),"")</f>
        <v/>
      </c>
      <c r="C2059" s="186"/>
      <c r="D2059" s="187"/>
      <c r="E2059" t="str">
        <f>IF(D2059&gt;0,VLOOKUP(D2059,Liste!$A$10:$D$163,4),"")</f>
        <v/>
      </c>
      <c r="F2059" s="37"/>
      <c r="G2059" s="37"/>
      <c r="H2059" s="37"/>
      <c r="I2059" s="144" t="str">
        <f t="shared" si="32"/>
        <v/>
      </c>
    </row>
    <row r="2060" spans="1:9" ht="13" x14ac:dyDescent="0.3">
      <c r="A2060" s="147"/>
      <c r="B2060" s="149" t="str">
        <f>IF(A2060&gt;0,VLOOKUP(A2060,Liste!$B$179                         : Liste!$C$189,2),"")</f>
        <v/>
      </c>
      <c r="C2060" s="186"/>
      <c r="D2060" s="187"/>
      <c r="E2060" t="str">
        <f>IF(D2060&gt;0,VLOOKUP(D2060,Liste!$A$10:$D$163,4),"")</f>
        <v/>
      </c>
      <c r="F2060" s="37"/>
      <c r="G2060" s="37"/>
      <c r="H2060" s="37"/>
      <c r="I2060" s="144" t="str">
        <f t="shared" si="32"/>
        <v/>
      </c>
    </row>
    <row r="2061" spans="1:9" ht="13" x14ac:dyDescent="0.3">
      <c r="A2061" s="147"/>
      <c r="B2061" s="149" t="str">
        <f>IF(A2061&gt;0,VLOOKUP(A2061,Liste!$B$179                         : Liste!$C$189,2),"")</f>
        <v/>
      </c>
      <c r="C2061" s="186"/>
      <c r="D2061" s="187"/>
      <c r="E2061" t="str">
        <f>IF(D2061&gt;0,VLOOKUP(D2061,Liste!$A$10:$D$163,4),"")</f>
        <v/>
      </c>
      <c r="F2061" s="37"/>
      <c r="G2061" s="37"/>
      <c r="H2061" s="37"/>
      <c r="I2061" s="144" t="str">
        <f t="shared" si="32"/>
        <v/>
      </c>
    </row>
    <row r="2062" spans="1:9" ht="13" x14ac:dyDescent="0.3">
      <c r="A2062" s="147"/>
      <c r="B2062" s="149" t="str">
        <f>IF(A2062&gt;0,VLOOKUP(A2062,Liste!$B$179                         : Liste!$C$189,2),"")</f>
        <v/>
      </c>
      <c r="C2062" s="186"/>
      <c r="D2062" s="187"/>
      <c r="E2062" t="str">
        <f>IF(D2062&gt;0,VLOOKUP(D2062,Liste!$A$10:$D$163,4),"")</f>
        <v/>
      </c>
      <c r="F2062" s="37"/>
      <c r="G2062" s="37"/>
      <c r="H2062" s="37"/>
      <c r="I2062" s="144" t="str">
        <f t="shared" si="32"/>
        <v/>
      </c>
    </row>
    <row r="2063" spans="1:9" ht="13" x14ac:dyDescent="0.3">
      <c r="A2063" s="147"/>
      <c r="B2063" s="149" t="str">
        <f>IF(A2063&gt;0,VLOOKUP(A2063,Liste!$B$179                         : Liste!$C$189,2),"")</f>
        <v/>
      </c>
      <c r="C2063" s="186"/>
      <c r="D2063" s="187"/>
      <c r="E2063" t="str">
        <f>IF(D2063&gt;0,VLOOKUP(D2063,Liste!$A$10:$D$163,4),"")</f>
        <v/>
      </c>
      <c r="F2063" s="37"/>
      <c r="G2063" s="37"/>
      <c r="H2063" s="37"/>
      <c r="I2063" s="144" t="str">
        <f t="shared" si="32"/>
        <v/>
      </c>
    </row>
    <row r="2064" spans="1:9" ht="13" x14ac:dyDescent="0.3">
      <c r="A2064" s="147"/>
      <c r="B2064" s="149" t="str">
        <f>IF(A2064&gt;0,VLOOKUP(A2064,Liste!$B$179                         : Liste!$C$189,2),"")</f>
        <v/>
      </c>
      <c r="C2064" s="186"/>
      <c r="D2064" s="187"/>
      <c r="E2064" t="str">
        <f>IF(D2064&gt;0,VLOOKUP(D2064,Liste!$A$10:$D$163,4),"")</f>
        <v/>
      </c>
      <c r="F2064" s="37"/>
      <c r="G2064" s="37"/>
      <c r="H2064" s="37"/>
      <c r="I2064" s="144" t="str">
        <f t="shared" si="32"/>
        <v/>
      </c>
    </row>
    <row r="2065" spans="1:9" ht="13" x14ac:dyDescent="0.3">
      <c r="A2065" s="147"/>
      <c r="B2065" s="149" t="str">
        <f>IF(A2065&gt;0,VLOOKUP(A2065,Liste!$B$179                         : Liste!$C$189,2),"")</f>
        <v/>
      </c>
      <c r="C2065" s="186"/>
      <c r="D2065" s="187"/>
      <c r="E2065" t="str">
        <f>IF(D2065&gt;0,VLOOKUP(D2065,Liste!$A$10:$D$163,4),"")</f>
        <v/>
      </c>
      <c r="F2065" s="37"/>
      <c r="G2065" s="37"/>
      <c r="H2065" s="37"/>
      <c r="I2065" s="144" t="str">
        <f t="shared" si="32"/>
        <v/>
      </c>
    </row>
    <row r="2066" spans="1:9" ht="13" x14ac:dyDescent="0.3">
      <c r="A2066" s="147"/>
      <c r="B2066" s="149" t="str">
        <f>IF(A2066&gt;0,VLOOKUP(A2066,Liste!$B$179                         : Liste!$C$189,2),"")</f>
        <v/>
      </c>
      <c r="C2066" s="186"/>
      <c r="D2066" s="187"/>
      <c r="E2066" t="str">
        <f>IF(D2066&gt;0,VLOOKUP(D2066,Liste!$A$10:$D$163,4),"")</f>
        <v/>
      </c>
      <c r="F2066" s="37"/>
      <c r="G2066" s="37"/>
      <c r="H2066" s="37"/>
      <c r="I2066" s="144" t="str">
        <f t="shared" si="32"/>
        <v/>
      </c>
    </row>
    <row r="2067" spans="1:9" ht="13" x14ac:dyDescent="0.3">
      <c r="A2067" s="147"/>
      <c r="B2067" s="149" t="str">
        <f>IF(A2067&gt;0,VLOOKUP(A2067,Liste!$B$179                         : Liste!$C$189,2),"")</f>
        <v/>
      </c>
      <c r="C2067" s="186"/>
      <c r="D2067" s="187"/>
      <c r="E2067" t="str">
        <f>IF(D2067&gt;0,VLOOKUP(D2067,Liste!$A$10:$D$163,4),"")</f>
        <v/>
      </c>
      <c r="F2067" s="37"/>
      <c r="G2067" s="37"/>
      <c r="H2067" s="37"/>
      <c r="I2067" s="144" t="str">
        <f t="shared" si="32"/>
        <v/>
      </c>
    </row>
    <row r="2068" spans="1:9" ht="13" x14ac:dyDescent="0.3">
      <c r="A2068" s="147"/>
      <c r="B2068" s="149" t="str">
        <f>IF(A2068&gt;0,VLOOKUP(A2068,Liste!$B$179                         : Liste!$C$189,2),"")</f>
        <v/>
      </c>
      <c r="C2068" s="186"/>
      <c r="D2068" s="187"/>
      <c r="E2068" t="str">
        <f>IF(D2068&gt;0,VLOOKUP(D2068,Liste!$A$10:$D$163,4),"")</f>
        <v/>
      </c>
      <c r="F2068" s="37"/>
      <c r="G2068" s="37"/>
      <c r="H2068" s="37"/>
      <c r="I2068" s="144" t="str">
        <f t="shared" si="32"/>
        <v/>
      </c>
    </row>
    <row r="2069" spans="1:9" ht="13" x14ac:dyDescent="0.3">
      <c r="A2069" s="147"/>
      <c r="B2069" s="149" t="str">
        <f>IF(A2069&gt;0,VLOOKUP(A2069,Liste!$B$179                         : Liste!$C$189,2),"")</f>
        <v/>
      </c>
      <c r="C2069" s="186"/>
      <c r="D2069" s="187"/>
      <c r="E2069" t="str">
        <f>IF(D2069&gt;0,VLOOKUP(D2069,Liste!$A$10:$D$163,4),"")</f>
        <v/>
      </c>
      <c r="F2069" s="37"/>
      <c r="G2069" s="37"/>
      <c r="H2069" s="37"/>
      <c r="I2069" s="144" t="str">
        <f t="shared" si="32"/>
        <v/>
      </c>
    </row>
    <row r="2070" spans="1:9" ht="13" x14ac:dyDescent="0.3">
      <c r="A2070" s="147"/>
      <c r="B2070" s="149" t="str">
        <f>IF(A2070&gt;0,VLOOKUP(A2070,Liste!$B$179                         : Liste!$C$189,2),"")</f>
        <v/>
      </c>
      <c r="C2070" s="186"/>
      <c r="D2070" s="187"/>
      <c r="E2070" t="str">
        <f>IF(D2070&gt;0,VLOOKUP(D2070,Liste!$A$10:$D$163,4),"")</f>
        <v/>
      </c>
      <c r="F2070" s="37"/>
      <c r="G2070" s="37"/>
      <c r="H2070" s="37"/>
      <c r="I2070" s="144" t="str">
        <f t="shared" si="32"/>
        <v/>
      </c>
    </row>
    <row r="2071" spans="1:9" ht="13" x14ac:dyDescent="0.3">
      <c r="A2071" s="147"/>
      <c r="B2071" s="149" t="str">
        <f>IF(A2071&gt;0,VLOOKUP(A2071,Liste!$B$179                         : Liste!$C$189,2),"")</f>
        <v/>
      </c>
      <c r="C2071" s="186"/>
      <c r="D2071" s="187"/>
      <c r="E2071" t="str">
        <f>IF(D2071&gt;0,VLOOKUP(D2071,Liste!$A$10:$D$163,4),"")</f>
        <v/>
      </c>
      <c r="F2071" s="37"/>
      <c r="G2071" s="37"/>
      <c r="H2071" s="37"/>
      <c r="I2071" s="144" t="str">
        <f t="shared" si="32"/>
        <v/>
      </c>
    </row>
    <row r="2072" spans="1:9" ht="13" x14ac:dyDescent="0.3">
      <c r="A2072" s="147"/>
      <c r="B2072" s="149" t="str">
        <f>IF(A2072&gt;0,VLOOKUP(A2072,Liste!$B$179                         : Liste!$C$189,2),"")</f>
        <v/>
      </c>
      <c r="C2072" s="186"/>
      <c r="D2072" s="187"/>
      <c r="E2072" t="str">
        <f>IF(D2072&gt;0,VLOOKUP(D2072,Liste!$A$10:$D$163,4),"")</f>
        <v/>
      </c>
      <c r="F2072" s="37"/>
      <c r="G2072" s="37"/>
      <c r="H2072" s="37"/>
      <c r="I2072" s="144" t="str">
        <f t="shared" si="32"/>
        <v/>
      </c>
    </row>
    <row r="2073" spans="1:9" ht="13" x14ac:dyDescent="0.3">
      <c r="A2073" s="147"/>
      <c r="B2073" s="149" t="str">
        <f>IF(A2073&gt;0,VLOOKUP(A2073,Liste!$B$179                         : Liste!$C$189,2),"")</f>
        <v/>
      </c>
      <c r="C2073" s="186"/>
      <c r="D2073" s="187"/>
      <c r="E2073" t="str">
        <f>IF(D2073&gt;0,VLOOKUP(D2073,Liste!$A$10:$D$163,4),"")</f>
        <v/>
      </c>
      <c r="F2073" s="37"/>
      <c r="G2073" s="37"/>
      <c r="H2073" s="37"/>
      <c r="I2073" s="144" t="str">
        <f t="shared" si="32"/>
        <v/>
      </c>
    </row>
    <row r="2074" spans="1:9" ht="13" x14ac:dyDescent="0.3">
      <c r="A2074" s="147"/>
      <c r="B2074" s="149" t="str">
        <f>IF(A2074&gt;0,VLOOKUP(A2074,Liste!$B$179                         : Liste!$C$189,2),"")</f>
        <v/>
      </c>
      <c r="C2074" s="186"/>
      <c r="D2074" s="187"/>
      <c r="E2074" t="str">
        <f>IF(D2074&gt;0,VLOOKUP(D2074,Liste!$A$10:$D$163,4),"")</f>
        <v/>
      </c>
      <c r="F2074" s="37"/>
      <c r="G2074" s="37"/>
      <c r="H2074" s="37"/>
      <c r="I2074" s="144" t="str">
        <f t="shared" si="32"/>
        <v/>
      </c>
    </row>
    <row r="2075" spans="1:9" ht="13" x14ac:dyDescent="0.3">
      <c r="A2075" s="147"/>
      <c r="B2075" s="149" t="str">
        <f>IF(A2075&gt;0,VLOOKUP(A2075,Liste!$B$179                         : Liste!$C$189,2),"")</f>
        <v/>
      </c>
      <c r="C2075" s="186"/>
      <c r="D2075" s="187"/>
      <c r="E2075" t="str">
        <f>IF(D2075&gt;0,VLOOKUP(D2075,Liste!$A$10:$D$163,4),"")</f>
        <v/>
      </c>
      <c r="F2075" s="37"/>
      <c r="G2075" s="37"/>
      <c r="H2075" s="37"/>
      <c r="I2075" s="144" t="str">
        <f t="shared" si="32"/>
        <v/>
      </c>
    </row>
    <row r="2076" spans="1:9" ht="13" x14ac:dyDescent="0.3">
      <c r="A2076" s="147"/>
      <c r="B2076" s="149" t="str">
        <f>IF(A2076&gt;0,VLOOKUP(A2076,Liste!$B$179                         : Liste!$C$189,2),"")</f>
        <v/>
      </c>
      <c r="C2076" s="186"/>
      <c r="D2076" s="187"/>
      <c r="E2076" t="str">
        <f>IF(D2076&gt;0,VLOOKUP(D2076,Liste!$A$10:$D$163,4),"")</f>
        <v/>
      </c>
      <c r="F2076" s="37"/>
      <c r="G2076" s="37"/>
      <c r="H2076" s="37"/>
      <c r="I2076" s="144" t="str">
        <f t="shared" si="32"/>
        <v/>
      </c>
    </row>
    <row r="2077" spans="1:9" ht="13" x14ac:dyDescent="0.3">
      <c r="A2077" s="147"/>
      <c r="B2077" s="149" t="str">
        <f>IF(A2077&gt;0,VLOOKUP(A2077,Liste!$B$179                         : Liste!$C$189,2),"")</f>
        <v/>
      </c>
      <c r="C2077" s="186"/>
      <c r="D2077" s="187"/>
      <c r="E2077" t="str">
        <f>IF(D2077&gt;0,VLOOKUP(D2077,Liste!$A$10:$D$163,4),"")</f>
        <v/>
      </c>
      <c r="F2077" s="37"/>
      <c r="G2077" s="37"/>
      <c r="H2077" s="37"/>
      <c r="I2077" s="144" t="str">
        <f t="shared" si="32"/>
        <v/>
      </c>
    </row>
    <row r="2078" spans="1:9" ht="13" x14ac:dyDescent="0.3">
      <c r="A2078" s="147"/>
      <c r="B2078" s="149" t="str">
        <f>IF(A2078&gt;0,VLOOKUP(A2078,Liste!$B$179                         : Liste!$C$189,2),"")</f>
        <v/>
      </c>
      <c r="C2078" s="186"/>
      <c r="D2078" s="187"/>
      <c r="E2078" t="str">
        <f>IF(D2078&gt;0,VLOOKUP(D2078,Liste!$A$10:$D$163,4),"")</f>
        <v/>
      </c>
      <c r="F2078" s="37"/>
      <c r="G2078" s="37"/>
      <c r="H2078" s="37"/>
      <c r="I2078" s="144" t="str">
        <f t="shared" si="32"/>
        <v/>
      </c>
    </row>
    <row r="2079" spans="1:9" ht="13" x14ac:dyDescent="0.3">
      <c r="A2079" s="147"/>
      <c r="B2079" s="149" t="str">
        <f>IF(A2079&gt;0,VLOOKUP(A2079,Liste!$B$179                         : Liste!$C$189,2),"")</f>
        <v/>
      </c>
      <c r="C2079" s="186"/>
      <c r="D2079" s="187"/>
      <c r="E2079" t="str">
        <f>IF(D2079&gt;0,VLOOKUP(D2079,Liste!$A$10:$D$163,4),"")</f>
        <v/>
      </c>
      <c r="F2079" s="37"/>
      <c r="G2079" s="37"/>
      <c r="H2079" s="37"/>
      <c r="I2079" s="144" t="str">
        <f t="shared" si="32"/>
        <v/>
      </c>
    </row>
    <row r="2080" spans="1:9" ht="13" x14ac:dyDescent="0.3">
      <c r="A2080" s="147"/>
      <c r="B2080" s="149" t="str">
        <f>IF(A2080&gt;0,VLOOKUP(A2080,Liste!$B$179                         : Liste!$C$189,2),"")</f>
        <v/>
      </c>
      <c r="C2080" s="186"/>
      <c r="D2080" s="187"/>
      <c r="E2080" t="str">
        <f>IF(D2080&gt;0,VLOOKUP(D2080,Liste!$A$10:$D$163,4),"")</f>
        <v/>
      </c>
      <c r="F2080" s="37"/>
      <c r="G2080" s="37"/>
      <c r="H2080" s="37"/>
      <c r="I2080" s="144" t="str">
        <f t="shared" si="32"/>
        <v/>
      </c>
    </row>
    <row r="2081" spans="1:9" ht="13" x14ac:dyDescent="0.3">
      <c r="A2081" s="147"/>
      <c r="B2081" s="149" t="str">
        <f>IF(A2081&gt;0,VLOOKUP(A2081,Liste!$B$179                         : Liste!$C$189,2),"")</f>
        <v/>
      </c>
      <c r="C2081" s="186"/>
      <c r="D2081" s="187"/>
      <c r="E2081" t="str">
        <f>IF(D2081&gt;0,VLOOKUP(D2081,Liste!$A$10:$D$163,4),"")</f>
        <v/>
      </c>
      <c r="F2081" s="37"/>
      <c r="G2081" s="37"/>
      <c r="H2081" s="37"/>
      <c r="I2081" s="144" t="str">
        <f t="shared" si="32"/>
        <v/>
      </c>
    </row>
    <row r="2082" spans="1:9" ht="13" x14ac:dyDescent="0.3">
      <c r="A2082" s="147"/>
      <c r="B2082" s="149" t="str">
        <f>IF(A2082&gt;0,VLOOKUP(A2082,Liste!$B$179                         : Liste!$C$189,2),"")</f>
        <v/>
      </c>
      <c r="C2082" s="186"/>
      <c r="D2082" s="187"/>
      <c r="E2082" t="str">
        <f>IF(D2082&gt;0,VLOOKUP(D2082,Liste!$A$10:$D$163,4),"")</f>
        <v/>
      </c>
      <c r="F2082" s="37"/>
      <c r="G2082" s="37"/>
      <c r="H2082" s="37"/>
      <c r="I2082" s="144" t="str">
        <f t="shared" si="32"/>
        <v/>
      </c>
    </row>
    <row r="2083" spans="1:9" ht="13" x14ac:dyDescent="0.3">
      <c r="A2083" s="147"/>
      <c r="B2083" s="149" t="str">
        <f>IF(A2083&gt;0,VLOOKUP(A2083,Liste!$B$179                         : Liste!$C$189,2),"")</f>
        <v/>
      </c>
      <c r="C2083" s="186"/>
      <c r="D2083" s="187"/>
      <c r="E2083" t="str">
        <f>IF(D2083&gt;0,VLOOKUP(D2083,Liste!$A$10:$D$163,4),"")</f>
        <v/>
      </c>
      <c r="F2083" s="37"/>
      <c r="G2083" s="37"/>
      <c r="H2083" s="37"/>
      <c r="I2083" s="144" t="str">
        <f t="shared" si="32"/>
        <v/>
      </c>
    </row>
    <row r="2084" spans="1:9" ht="13" x14ac:dyDescent="0.3">
      <c r="A2084" s="147"/>
      <c r="B2084" s="149" t="str">
        <f>IF(A2084&gt;0,VLOOKUP(A2084,Liste!$B$179                         : Liste!$C$189,2),"")</f>
        <v/>
      </c>
      <c r="C2084" s="186"/>
      <c r="D2084" s="187"/>
      <c r="E2084" t="str">
        <f>IF(D2084&gt;0,VLOOKUP(D2084,Liste!$A$10:$D$163,4),"")</f>
        <v/>
      </c>
      <c r="F2084" s="37"/>
      <c r="G2084" s="37"/>
      <c r="H2084" s="37"/>
      <c r="I2084" s="144" t="str">
        <f t="shared" si="32"/>
        <v/>
      </c>
    </row>
    <row r="2085" spans="1:9" ht="13" x14ac:dyDescent="0.3">
      <c r="A2085" s="147"/>
      <c r="B2085" s="149" t="str">
        <f>IF(A2085&gt;0,VLOOKUP(A2085,Liste!$B$179                         : Liste!$C$189,2),"")</f>
        <v/>
      </c>
      <c r="C2085" s="186"/>
      <c r="D2085" s="187"/>
      <c r="E2085" t="str">
        <f>IF(D2085&gt;0,VLOOKUP(D2085,Liste!$A$10:$D$163,4),"")</f>
        <v/>
      </c>
      <c r="F2085" s="37"/>
      <c r="G2085" s="37"/>
      <c r="H2085" s="37"/>
      <c r="I2085" s="144" t="str">
        <f t="shared" si="32"/>
        <v/>
      </c>
    </row>
    <row r="2086" spans="1:9" ht="13" x14ac:dyDescent="0.3">
      <c r="A2086" s="147"/>
      <c r="B2086" s="149" t="str">
        <f>IF(A2086&gt;0,VLOOKUP(A2086,Liste!$B$179                         : Liste!$C$189,2),"")</f>
        <v/>
      </c>
      <c r="C2086" s="186"/>
      <c r="D2086" s="187"/>
      <c r="E2086" t="str">
        <f>IF(D2086&gt;0,VLOOKUP(D2086,Liste!$A$10:$D$163,4),"")</f>
        <v/>
      </c>
      <c r="F2086" s="37"/>
      <c r="G2086" s="37"/>
      <c r="H2086" s="37"/>
      <c r="I2086" s="144" t="str">
        <f t="shared" si="32"/>
        <v/>
      </c>
    </row>
    <row r="2087" spans="1:9" ht="13" x14ac:dyDescent="0.3">
      <c r="A2087" s="147"/>
      <c r="B2087" s="149" t="str">
        <f>IF(A2087&gt;0,VLOOKUP(A2087,Liste!$B$179                         : Liste!$C$189,2),"")</f>
        <v/>
      </c>
      <c r="C2087" s="186"/>
      <c r="D2087" s="187"/>
      <c r="E2087" t="str">
        <f>IF(D2087&gt;0,VLOOKUP(D2087,Liste!$A$10:$D$163,4),"")</f>
        <v/>
      </c>
      <c r="F2087" s="37"/>
      <c r="G2087" s="37"/>
      <c r="H2087" s="37"/>
      <c r="I2087" s="144" t="str">
        <f t="shared" si="32"/>
        <v/>
      </c>
    </row>
    <row r="2088" spans="1:9" ht="13" x14ac:dyDescent="0.3">
      <c r="A2088" s="147"/>
      <c r="B2088" s="149" t="str">
        <f>IF(A2088&gt;0,VLOOKUP(A2088,Liste!$B$179                         : Liste!$C$189,2),"")</f>
        <v/>
      </c>
      <c r="C2088" s="186"/>
      <c r="D2088" s="187"/>
      <c r="E2088" t="str">
        <f>IF(D2088&gt;0,VLOOKUP(D2088,Liste!$A$10:$D$163,4),"")</f>
        <v/>
      </c>
      <c r="F2088" s="37"/>
      <c r="G2088" s="37"/>
      <c r="H2088" s="37"/>
      <c r="I2088" s="144" t="str">
        <f t="shared" si="32"/>
        <v/>
      </c>
    </row>
    <row r="2089" spans="1:9" ht="13" x14ac:dyDescent="0.3">
      <c r="A2089" s="147"/>
      <c r="B2089" s="149" t="str">
        <f>IF(A2089&gt;0,VLOOKUP(A2089,Liste!$B$179                         : Liste!$C$189,2),"")</f>
        <v/>
      </c>
      <c r="C2089" s="186"/>
      <c r="D2089" s="187"/>
      <c r="E2089" t="str">
        <f>IF(D2089&gt;0,VLOOKUP(D2089,Liste!$A$10:$D$163,4),"")</f>
        <v/>
      </c>
      <c r="F2089" s="37"/>
      <c r="G2089" s="37"/>
      <c r="H2089" s="37"/>
      <c r="I2089" s="144" t="str">
        <f t="shared" si="32"/>
        <v/>
      </c>
    </row>
    <row r="2090" spans="1:9" ht="13" x14ac:dyDescent="0.3">
      <c r="A2090" s="147"/>
      <c r="B2090" s="149" t="str">
        <f>IF(A2090&gt;0,VLOOKUP(A2090,Liste!$B$179                         : Liste!$C$189,2),"")</f>
        <v/>
      </c>
      <c r="C2090" s="186"/>
      <c r="D2090" s="187"/>
      <c r="E2090" t="str">
        <f>IF(D2090&gt;0,VLOOKUP(D2090,Liste!$A$10:$D$163,4),"")</f>
        <v/>
      </c>
      <c r="F2090" s="37"/>
      <c r="G2090" s="37"/>
      <c r="H2090" s="37"/>
      <c r="I2090" s="144" t="str">
        <f t="shared" si="32"/>
        <v/>
      </c>
    </row>
    <row r="2091" spans="1:9" ht="13" x14ac:dyDescent="0.3">
      <c r="A2091" s="147"/>
      <c r="B2091" s="149" t="str">
        <f>IF(A2091&gt;0,VLOOKUP(A2091,Liste!$B$179                         : Liste!$C$189,2),"")</f>
        <v/>
      </c>
      <c r="C2091" s="186"/>
      <c r="D2091" s="187"/>
      <c r="E2091" t="str">
        <f>IF(D2091&gt;0,VLOOKUP(D2091,Liste!$A$10:$D$163,4),"")</f>
        <v/>
      </c>
      <c r="F2091" s="37"/>
      <c r="G2091" s="37"/>
      <c r="H2091" s="37"/>
      <c r="I2091" s="144" t="str">
        <f t="shared" si="32"/>
        <v/>
      </c>
    </row>
    <row r="2092" spans="1:9" ht="13" x14ac:dyDescent="0.3">
      <c r="A2092" s="147"/>
      <c r="B2092" s="149" t="str">
        <f>IF(A2092&gt;0,VLOOKUP(A2092,Liste!$B$179                         : Liste!$C$189,2),"")</f>
        <v/>
      </c>
      <c r="C2092" s="186"/>
      <c r="D2092" s="187"/>
      <c r="E2092" t="str">
        <f>IF(D2092&gt;0,VLOOKUP(D2092,Liste!$A$10:$D$163,4),"")</f>
        <v/>
      </c>
      <c r="F2092" s="37"/>
      <c r="G2092" s="37"/>
      <c r="H2092" s="37"/>
      <c r="I2092" s="144" t="str">
        <f t="shared" si="32"/>
        <v/>
      </c>
    </row>
    <row r="2093" spans="1:9" ht="13" x14ac:dyDescent="0.3">
      <c r="A2093" s="147"/>
      <c r="B2093" s="149" t="str">
        <f>IF(A2093&gt;0,VLOOKUP(A2093,Liste!$B$179                         : Liste!$C$189,2),"")</f>
        <v/>
      </c>
      <c r="C2093" s="186"/>
      <c r="D2093" s="187"/>
      <c r="E2093" t="str">
        <f>IF(D2093&gt;0,VLOOKUP(D2093,Liste!$A$10:$D$163,4),"")</f>
        <v/>
      </c>
      <c r="F2093" s="37"/>
      <c r="G2093" s="37"/>
      <c r="H2093" s="37"/>
      <c r="I2093" s="144" t="str">
        <f t="shared" si="32"/>
        <v/>
      </c>
    </row>
    <row r="2094" spans="1:9" ht="13" x14ac:dyDescent="0.3">
      <c r="A2094" s="147"/>
      <c r="B2094" s="149" t="str">
        <f>IF(A2094&gt;0,VLOOKUP(A2094,Liste!$B$179                         : Liste!$C$189,2),"")</f>
        <v/>
      </c>
      <c r="C2094" s="186"/>
      <c r="D2094" s="187"/>
      <c r="E2094" t="str">
        <f>IF(D2094&gt;0,VLOOKUP(D2094,Liste!$A$10:$D$163,4),"")</f>
        <v/>
      </c>
      <c r="F2094" s="37"/>
      <c r="G2094" s="37"/>
      <c r="H2094" s="37"/>
      <c r="I2094" s="144" t="str">
        <f t="shared" si="32"/>
        <v/>
      </c>
    </row>
    <row r="2095" spans="1:9" ht="13" x14ac:dyDescent="0.3">
      <c r="A2095" s="147"/>
      <c r="B2095" s="149" t="str">
        <f>IF(A2095&gt;0,VLOOKUP(A2095,Liste!$B$179                         : Liste!$C$189,2),"")</f>
        <v/>
      </c>
      <c r="C2095" s="186"/>
      <c r="D2095" s="187"/>
      <c r="E2095" t="str">
        <f>IF(D2095&gt;0,VLOOKUP(D2095,Liste!$A$10:$D$163,4),"")</f>
        <v/>
      </c>
      <c r="F2095" s="37"/>
      <c r="G2095" s="37"/>
      <c r="H2095" s="37"/>
      <c r="I2095" s="144" t="str">
        <f t="shared" si="32"/>
        <v/>
      </c>
    </row>
    <row r="2096" spans="1:9" ht="13" x14ac:dyDescent="0.3">
      <c r="A2096" s="147"/>
      <c r="B2096" s="149" t="str">
        <f>IF(A2096&gt;0,VLOOKUP(A2096,Liste!$B$179                         : Liste!$C$189,2),"")</f>
        <v/>
      </c>
      <c r="C2096" s="186"/>
      <c r="D2096" s="187"/>
      <c r="E2096" t="str">
        <f>IF(D2096&gt;0,VLOOKUP(D2096,Liste!$A$10:$D$163,4),"")</f>
        <v/>
      </c>
      <c r="F2096" s="37"/>
      <c r="G2096" s="37"/>
      <c r="H2096" s="37"/>
      <c r="I2096" s="144" t="str">
        <f t="shared" si="32"/>
        <v/>
      </c>
    </row>
    <row r="2097" spans="1:9" ht="13" x14ac:dyDescent="0.3">
      <c r="A2097" s="147"/>
      <c r="B2097" s="149" t="str">
        <f>IF(A2097&gt;0,VLOOKUP(A2097,Liste!$B$179                         : Liste!$C$189,2),"")</f>
        <v/>
      </c>
      <c r="C2097" s="186"/>
      <c r="D2097" s="187"/>
      <c r="E2097" t="str">
        <f>IF(D2097&gt;0,VLOOKUP(D2097,Liste!$A$10:$D$163,4),"")</f>
        <v/>
      </c>
      <c r="F2097" s="37"/>
      <c r="G2097" s="37"/>
      <c r="H2097" s="37"/>
      <c r="I2097" s="144" t="str">
        <f t="shared" si="32"/>
        <v/>
      </c>
    </row>
    <row r="2098" spans="1:9" ht="13" x14ac:dyDescent="0.3">
      <c r="A2098" s="147"/>
      <c r="B2098" s="149" t="str">
        <f>IF(A2098&gt;0,VLOOKUP(A2098,Liste!$B$179                         : Liste!$C$189,2),"")</f>
        <v/>
      </c>
      <c r="C2098" s="186"/>
      <c r="D2098" s="187"/>
      <c r="E2098" t="str">
        <f>IF(D2098&gt;0,VLOOKUP(D2098,Liste!$A$10:$D$163,4),"")</f>
        <v/>
      </c>
      <c r="F2098" s="37"/>
      <c r="G2098" s="37"/>
      <c r="H2098" s="37"/>
      <c r="I2098" s="144" t="str">
        <f t="shared" si="32"/>
        <v/>
      </c>
    </row>
    <row r="2099" spans="1:9" ht="13" x14ac:dyDescent="0.3">
      <c r="A2099" s="147"/>
      <c r="B2099" s="149" t="str">
        <f>IF(A2099&gt;0,VLOOKUP(A2099,Liste!$B$179                         : Liste!$C$189,2),"")</f>
        <v/>
      </c>
      <c r="C2099" s="186"/>
      <c r="D2099" s="187"/>
      <c r="E2099" t="str">
        <f>IF(D2099&gt;0,VLOOKUP(D2099,Liste!$A$10:$D$163,4),"")</f>
        <v/>
      </c>
      <c r="F2099" s="37"/>
      <c r="G2099" s="37"/>
      <c r="H2099" s="37"/>
      <c r="I2099" s="144" t="str">
        <f t="shared" si="32"/>
        <v/>
      </c>
    </row>
    <row r="2100" spans="1:9" ht="13" x14ac:dyDescent="0.3">
      <c r="A2100" s="147"/>
      <c r="B2100" s="149" t="str">
        <f>IF(A2100&gt;0,VLOOKUP(A2100,Liste!$B$179                         : Liste!$C$189,2),"")</f>
        <v/>
      </c>
      <c r="C2100" s="186"/>
      <c r="D2100" s="187"/>
      <c r="E2100" t="str">
        <f>IF(D2100&gt;0,VLOOKUP(D2100,Liste!$A$10:$D$163,4),"")</f>
        <v/>
      </c>
      <c r="F2100" s="37"/>
      <c r="G2100" s="37"/>
      <c r="H2100" s="37"/>
      <c r="I2100" s="144" t="str">
        <f t="shared" si="32"/>
        <v/>
      </c>
    </row>
    <row r="2101" spans="1:9" ht="13" x14ac:dyDescent="0.3">
      <c r="A2101" s="147"/>
      <c r="B2101" s="149" t="str">
        <f>IF(A2101&gt;0,VLOOKUP(A2101,Liste!$B$179                         : Liste!$C$189,2),"")</f>
        <v/>
      </c>
      <c r="C2101" s="186"/>
      <c r="D2101" s="187"/>
      <c r="E2101" t="str">
        <f>IF(D2101&gt;0,VLOOKUP(D2101,Liste!$A$10:$D$163,4),"")</f>
        <v/>
      </c>
      <c r="F2101" s="37"/>
      <c r="G2101" s="37"/>
      <c r="H2101" s="37"/>
      <c r="I2101" s="144" t="str">
        <f t="shared" si="32"/>
        <v/>
      </c>
    </row>
    <row r="2102" spans="1:9" ht="13" x14ac:dyDescent="0.3">
      <c r="A2102" s="147"/>
      <c r="B2102" s="149" t="str">
        <f>IF(A2102&gt;0,VLOOKUP(A2102,Liste!$B$179                         : Liste!$C$189,2),"")</f>
        <v/>
      </c>
      <c r="C2102" s="186"/>
      <c r="D2102" s="187"/>
      <c r="E2102" t="str">
        <f>IF(D2102&gt;0,VLOOKUP(D2102,Liste!$A$10:$D$163,4),"")</f>
        <v/>
      </c>
      <c r="F2102" s="37"/>
      <c r="G2102" s="37"/>
      <c r="H2102" s="37"/>
      <c r="I2102" s="144" t="str">
        <f t="shared" si="32"/>
        <v/>
      </c>
    </row>
    <row r="2103" spans="1:9" ht="13" x14ac:dyDescent="0.3">
      <c r="A2103" s="147"/>
      <c r="B2103" s="149" t="str">
        <f>IF(A2103&gt;0,VLOOKUP(A2103,Liste!$B$179                         : Liste!$C$189,2),"")</f>
        <v/>
      </c>
      <c r="C2103" s="186"/>
      <c r="D2103" s="187"/>
      <c r="E2103" t="str">
        <f>IF(D2103&gt;0,VLOOKUP(D2103,Liste!$A$10:$D$163,4),"")</f>
        <v/>
      </c>
      <c r="F2103" s="37"/>
      <c r="G2103" s="37"/>
      <c r="H2103" s="37"/>
      <c r="I2103" s="144" t="str">
        <f t="shared" si="32"/>
        <v/>
      </c>
    </row>
    <row r="2104" spans="1:9" ht="13" x14ac:dyDescent="0.3">
      <c r="A2104" s="147"/>
      <c r="B2104" s="149" t="str">
        <f>IF(A2104&gt;0,VLOOKUP(A2104,Liste!$B$179                         : Liste!$C$189,2),"")</f>
        <v/>
      </c>
      <c r="C2104" s="186"/>
      <c r="D2104" s="187"/>
      <c r="E2104" t="str">
        <f>IF(D2104&gt;0,VLOOKUP(D2104,Liste!$A$10:$D$163,4),"")</f>
        <v/>
      </c>
      <c r="F2104" s="37"/>
      <c r="G2104" s="37"/>
      <c r="H2104" s="37"/>
      <c r="I2104" s="144" t="str">
        <f t="shared" si="32"/>
        <v/>
      </c>
    </row>
    <row r="2105" spans="1:9" ht="13" x14ac:dyDescent="0.3">
      <c r="A2105" s="147"/>
      <c r="B2105" s="149" t="str">
        <f>IF(A2105&gt;0,VLOOKUP(A2105,Liste!$B$179                         : Liste!$C$189,2),"")</f>
        <v/>
      </c>
      <c r="C2105" s="186"/>
      <c r="D2105" s="187"/>
      <c r="E2105" t="str">
        <f>IF(D2105&gt;0,VLOOKUP(D2105,Liste!$A$10:$D$163,4),"")</f>
        <v/>
      </c>
      <c r="F2105" s="37"/>
      <c r="G2105" s="37"/>
      <c r="H2105" s="37"/>
      <c r="I2105" s="144" t="str">
        <f t="shared" si="32"/>
        <v/>
      </c>
    </row>
    <row r="2106" spans="1:9" ht="13" x14ac:dyDescent="0.3">
      <c r="A2106" s="147"/>
      <c r="B2106" s="149" t="str">
        <f>IF(A2106&gt;0,VLOOKUP(A2106,Liste!$B$179                         : Liste!$C$189,2),"")</f>
        <v/>
      </c>
      <c r="C2106" s="186"/>
      <c r="D2106" s="187"/>
      <c r="E2106" t="str">
        <f>IF(D2106&gt;0,VLOOKUP(D2106,Liste!$A$10:$D$163,4),"")</f>
        <v/>
      </c>
      <c r="F2106" s="37"/>
      <c r="G2106" s="37"/>
      <c r="H2106" s="37"/>
      <c r="I2106" s="144" t="str">
        <f t="shared" si="32"/>
        <v/>
      </c>
    </row>
    <row r="2107" spans="1:9" ht="13" x14ac:dyDescent="0.3">
      <c r="A2107" s="147"/>
      <c r="B2107" s="149" t="str">
        <f>IF(A2107&gt;0,VLOOKUP(A2107,Liste!$B$179                         : Liste!$C$189,2),"")</f>
        <v/>
      </c>
      <c r="C2107" s="186"/>
      <c r="D2107" s="187"/>
      <c r="E2107" t="str">
        <f>IF(D2107&gt;0,VLOOKUP(D2107,Liste!$A$10:$D$163,4),"")</f>
        <v/>
      </c>
      <c r="F2107" s="37"/>
      <c r="G2107" s="37"/>
      <c r="H2107" s="37"/>
      <c r="I2107" s="144" t="str">
        <f t="shared" si="32"/>
        <v/>
      </c>
    </row>
    <row r="2108" spans="1:9" ht="13" x14ac:dyDescent="0.3">
      <c r="A2108" s="147"/>
      <c r="B2108" s="149" t="str">
        <f>IF(A2108&gt;0,VLOOKUP(A2108,Liste!$B$179                         : Liste!$C$189,2),"")</f>
        <v/>
      </c>
      <c r="C2108" s="186"/>
      <c r="D2108" s="187"/>
      <c r="E2108" t="str">
        <f>IF(D2108&gt;0,VLOOKUP(D2108,Liste!$A$10:$D$163,4),"")</f>
        <v/>
      </c>
      <c r="F2108" s="37"/>
      <c r="G2108" s="37"/>
      <c r="H2108" s="37"/>
      <c r="I2108" s="144" t="str">
        <f t="shared" si="32"/>
        <v/>
      </c>
    </row>
    <row r="2109" spans="1:9" ht="13" x14ac:dyDescent="0.3">
      <c r="A2109" s="147"/>
      <c r="B2109" s="149" t="str">
        <f>IF(A2109&gt;0,VLOOKUP(A2109,Liste!$B$179                         : Liste!$C$189,2),"")</f>
        <v/>
      </c>
      <c r="C2109" s="186"/>
      <c r="D2109" s="187"/>
      <c r="E2109" t="str">
        <f>IF(D2109&gt;0,VLOOKUP(D2109,Liste!$A$10:$D$163,4),"")</f>
        <v/>
      </c>
      <c r="F2109" s="37"/>
      <c r="G2109" s="37"/>
      <c r="H2109" s="37"/>
      <c r="I2109" s="144" t="str">
        <f t="shared" si="32"/>
        <v/>
      </c>
    </row>
    <row r="2110" spans="1:9" ht="13" x14ac:dyDescent="0.3">
      <c r="A2110" s="147"/>
      <c r="B2110" s="149" t="str">
        <f>IF(A2110&gt;0,VLOOKUP(A2110,Liste!$B$179                         : Liste!$C$189,2),"")</f>
        <v/>
      </c>
      <c r="C2110" s="186"/>
      <c r="D2110" s="187"/>
      <c r="E2110" t="str">
        <f>IF(D2110&gt;0,VLOOKUP(D2110,Liste!$A$10:$D$163,4),"")</f>
        <v/>
      </c>
      <c r="F2110" s="37"/>
      <c r="G2110" s="37"/>
      <c r="H2110" s="37"/>
      <c r="I2110" s="144" t="str">
        <f t="shared" si="32"/>
        <v/>
      </c>
    </row>
    <row r="2111" spans="1:9" ht="13" x14ac:dyDescent="0.3">
      <c r="A2111" s="147"/>
      <c r="B2111" s="149" t="str">
        <f>IF(A2111&gt;0,VLOOKUP(A2111,Liste!$B$179                         : Liste!$C$189,2),"")</f>
        <v/>
      </c>
      <c r="C2111" s="186"/>
      <c r="D2111" s="187"/>
      <c r="E2111" t="str">
        <f>IF(D2111&gt;0,VLOOKUP(D2111,Liste!$A$10:$D$163,4),"")</f>
        <v/>
      </c>
      <c r="F2111" s="37"/>
      <c r="G2111" s="37"/>
      <c r="H2111" s="37"/>
      <c r="I2111" s="144" t="str">
        <f t="shared" si="32"/>
        <v/>
      </c>
    </row>
    <row r="2112" spans="1:9" ht="13" x14ac:dyDescent="0.3">
      <c r="A2112" s="147"/>
      <c r="B2112" s="149" t="str">
        <f>IF(A2112&gt;0,VLOOKUP(A2112,Liste!$B$179                         : Liste!$C$189,2),"")</f>
        <v/>
      </c>
      <c r="C2112" s="186"/>
      <c r="D2112" s="187"/>
      <c r="E2112" t="str">
        <f>IF(D2112&gt;0,VLOOKUP(D2112,Liste!$A$10:$D$163,4),"")</f>
        <v/>
      </c>
      <c r="F2112" s="37"/>
      <c r="G2112" s="37"/>
      <c r="H2112" s="37"/>
      <c r="I2112" s="144" t="str">
        <f t="shared" si="32"/>
        <v/>
      </c>
    </row>
    <row r="2113" spans="1:9" ht="13" x14ac:dyDescent="0.3">
      <c r="A2113" s="147"/>
      <c r="B2113" s="149" t="str">
        <f>IF(A2113&gt;0,VLOOKUP(A2113,Liste!$B$179                         : Liste!$C$189,2),"")</f>
        <v/>
      </c>
      <c r="C2113" s="186"/>
      <c r="D2113" s="187"/>
      <c r="E2113" t="str">
        <f>IF(D2113&gt;0,VLOOKUP(D2113,Liste!$A$10:$D$163,4),"")</f>
        <v/>
      </c>
      <c r="F2113" s="37"/>
      <c r="G2113" s="37"/>
      <c r="H2113" s="37"/>
      <c r="I2113" s="144" t="str">
        <f t="shared" si="32"/>
        <v/>
      </c>
    </row>
    <row r="2114" spans="1:9" ht="13" x14ac:dyDescent="0.3">
      <c r="A2114" s="147"/>
      <c r="B2114" s="149" t="str">
        <f>IF(A2114&gt;0,VLOOKUP(A2114,Liste!$B$179                         : Liste!$C$189,2),"")</f>
        <v/>
      </c>
      <c r="C2114" s="186"/>
      <c r="D2114" s="187"/>
      <c r="E2114" t="str">
        <f>IF(D2114&gt;0,VLOOKUP(D2114,Liste!$A$10:$D$163,4),"")</f>
        <v/>
      </c>
      <c r="F2114" s="37"/>
      <c r="G2114" s="37"/>
      <c r="H2114" s="37"/>
      <c r="I2114" s="144" t="str">
        <f t="shared" si="32"/>
        <v/>
      </c>
    </row>
    <row r="2115" spans="1:9" ht="13" x14ac:dyDescent="0.3">
      <c r="A2115" s="147"/>
      <c r="B2115" s="149" t="str">
        <f>IF(A2115&gt;0,VLOOKUP(A2115,Liste!$B$179                         : Liste!$C$189,2),"")</f>
        <v/>
      </c>
      <c r="C2115" s="186"/>
      <c r="D2115" s="187"/>
      <c r="E2115" t="str">
        <f>IF(D2115&gt;0,VLOOKUP(D2115,Liste!$A$10:$D$163,4),"")</f>
        <v/>
      </c>
      <c r="F2115" s="37"/>
      <c r="G2115" s="37"/>
      <c r="H2115" s="37"/>
      <c r="I2115" s="144" t="str">
        <f t="shared" si="32"/>
        <v/>
      </c>
    </row>
    <row r="2116" spans="1:9" ht="13" x14ac:dyDescent="0.3">
      <c r="A2116" s="147"/>
      <c r="B2116" s="149" t="str">
        <f>IF(A2116&gt;0,VLOOKUP(A2116,Liste!$B$179                         : Liste!$C$189,2),"")</f>
        <v/>
      </c>
      <c r="C2116" s="186"/>
      <c r="D2116" s="187"/>
      <c r="E2116" t="str">
        <f>IF(D2116&gt;0,VLOOKUP(D2116,Liste!$A$10:$D$163,4),"")</f>
        <v/>
      </c>
      <c r="F2116" s="37"/>
      <c r="G2116" s="37"/>
      <c r="H2116" s="37"/>
      <c r="I2116" s="144" t="str">
        <f t="shared" si="32"/>
        <v/>
      </c>
    </row>
    <row r="2117" spans="1:9" ht="13" x14ac:dyDescent="0.3">
      <c r="A2117" s="147"/>
      <c r="B2117" s="149" t="str">
        <f>IF(A2117&gt;0,VLOOKUP(A2117,Liste!$B$179                         : Liste!$C$189,2),"")</f>
        <v/>
      </c>
      <c r="C2117" s="186"/>
      <c r="D2117" s="187"/>
      <c r="E2117" t="str">
        <f>IF(D2117&gt;0,VLOOKUP(D2117,Liste!$A$10:$D$163,4),"")</f>
        <v/>
      </c>
      <c r="F2117" s="37"/>
      <c r="G2117" s="37"/>
      <c r="H2117" s="37"/>
      <c r="I2117" s="144" t="str">
        <f t="shared" si="32"/>
        <v/>
      </c>
    </row>
    <row r="2118" spans="1:9" ht="13" x14ac:dyDescent="0.3">
      <c r="A2118" s="147"/>
      <c r="B2118" s="149" t="str">
        <f>IF(A2118&gt;0,VLOOKUP(A2118,Liste!$B$179                         : Liste!$C$189,2),"")</f>
        <v/>
      </c>
      <c r="C2118" s="186"/>
      <c r="D2118" s="187"/>
      <c r="E2118" t="str">
        <f>IF(D2118&gt;0,VLOOKUP(D2118,Liste!$A$10:$D$163,4),"")</f>
        <v/>
      </c>
      <c r="F2118" s="37"/>
      <c r="G2118" s="37"/>
      <c r="H2118" s="37"/>
      <c r="I2118" s="144" t="str">
        <f t="shared" ref="I2118:I2181" si="33">IF(AND(D2118&gt;0,F2118+G2118+H2118=0),"EN ATTENTE",IF(F2118+G2118+H2118&gt;1,"ERREUR",""))</f>
        <v/>
      </c>
    </row>
    <row r="2119" spans="1:9" ht="13" x14ac:dyDescent="0.3">
      <c r="A2119" s="147"/>
      <c r="B2119" s="149" t="str">
        <f>IF(A2119&gt;0,VLOOKUP(A2119,Liste!$B$179                         : Liste!$C$189,2),"")</f>
        <v/>
      </c>
      <c r="C2119" s="186"/>
      <c r="D2119" s="187"/>
      <c r="E2119" t="str">
        <f>IF(D2119&gt;0,VLOOKUP(D2119,Liste!$A$10:$D$163,4),"")</f>
        <v/>
      </c>
      <c r="F2119" s="37"/>
      <c r="G2119" s="37"/>
      <c r="H2119" s="37"/>
      <c r="I2119" s="144" t="str">
        <f t="shared" si="33"/>
        <v/>
      </c>
    </row>
    <row r="2120" spans="1:9" ht="13" x14ac:dyDescent="0.3">
      <c r="A2120" s="147"/>
      <c r="B2120" s="149" t="str">
        <f>IF(A2120&gt;0,VLOOKUP(A2120,Liste!$B$179                         : Liste!$C$189,2),"")</f>
        <v/>
      </c>
      <c r="C2120" s="186"/>
      <c r="D2120" s="187"/>
      <c r="E2120" t="str">
        <f>IF(D2120&gt;0,VLOOKUP(D2120,Liste!$A$10:$D$163,4),"")</f>
        <v/>
      </c>
      <c r="F2120" s="37"/>
      <c r="G2120" s="37"/>
      <c r="H2120" s="37"/>
      <c r="I2120" s="144" t="str">
        <f t="shared" si="33"/>
        <v/>
      </c>
    </row>
    <row r="2121" spans="1:9" ht="13" x14ac:dyDescent="0.3">
      <c r="A2121" s="147"/>
      <c r="B2121" s="149" t="str">
        <f>IF(A2121&gt;0,VLOOKUP(A2121,Liste!$B$179                         : Liste!$C$189,2),"")</f>
        <v/>
      </c>
      <c r="C2121" s="186"/>
      <c r="D2121" s="187"/>
      <c r="E2121" t="str">
        <f>IF(D2121&gt;0,VLOOKUP(D2121,Liste!$A$10:$D$163,4),"")</f>
        <v/>
      </c>
      <c r="F2121" s="37"/>
      <c r="G2121" s="37"/>
      <c r="H2121" s="37"/>
      <c r="I2121" s="144" t="str">
        <f t="shared" si="33"/>
        <v/>
      </c>
    </row>
    <row r="2122" spans="1:9" ht="13" x14ac:dyDescent="0.3">
      <c r="A2122" s="147"/>
      <c r="B2122" s="149" t="str">
        <f>IF(A2122&gt;0,VLOOKUP(A2122,Liste!$B$179                         : Liste!$C$189,2),"")</f>
        <v/>
      </c>
      <c r="C2122" s="186"/>
      <c r="D2122" s="187"/>
      <c r="E2122" t="str">
        <f>IF(D2122&gt;0,VLOOKUP(D2122,Liste!$A$10:$D$163,4),"")</f>
        <v/>
      </c>
      <c r="F2122" s="37"/>
      <c r="G2122" s="37"/>
      <c r="H2122" s="37"/>
      <c r="I2122" s="144" t="str">
        <f t="shared" si="33"/>
        <v/>
      </c>
    </row>
    <row r="2123" spans="1:9" ht="13" x14ac:dyDescent="0.3">
      <c r="A2123" s="147"/>
      <c r="B2123" s="149" t="str">
        <f>IF(A2123&gt;0,VLOOKUP(A2123,Liste!$B$179                         : Liste!$C$189,2),"")</f>
        <v/>
      </c>
      <c r="C2123" s="186"/>
      <c r="D2123" s="187"/>
      <c r="E2123" t="str">
        <f>IF(D2123&gt;0,VLOOKUP(D2123,Liste!$A$10:$D$163,4),"")</f>
        <v/>
      </c>
      <c r="F2123" s="37"/>
      <c r="G2123" s="37"/>
      <c r="H2123" s="37"/>
      <c r="I2123" s="144" t="str">
        <f t="shared" si="33"/>
        <v/>
      </c>
    </row>
    <row r="2124" spans="1:9" ht="13" x14ac:dyDescent="0.3">
      <c r="A2124" s="147"/>
      <c r="B2124" s="149" t="str">
        <f>IF(A2124&gt;0,VLOOKUP(A2124,Liste!$B$179                         : Liste!$C$189,2),"")</f>
        <v/>
      </c>
      <c r="C2124" s="186"/>
      <c r="D2124" s="187"/>
      <c r="E2124" t="str">
        <f>IF(D2124&gt;0,VLOOKUP(D2124,Liste!$A$10:$D$163,4),"")</f>
        <v/>
      </c>
      <c r="F2124" s="37"/>
      <c r="G2124" s="37"/>
      <c r="H2124" s="37"/>
      <c r="I2124" s="144" t="str">
        <f t="shared" si="33"/>
        <v/>
      </c>
    </row>
    <row r="2125" spans="1:9" ht="13" x14ac:dyDescent="0.3">
      <c r="A2125" s="147"/>
      <c r="B2125" s="149" t="str">
        <f>IF(A2125&gt;0,VLOOKUP(A2125,Liste!$B$179                         : Liste!$C$189,2),"")</f>
        <v/>
      </c>
      <c r="C2125" s="186"/>
      <c r="D2125" s="187"/>
      <c r="E2125" t="str">
        <f>IF(D2125&gt;0,VLOOKUP(D2125,Liste!$A$10:$D$163,4),"")</f>
        <v/>
      </c>
      <c r="F2125" s="37"/>
      <c r="G2125" s="37"/>
      <c r="H2125" s="37"/>
      <c r="I2125" s="144" t="str">
        <f t="shared" si="33"/>
        <v/>
      </c>
    </row>
    <row r="2126" spans="1:9" ht="13" x14ac:dyDescent="0.3">
      <c r="A2126" s="147"/>
      <c r="B2126" s="149" t="str">
        <f>IF(A2126&gt;0,VLOOKUP(A2126,Liste!$B$179                         : Liste!$C$189,2),"")</f>
        <v/>
      </c>
      <c r="C2126" s="186"/>
      <c r="D2126" s="187"/>
      <c r="E2126" t="str">
        <f>IF(D2126&gt;0,VLOOKUP(D2126,Liste!$A$10:$D$163,4),"")</f>
        <v/>
      </c>
      <c r="F2126" s="37"/>
      <c r="G2126" s="37"/>
      <c r="H2126" s="37"/>
      <c r="I2126" s="144" t="str">
        <f t="shared" si="33"/>
        <v/>
      </c>
    </row>
    <row r="2127" spans="1:9" ht="13" x14ac:dyDescent="0.3">
      <c r="A2127" s="147"/>
      <c r="B2127" s="149" t="str">
        <f>IF(A2127&gt;0,VLOOKUP(A2127,Liste!$B$179                         : Liste!$C$189,2),"")</f>
        <v/>
      </c>
      <c r="C2127" s="186"/>
      <c r="D2127" s="187"/>
      <c r="E2127" t="str">
        <f>IF(D2127&gt;0,VLOOKUP(D2127,Liste!$A$10:$D$163,4),"")</f>
        <v/>
      </c>
      <c r="F2127" s="37"/>
      <c r="G2127" s="37"/>
      <c r="H2127" s="37"/>
      <c r="I2127" s="144" t="str">
        <f t="shared" si="33"/>
        <v/>
      </c>
    </row>
    <row r="2128" spans="1:9" ht="13" x14ac:dyDescent="0.3">
      <c r="A2128" s="147"/>
      <c r="B2128" s="149" t="str">
        <f>IF(A2128&gt;0,VLOOKUP(A2128,Liste!$B$179                         : Liste!$C$189,2),"")</f>
        <v/>
      </c>
      <c r="C2128" s="186"/>
      <c r="D2128" s="187"/>
      <c r="E2128" t="str">
        <f>IF(D2128&gt;0,VLOOKUP(D2128,Liste!$A$10:$D$163,4),"")</f>
        <v/>
      </c>
      <c r="F2128" s="37"/>
      <c r="G2128" s="37"/>
      <c r="H2128" s="37"/>
      <c r="I2128" s="144" t="str">
        <f t="shared" si="33"/>
        <v/>
      </c>
    </row>
    <row r="2129" spans="1:9" ht="13" x14ac:dyDescent="0.3">
      <c r="A2129" s="147"/>
      <c r="B2129" s="149" t="str">
        <f>IF(A2129&gt;0,VLOOKUP(A2129,Liste!$B$179                         : Liste!$C$189,2),"")</f>
        <v/>
      </c>
      <c r="C2129" s="186"/>
      <c r="D2129" s="187"/>
      <c r="E2129" t="str">
        <f>IF(D2129&gt;0,VLOOKUP(D2129,Liste!$A$10:$D$163,4),"")</f>
        <v/>
      </c>
      <c r="F2129" s="37"/>
      <c r="G2129" s="37"/>
      <c r="H2129" s="37"/>
      <c r="I2129" s="144" t="str">
        <f t="shared" si="33"/>
        <v/>
      </c>
    </row>
    <row r="2130" spans="1:9" ht="13" x14ac:dyDescent="0.3">
      <c r="A2130" s="147"/>
      <c r="B2130" s="149" t="str">
        <f>IF(A2130&gt;0,VLOOKUP(A2130,Liste!$B$179                         : Liste!$C$189,2),"")</f>
        <v/>
      </c>
      <c r="C2130" s="186"/>
      <c r="D2130" s="187"/>
      <c r="E2130" t="str">
        <f>IF(D2130&gt;0,VLOOKUP(D2130,Liste!$A$10:$D$163,4),"")</f>
        <v/>
      </c>
      <c r="F2130" s="37"/>
      <c r="G2130" s="37"/>
      <c r="H2130" s="37"/>
      <c r="I2130" s="144" t="str">
        <f t="shared" si="33"/>
        <v/>
      </c>
    </row>
    <row r="2131" spans="1:9" ht="13" x14ac:dyDescent="0.3">
      <c r="A2131" s="147"/>
      <c r="B2131" s="149" t="str">
        <f>IF(A2131&gt;0,VLOOKUP(A2131,Liste!$B$179                         : Liste!$C$189,2),"")</f>
        <v/>
      </c>
      <c r="C2131" s="186"/>
      <c r="D2131" s="187"/>
      <c r="E2131" t="str">
        <f>IF(D2131&gt;0,VLOOKUP(D2131,Liste!$A$10:$D$163,4),"")</f>
        <v/>
      </c>
      <c r="F2131" s="37"/>
      <c r="G2131" s="37"/>
      <c r="H2131" s="37"/>
      <c r="I2131" s="144" t="str">
        <f t="shared" si="33"/>
        <v/>
      </c>
    </row>
    <row r="2132" spans="1:9" ht="13" x14ac:dyDescent="0.3">
      <c r="A2132" s="147"/>
      <c r="B2132" s="149" t="str">
        <f>IF(A2132&gt;0,VLOOKUP(A2132,Liste!$B$179                         : Liste!$C$189,2),"")</f>
        <v/>
      </c>
      <c r="C2132" s="186"/>
      <c r="D2132" s="187"/>
      <c r="E2132" t="str">
        <f>IF(D2132&gt;0,VLOOKUP(D2132,Liste!$A$10:$D$163,4),"")</f>
        <v/>
      </c>
      <c r="F2132" s="37"/>
      <c r="G2132" s="37"/>
      <c r="H2132" s="37"/>
      <c r="I2132" s="144" t="str">
        <f t="shared" si="33"/>
        <v/>
      </c>
    </row>
    <row r="2133" spans="1:9" ht="13" x14ac:dyDescent="0.3">
      <c r="A2133" s="147"/>
      <c r="B2133" s="149" t="str">
        <f>IF(A2133&gt;0,VLOOKUP(A2133,Liste!$B$179                         : Liste!$C$189,2),"")</f>
        <v/>
      </c>
      <c r="C2133" s="186"/>
      <c r="D2133" s="187"/>
      <c r="E2133" t="str">
        <f>IF(D2133&gt;0,VLOOKUP(D2133,Liste!$A$10:$D$163,4),"")</f>
        <v/>
      </c>
      <c r="F2133" s="37"/>
      <c r="G2133" s="37"/>
      <c r="H2133" s="37"/>
      <c r="I2133" s="144" t="str">
        <f t="shared" si="33"/>
        <v/>
      </c>
    </row>
    <row r="2134" spans="1:9" ht="13" x14ac:dyDescent="0.3">
      <c r="A2134" s="147"/>
      <c r="B2134" s="149" t="str">
        <f>IF(A2134&gt;0,VLOOKUP(A2134,Liste!$B$179                         : Liste!$C$189,2),"")</f>
        <v/>
      </c>
      <c r="C2134" s="186"/>
      <c r="D2134" s="187"/>
      <c r="E2134" t="str">
        <f>IF(D2134&gt;0,VLOOKUP(D2134,Liste!$A$10:$D$163,4),"")</f>
        <v/>
      </c>
      <c r="F2134" s="37"/>
      <c r="G2134" s="37"/>
      <c r="H2134" s="37"/>
      <c r="I2134" s="144" t="str">
        <f t="shared" si="33"/>
        <v/>
      </c>
    </row>
    <row r="2135" spans="1:9" ht="13" x14ac:dyDescent="0.3">
      <c r="A2135" s="147"/>
      <c r="B2135" s="149" t="str">
        <f>IF(A2135&gt;0,VLOOKUP(A2135,Liste!$B$179                         : Liste!$C$189,2),"")</f>
        <v/>
      </c>
      <c r="C2135" s="186"/>
      <c r="D2135" s="187"/>
      <c r="E2135" t="str">
        <f>IF(D2135&gt;0,VLOOKUP(D2135,Liste!$A$10:$D$163,4),"")</f>
        <v/>
      </c>
      <c r="F2135" s="37"/>
      <c r="G2135" s="37"/>
      <c r="H2135" s="37"/>
      <c r="I2135" s="144" t="str">
        <f t="shared" si="33"/>
        <v/>
      </c>
    </row>
    <row r="2136" spans="1:9" ht="13" x14ac:dyDescent="0.3">
      <c r="A2136" s="147"/>
      <c r="B2136" s="149" t="str">
        <f>IF(A2136&gt;0,VLOOKUP(A2136,Liste!$B$179                         : Liste!$C$189,2),"")</f>
        <v/>
      </c>
      <c r="C2136" s="186"/>
      <c r="D2136" s="187"/>
      <c r="E2136" t="str">
        <f>IF(D2136&gt;0,VLOOKUP(D2136,Liste!$A$10:$D$163,4),"")</f>
        <v/>
      </c>
      <c r="F2136" s="37"/>
      <c r="G2136" s="37"/>
      <c r="H2136" s="37"/>
      <c r="I2136" s="144" t="str">
        <f t="shared" si="33"/>
        <v/>
      </c>
    </row>
    <row r="2137" spans="1:9" ht="13" x14ac:dyDescent="0.3">
      <c r="A2137" s="147"/>
      <c r="B2137" s="149" t="str">
        <f>IF(A2137&gt;0,VLOOKUP(A2137,Liste!$B$179                         : Liste!$C$189,2),"")</f>
        <v/>
      </c>
      <c r="C2137" s="186"/>
      <c r="D2137" s="187"/>
      <c r="E2137" t="str">
        <f>IF(D2137&gt;0,VLOOKUP(D2137,Liste!$A$10:$D$163,4),"")</f>
        <v/>
      </c>
      <c r="F2137" s="37"/>
      <c r="G2137" s="37"/>
      <c r="H2137" s="37"/>
      <c r="I2137" s="144" t="str">
        <f t="shared" si="33"/>
        <v/>
      </c>
    </row>
    <row r="2138" spans="1:9" ht="13" x14ac:dyDescent="0.3">
      <c r="A2138" s="147"/>
      <c r="B2138" s="149" t="str">
        <f>IF(A2138&gt;0,VLOOKUP(A2138,Liste!$B$179                         : Liste!$C$189,2),"")</f>
        <v/>
      </c>
      <c r="C2138" s="186"/>
      <c r="D2138" s="187"/>
      <c r="E2138" t="str">
        <f>IF(D2138&gt;0,VLOOKUP(D2138,Liste!$A$10:$D$163,4),"")</f>
        <v/>
      </c>
      <c r="F2138" s="37"/>
      <c r="G2138" s="37"/>
      <c r="H2138" s="37"/>
      <c r="I2138" s="144" t="str">
        <f t="shared" si="33"/>
        <v/>
      </c>
    </row>
    <row r="2139" spans="1:9" ht="13" x14ac:dyDescent="0.3">
      <c r="A2139" s="147"/>
      <c r="B2139" s="149" t="str">
        <f>IF(A2139&gt;0,VLOOKUP(A2139,Liste!$B$179                         : Liste!$C$189,2),"")</f>
        <v/>
      </c>
      <c r="C2139" s="186"/>
      <c r="D2139" s="187"/>
      <c r="E2139" t="str">
        <f>IF(D2139&gt;0,VLOOKUP(D2139,Liste!$A$10:$D$163,4),"")</f>
        <v/>
      </c>
      <c r="F2139" s="37"/>
      <c r="G2139" s="37"/>
      <c r="H2139" s="37"/>
      <c r="I2139" s="144" t="str">
        <f t="shared" si="33"/>
        <v/>
      </c>
    </row>
    <row r="2140" spans="1:9" ht="13" x14ac:dyDescent="0.3">
      <c r="A2140" s="147"/>
      <c r="B2140" s="149" t="str">
        <f>IF(A2140&gt;0,VLOOKUP(A2140,Liste!$B$179                         : Liste!$C$189,2),"")</f>
        <v/>
      </c>
      <c r="C2140" s="186"/>
      <c r="D2140" s="187"/>
      <c r="E2140" t="str">
        <f>IF(D2140&gt;0,VLOOKUP(D2140,Liste!$A$10:$D$163,4),"")</f>
        <v/>
      </c>
      <c r="F2140" s="37"/>
      <c r="G2140" s="37"/>
      <c r="H2140" s="37"/>
      <c r="I2140" s="144" t="str">
        <f t="shared" si="33"/>
        <v/>
      </c>
    </row>
    <row r="2141" spans="1:9" ht="13" x14ac:dyDescent="0.3">
      <c r="A2141" s="147"/>
      <c r="B2141" s="149" t="str">
        <f>IF(A2141&gt;0,VLOOKUP(A2141,Liste!$B$179                         : Liste!$C$189,2),"")</f>
        <v/>
      </c>
      <c r="C2141" s="186"/>
      <c r="D2141" s="187"/>
      <c r="E2141" t="str">
        <f>IF(D2141&gt;0,VLOOKUP(D2141,Liste!$A$10:$D$163,4),"")</f>
        <v/>
      </c>
      <c r="F2141" s="37"/>
      <c r="G2141" s="37"/>
      <c r="H2141" s="37"/>
      <c r="I2141" s="144" t="str">
        <f t="shared" si="33"/>
        <v/>
      </c>
    </row>
    <row r="2142" spans="1:9" ht="13" x14ac:dyDescent="0.3">
      <c r="A2142" s="147"/>
      <c r="B2142" s="149" t="str">
        <f>IF(A2142&gt;0,VLOOKUP(A2142,Liste!$B$179                         : Liste!$C$189,2),"")</f>
        <v/>
      </c>
      <c r="C2142" s="186"/>
      <c r="D2142" s="187"/>
      <c r="E2142" t="str">
        <f>IF(D2142&gt;0,VLOOKUP(D2142,Liste!$A$10:$D$163,4),"")</f>
        <v/>
      </c>
      <c r="F2142" s="37"/>
      <c r="G2142" s="37"/>
      <c r="H2142" s="37"/>
      <c r="I2142" s="144" t="str">
        <f t="shared" si="33"/>
        <v/>
      </c>
    </row>
    <row r="2143" spans="1:9" ht="13" x14ac:dyDescent="0.3">
      <c r="A2143" s="147"/>
      <c r="B2143" s="149" t="str">
        <f>IF(A2143&gt;0,VLOOKUP(A2143,Liste!$B$179                         : Liste!$C$189,2),"")</f>
        <v/>
      </c>
      <c r="C2143" s="186"/>
      <c r="D2143" s="187"/>
      <c r="E2143" t="str">
        <f>IF(D2143&gt;0,VLOOKUP(D2143,Liste!$A$10:$D$163,4),"")</f>
        <v/>
      </c>
      <c r="F2143" s="37"/>
      <c r="G2143" s="37"/>
      <c r="H2143" s="37"/>
      <c r="I2143" s="144" t="str">
        <f t="shared" si="33"/>
        <v/>
      </c>
    </row>
    <row r="2144" spans="1:9" ht="13" x14ac:dyDescent="0.3">
      <c r="A2144" s="147"/>
      <c r="B2144" s="149" t="str">
        <f>IF(A2144&gt;0,VLOOKUP(A2144,Liste!$B$179                         : Liste!$C$189,2),"")</f>
        <v/>
      </c>
      <c r="C2144" s="186"/>
      <c r="D2144" s="187"/>
      <c r="E2144" t="str">
        <f>IF(D2144&gt;0,VLOOKUP(D2144,Liste!$A$10:$D$163,4),"")</f>
        <v/>
      </c>
      <c r="F2144" s="37"/>
      <c r="G2144" s="37"/>
      <c r="H2144" s="37"/>
      <c r="I2144" s="144" t="str">
        <f t="shared" si="33"/>
        <v/>
      </c>
    </row>
    <row r="2145" spans="1:9" ht="13" x14ac:dyDescent="0.3">
      <c r="A2145" s="147"/>
      <c r="B2145" s="149" t="str">
        <f>IF(A2145&gt;0,VLOOKUP(A2145,Liste!$B$179                         : Liste!$C$189,2),"")</f>
        <v/>
      </c>
      <c r="C2145" s="186"/>
      <c r="D2145" s="187"/>
      <c r="E2145" t="str">
        <f>IF(D2145&gt;0,VLOOKUP(D2145,Liste!$A$10:$D$163,4),"")</f>
        <v/>
      </c>
      <c r="F2145" s="37"/>
      <c r="G2145" s="37"/>
      <c r="H2145" s="37"/>
      <c r="I2145" s="144" t="str">
        <f t="shared" si="33"/>
        <v/>
      </c>
    </row>
    <row r="2146" spans="1:9" ht="13" x14ac:dyDescent="0.3">
      <c r="A2146" s="147"/>
      <c r="B2146" s="149" t="str">
        <f>IF(A2146&gt;0,VLOOKUP(A2146,Liste!$B$179                         : Liste!$C$189,2),"")</f>
        <v/>
      </c>
      <c r="C2146" s="186"/>
      <c r="D2146" s="187"/>
      <c r="E2146" t="str">
        <f>IF(D2146&gt;0,VLOOKUP(D2146,Liste!$A$10:$D$163,4),"")</f>
        <v/>
      </c>
      <c r="F2146" s="37"/>
      <c r="G2146" s="37"/>
      <c r="H2146" s="37"/>
      <c r="I2146" s="144" t="str">
        <f t="shared" si="33"/>
        <v/>
      </c>
    </row>
    <row r="2147" spans="1:9" ht="13" x14ac:dyDescent="0.3">
      <c r="A2147" s="147"/>
      <c r="B2147" s="149" t="str">
        <f>IF(A2147&gt;0,VLOOKUP(A2147,Liste!$B$179                         : Liste!$C$189,2),"")</f>
        <v/>
      </c>
      <c r="C2147" s="186"/>
      <c r="D2147" s="187"/>
      <c r="E2147" t="str">
        <f>IF(D2147&gt;0,VLOOKUP(D2147,Liste!$A$10:$D$163,4),"")</f>
        <v/>
      </c>
      <c r="F2147" s="37"/>
      <c r="G2147" s="37"/>
      <c r="H2147" s="37"/>
      <c r="I2147" s="144" t="str">
        <f t="shared" si="33"/>
        <v/>
      </c>
    </row>
    <row r="2148" spans="1:9" ht="13" x14ac:dyDescent="0.3">
      <c r="A2148" s="147"/>
      <c r="B2148" s="149" t="str">
        <f>IF(A2148&gt;0,VLOOKUP(A2148,Liste!$B$179                         : Liste!$C$189,2),"")</f>
        <v/>
      </c>
      <c r="C2148" s="186"/>
      <c r="D2148" s="187"/>
      <c r="E2148" t="str">
        <f>IF(D2148&gt;0,VLOOKUP(D2148,Liste!$A$10:$D$163,4),"")</f>
        <v/>
      </c>
      <c r="F2148" s="37"/>
      <c r="G2148" s="37"/>
      <c r="H2148" s="37"/>
      <c r="I2148" s="144" t="str">
        <f t="shared" si="33"/>
        <v/>
      </c>
    </row>
    <row r="2149" spans="1:9" ht="13" x14ac:dyDescent="0.3">
      <c r="A2149" s="147"/>
      <c r="B2149" s="149" t="str">
        <f>IF(A2149&gt;0,VLOOKUP(A2149,Liste!$B$179                         : Liste!$C$189,2),"")</f>
        <v/>
      </c>
      <c r="C2149" s="186"/>
      <c r="D2149" s="187"/>
      <c r="E2149" t="str">
        <f>IF(D2149&gt;0,VLOOKUP(D2149,Liste!$A$10:$D$163,4),"")</f>
        <v/>
      </c>
      <c r="F2149" s="37"/>
      <c r="G2149" s="37"/>
      <c r="H2149" s="37"/>
      <c r="I2149" s="144" t="str">
        <f t="shared" si="33"/>
        <v/>
      </c>
    </row>
    <row r="2150" spans="1:9" ht="13" x14ac:dyDescent="0.3">
      <c r="A2150" s="147"/>
      <c r="B2150" s="149" t="str">
        <f>IF(A2150&gt;0,VLOOKUP(A2150,Liste!$B$179                         : Liste!$C$189,2),"")</f>
        <v/>
      </c>
      <c r="C2150" s="186"/>
      <c r="D2150" s="187"/>
      <c r="E2150" t="str">
        <f>IF(D2150&gt;0,VLOOKUP(D2150,Liste!$A$10:$D$163,4),"")</f>
        <v/>
      </c>
      <c r="F2150" s="37"/>
      <c r="G2150" s="37"/>
      <c r="H2150" s="37"/>
      <c r="I2150" s="144" t="str">
        <f t="shared" si="33"/>
        <v/>
      </c>
    </row>
    <row r="2151" spans="1:9" ht="13" x14ac:dyDescent="0.3">
      <c r="A2151" s="147"/>
      <c r="B2151" s="149" t="str">
        <f>IF(A2151&gt;0,VLOOKUP(A2151,Liste!$B$179                         : Liste!$C$189,2),"")</f>
        <v/>
      </c>
      <c r="C2151" s="186"/>
      <c r="D2151" s="187"/>
      <c r="E2151" t="str">
        <f>IF(D2151&gt;0,VLOOKUP(D2151,Liste!$A$10:$D$163,4),"")</f>
        <v/>
      </c>
      <c r="F2151" s="37"/>
      <c r="G2151" s="37"/>
      <c r="H2151" s="37"/>
      <c r="I2151" s="144" t="str">
        <f t="shared" si="33"/>
        <v/>
      </c>
    </row>
    <row r="2152" spans="1:9" ht="13" x14ac:dyDescent="0.3">
      <c r="A2152" s="147"/>
      <c r="B2152" s="149" t="str">
        <f>IF(A2152&gt;0,VLOOKUP(A2152,Liste!$B$179                         : Liste!$C$189,2),"")</f>
        <v/>
      </c>
      <c r="C2152" s="186"/>
      <c r="D2152" s="187"/>
      <c r="E2152" t="str">
        <f>IF(D2152&gt;0,VLOOKUP(D2152,Liste!$A$10:$D$163,4),"")</f>
        <v/>
      </c>
      <c r="F2152" s="37"/>
      <c r="G2152" s="37"/>
      <c r="H2152" s="37"/>
      <c r="I2152" s="144" t="str">
        <f t="shared" si="33"/>
        <v/>
      </c>
    </row>
    <row r="2153" spans="1:9" ht="13" x14ac:dyDescent="0.3">
      <c r="A2153" s="147"/>
      <c r="B2153" s="149" t="str">
        <f>IF(A2153&gt;0,VLOOKUP(A2153,Liste!$B$179                         : Liste!$C$189,2),"")</f>
        <v/>
      </c>
      <c r="C2153" s="186"/>
      <c r="D2153" s="187"/>
      <c r="E2153" t="str">
        <f>IF(D2153&gt;0,VLOOKUP(D2153,Liste!$A$10:$D$163,4),"")</f>
        <v/>
      </c>
      <c r="F2153" s="37"/>
      <c r="G2153" s="37"/>
      <c r="H2153" s="37"/>
      <c r="I2153" s="144" t="str">
        <f t="shared" si="33"/>
        <v/>
      </c>
    </row>
    <row r="2154" spans="1:9" ht="13" x14ac:dyDescent="0.3">
      <c r="A2154" s="147"/>
      <c r="B2154" s="149" t="str">
        <f>IF(A2154&gt;0,VLOOKUP(A2154,Liste!$B$179                         : Liste!$C$189,2),"")</f>
        <v/>
      </c>
      <c r="C2154" s="186"/>
      <c r="D2154" s="187"/>
      <c r="E2154" t="str">
        <f>IF(D2154&gt;0,VLOOKUP(D2154,Liste!$A$10:$D$163,4),"")</f>
        <v/>
      </c>
      <c r="F2154" s="37"/>
      <c r="G2154" s="37"/>
      <c r="H2154" s="37"/>
      <c r="I2154" s="144" t="str">
        <f t="shared" si="33"/>
        <v/>
      </c>
    </row>
    <row r="2155" spans="1:9" ht="13" x14ac:dyDescent="0.3">
      <c r="A2155" s="147"/>
      <c r="B2155" s="149" t="str">
        <f>IF(A2155&gt;0,VLOOKUP(A2155,Liste!$B$179                         : Liste!$C$189,2),"")</f>
        <v/>
      </c>
      <c r="C2155" s="186"/>
      <c r="D2155" s="187"/>
      <c r="E2155" t="str">
        <f>IF(D2155&gt;0,VLOOKUP(D2155,Liste!$A$10:$D$163,4),"")</f>
        <v/>
      </c>
      <c r="F2155" s="37"/>
      <c r="G2155" s="37"/>
      <c r="H2155" s="37"/>
      <c r="I2155" s="144" t="str">
        <f t="shared" si="33"/>
        <v/>
      </c>
    </row>
    <row r="2156" spans="1:9" ht="13" x14ac:dyDescent="0.3">
      <c r="A2156" s="147"/>
      <c r="B2156" s="149" t="str">
        <f>IF(A2156&gt;0,VLOOKUP(A2156,Liste!$B$179                         : Liste!$C$189,2),"")</f>
        <v/>
      </c>
      <c r="C2156" s="186"/>
      <c r="D2156" s="187"/>
      <c r="E2156" t="str">
        <f>IF(D2156&gt;0,VLOOKUP(D2156,Liste!$A$10:$D$163,4),"")</f>
        <v/>
      </c>
      <c r="F2156" s="37"/>
      <c r="G2156" s="37"/>
      <c r="H2156" s="37"/>
      <c r="I2156" s="144" t="str">
        <f t="shared" si="33"/>
        <v/>
      </c>
    </row>
    <row r="2157" spans="1:9" ht="13" x14ac:dyDescent="0.3">
      <c r="A2157" s="147"/>
      <c r="B2157" s="149" t="str">
        <f>IF(A2157&gt;0,VLOOKUP(A2157,Liste!$B$179                         : Liste!$C$189,2),"")</f>
        <v/>
      </c>
      <c r="C2157" s="186"/>
      <c r="D2157" s="187"/>
      <c r="E2157" t="str">
        <f>IF(D2157&gt;0,VLOOKUP(D2157,Liste!$A$10:$D$163,4),"")</f>
        <v/>
      </c>
      <c r="F2157" s="37"/>
      <c r="G2157" s="37"/>
      <c r="H2157" s="37"/>
      <c r="I2157" s="144" t="str">
        <f t="shared" si="33"/>
        <v/>
      </c>
    </row>
    <row r="2158" spans="1:9" ht="13" x14ac:dyDescent="0.3">
      <c r="A2158" s="147"/>
      <c r="B2158" s="149" t="str">
        <f>IF(A2158&gt;0,VLOOKUP(A2158,Liste!$B$179                         : Liste!$C$189,2),"")</f>
        <v/>
      </c>
      <c r="C2158" s="186"/>
      <c r="D2158" s="187"/>
      <c r="E2158" t="str">
        <f>IF(D2158&gt;0,VLOOKUP(D2158,Liste!$A$10:$D$163,4),"")</f>
        <v/>
      </c>
      <c r="F2158" s="37"/>
      <c r="G2158" s="37"/>
      <c r="H2158" s="37"/>
      <c r="I2158" s="144" t="str">
        <f t="shared" si="33"/>
        <v/>
      </c>
    </row>
    <row r="2159" spans="1:9" ht="13" x14ac:dyDescent="0.3">
      <c r="A2159" s="147"/>
      <c r="B2159" s="149" t="str">
        <f>IF(A2159&gt;0,VLOOKUP(A2159,Liste!$B$179                         : Liste!$C$189,2),"")</f>
        <v/>
      </c>
      <c r="C2159" s="186"/>
      <c r="D2159" s="187"/>
      <c r="E2159" t="str">
        <f>IF(D2159&gt;0,VLOOKUP(D2159,Liste!$A$10:$D$163,4),"")</f>
        <v/>
      </c>
      <c r="F2159" s="37"/>
      <c r="G2159" s="37"/>
      <c r="H2159" s="37"/>
      <c r="I2159" s="144" t="str">
        <f t="shared" si="33"/>
        <v/>
      </c>
    </row>
    <row r="2160" spans="1:9" ht="13" x14ac:dyDescent="0.3">
      <c r="A2160" s="147"/>
      <c r="B2160" s="149" t="str">
        <f>IF(A2160&gt;0,VLOOKUP(A2160,Liste!$B$179                         : Liste!$C$189,2),"")</f>
        <v/>
      </c>
      <c r="C2160" s="186"/>
      <c r="D2160" s="187"/>
      <c r="E2160" t="str">
        <f>IF(D2160&gt;0,VLOOKUP(D2160,Liste!$A$10:$D$163,4),"")</f>
        <v/>
      </c>
      <c r="F2160" s="37"/>
      <c r="G2160" s="37"/>
      <c r="H2160" s="37"/>
      <c r="I2160" s="144" t="str">
        <f t="shared" si="33"/>
        <v/>
      </c>
    </row>
    <row r="2161" spans="1:9" ht="13" x14ac:dyDescent="0.3">
      <c r="A2161" s="147"/>
      <c r="B2161" s="149" t="str">
        <f>IF(A2161&gt;0,VLOOKUP(A2161,Liste!$B$179                         : Liste!$C$189,2),"")</f>
        <v/>
      </c>
      <c r="C2161" s="186"/>
      <c r="D2161" s="187"/>
      <c r="E2161" t="str">
        <f>IF(D2161&gt;0,VLOOKUP(D2161,Liste!$A$10:$D$163,4),"")</f>
        <v/>
      </c>
      <c r="F2161" s="37"/>
      <c r="G2161" s="37"/>
      <c r="H2161" s="37"/>
      <c r="I2161" s="144" t="str">
        <f t="shared" si="33"/>
        <v/>
      </c>
    </row>
    <row r="2162" spans="1:9" ht="13" x14ac:dyDescent="0.3">
      <c r="A2162" s="147"/>
      <c r="B2162" s="149" t="str">
        <f>IF(A2162&gt;0,VLOOKUP(A2162,Liste!$B$179                         : Liste!$C$189,2),"")</f>
        <v/>
      </c>
      <c r="C2162" s="186"/>
      <c r="D2162" s="187"/>
      <c r="E2162" t="str">
        <f>IF(D2162&gt;0,VLOOKUP(D2162,Liste!$A$10:$D$163,4),"")</f>
        <v/>
      </c>
      <c r="F2162" s="37"/>
      <c r="G2162" s="37"/>
      <c r="H2162" s="37"/>
      <c r="I2162" s="144" t="str">
        <f t="shared" si="33"/>
        <v/>
      </c>
    </row>
    <row r="2163" spans="1:9" ht="13" x14ac:dyDescent="0.3">
      <c r="A2163" s="147"/>
      <c r="B2163" s="149" t="str">
        <f>IF(A2163&gt;0,VLOOKUP(A2163,Liste!$B$179                         : Liste!$C$189,2),"")</f>
        <v/>
      </c>
      <c r="C2163" s="186"/>
      <c r="D2163" s="187"/>
      <c r="E2163" t="str">
        <f>IF(D2163&gt;0,VLOOKUP(D2163,Liste!$A$10:$D$163,4),"")</f>
        <v/>
      </c>
      <c r="F2163" s="37"/>
      <c r="G2163" s="37"/>
      <c r="H2163" s="37"/>
      <c r="I2163" s="144" t="str">
        <f t="shared" si="33"/>
        <v/>
      </c>
    </row>
    <row r="2164" spans="1:9" ht="13" x14ac:dyDescent="0.3">
      <c r="A2164" s="147"/>
      <c r="B2164" s="149" t="str">
        <f>IF(A2164&gt;0,VLOOKUP(A2164,Liste!$B$179                         : Liste!$C$189,2),"")</f>
        <v/>
      </c>
      <c r="C2164" s="186"/>
      <c r="D2164" s="187"/>
      <c r="E2164" t="str">
        <f>IF(D2164&gt;0,VLOOKUP(D2164,Liste!$A$10:$D$163,4),"")</f>
        <v/>
      </c>
      <c r="F2164" s="37"/>
      <c r="G2164" s="37"/>
      <c r="H2164" s="37"/>
      <c r="I2164" s="144" t="str">
        <f t="shared" si="33"/>
        <v/>
      </c>
    </row>
    <row r="2165" spans="1:9" ht="13" x14ac:dyDescent="0.3">
      <c r="A2165" s="147"/>
      <c r="B2165" s="149" t="str">
        <f>IF(A2165&gt;0,VLOOKUP(A2165,Liste!$B$179                         : Liste!$C$189,2),"")</f>
        <v/>
      </c>
      <c r="C2165" s="186"/>
      <c r="D2165" s="187"/>
      <c r="E2165" t="str">
        <f>IF(D2165&gt;0,VLOOKUP(D2165,Liste!$A$10:$D$163,4),"")</f>
        <v/>
      </c>
      <c r="F2165" s="37"/>
      <c r="G2165" s="37"/>
      <c r="H2165" s="37"/>
      <c r="I2165" s="144" t="str">
        <f t="shared" si="33"/>
        <v/>
      </c>
    </row>
    <row r="2166" spans="1:9" ht="13" x14ac:dyDescent="0.3">
      <c r="A2166" s="147"/>
      <c r="B2166" s="149" t="str">
        <f>IF(A2166&gt;0,VLOOKUP(A2166,Liste!$B$179                         : Liste!$C$189,2),"")</f>
        <v/>
      </c>
      <c r="C2166" s="186"/>
      <c r="D2166" s="187"/>
      <c r="E2166" t="str">
        <f>IF(D2166&gt;0,VLOOKUP(D2166,Liste!$A$10:$D$163,4),"")</f>
        <v/>
      </c>
      <c r="F2166" s="37"/>
      <c r="G2166" s="37"/>
      <c r="H2166" s="37"/>
      <c r="I2166" s="144" t="str">
        <f t="shared" si="33"/>
        <v/>
      </c>
    </row>
    <row r="2167" spans="1:9" ht="13" x14ac:dyDescent="0.3">
      <c r="A2167" s="147"/>
      <c r="B2167" s="149" t="str">
        <f>IF(A2167&gt;0,VLOOKUP(A2167,Liste!$B$179                         : Liste!$C$189,2),"")</f>
        <v/>
      </c>
      <c r="C2167" s="186"/>
      <c r="D2167" s="187"/>
      <c r="E2167" t="str">
        <f>IF(D2167&gt;0,VLOOKUP(D2167,Liste!$A$10:$D$163,4),"")</f>
        <v/>
      </c>
      <c r="F2167" s="37"/>
      <c r="G2167" s="37"/>
      <c r="H2167" s="37"/>
      <c r="I2167" s="144" t="str">
        <f t="shared" si="33"/>
        <v/>
      </c>
    </row>
    <row r="2168" spans="1:9" ht="13" x14ac:dyDescent="0.3">
      <c r="A2168" s="147"/>
      <c r="B2168" s="149" t="str">
        <f>IF(A2168&gt;0,VLOOKUP(A2168,Liste!$B$179                         : Liste!$C$189,2),"")</f>
        <v/>
      </c>
      <c r="C2168" s="186"/>
      <c r="D2168" s="187"/>
      <c r="E2168" t="str">
        <f>IF(D2168&gt;0,VLOOKUP(D2168,Liste!$A$10:$D$163,4),"")</f>
        <v/>
      </c>
      <c r="F2168" s="37"/>
      <c r="G2168" s="37"/>
      <c r="H2168" s="37"/>
      <c r="I2168" s="144" t="str">
        <f t="shared" si="33"/>
        <v/>
      </c>
    </row>
    <row r="2169" spans="1:9" ht="13" x14ac:dyDescent="0.3">
      <c r="A2169" s="147"/>
      <c r="B2169" s="149" t="str">
        <f>IF(A2169&gt;0,VLOOKUP(A2169,Liste!$B$179                         : Liste!$C$189,2),"")</f>
        <v/>
      </c>
      <c r="C2169" s="186"/>
      <c r="D2169" s="187"/>
      <c r="E2169" t="str">
        <f>IF(D2169&gt;0,VLOOKUP(D2169,Liste!$A$10:$D$163,4),"")</f>
        <v/>
      </c>
      <c r="F2169" s="37"/>
      <c r="G2169" s="37"/>
      <c r="H2169" s="37"/>
      <c r="I2169" s="144" t="str">
        <f t="shared" si="33"/>
        <v/>
      </c>
    </row>
    <row r="2170" spans="1:9" ht="13" x14ac:dyDescent="0.3">
      <c r="A2170" s="147"/>
      <c r="B2170" s="149" t="str">
        <f>IF(A2170&gt;0,VLOOKUP(A2170,Liste!$B$179                         : Liste!$C$189,2),"")</f>
        <v/>
      </c>
      <c r="C2170" s="186"/>
      <c r="D2170" s="187"/>
      <c r="E2170" t="str">
        <f>IF(D2170&gt;0,VLOOKUP(D2170,Liste!$A$10:$D$163,4),"")</f>
        <v/>
      </c>
      <c r="F2170" s="37"/>
      <c r="G2170" s="37"/>
      <c r="H2170" s="37"/>
      <c r="I2170" s="144" t="str">
        <f t="shared" si="33"/>
        <v/>
      </c>
    </row>
    <row r="2171" spans="1:9" ht="13" x14ac:dyDescent="0.3">
      <c r="A2171" s="147"/>
      <c r="B2171" s="149" t="str">
        <f>IF(A2171&gt;0,VLOOKUP(A2171,Liste!$B$179                         : Liste!$C$189,2),"")</f>
        <v/>
      </c>
      <c r="C2171" s="186"/>
      <c r="D2171" s="187"/>
      <c r="E2171" t="str">
        <f>IF(D2171&gt;0,VLOOKUP(D2171,Liste!$A$10:$D$163,4),"")</f>
        <v/>
      </c>
      <c r="F2171" s="37"/>
      <c r="G2171" s="37"/>
      <c r="H2171" s="37"/>
      <c r="I2171" s="144" t="str">
        <f t="shared" si="33"/>
        <v/>
      </c>
    </row>
    <row r="2172" spans="1:9" ht="13" x14ac:dyDescent="0.3">
      <c r="A2172" s="147"/>
      <c r="B2172" s="149" t="str">
        <f>IF(A2172&gt;0,VLOOKUP(A2172,Liste!$B$179                         : Liste!$C$189,2),"")</f>
        <v/>
      </c>
      <c r="C2172" s="186"/>
      <c r="D2172" s="187"/>
      <c r="E2172" t="str">
        <f>IF(D2172&gt;0,VLOOKUP(D2172,Liste!$A$10:$D$163,4),"")</f>
        <v/>
      </c>
      <c r="F2172" s="37"/>
      <c r="G2172" s="37"/>
      <c r="H2172" s="37"/>
      <c r="I2172" s="144" t="str">
        <f t="shared" si="33"/>
        <v/>
      </c>
    </row>
    <row r="2173" spans="1:9" ht="13" x14ac:dyDescent="0.3">
      <c r="A2173" s="147"/>
      <c r="B2173" s="149" t="str">
        <f>IF(A2173&gt;0,VLOOKUP(A2173,Liste!$B$179                         : Liste!$C$189,2),"")</f>
        <v/>
      </c>
      <c r="C2173" s="186"/>
      <c r="D2173" s="187"/>
      <c r="E2173" t="str">
        <f>IF(D2173&gt;0,VLOOKUP(D2173,Liste!$A$10:$D$163,4),"")</f>
        <v/>
      </c>
      <c r="F2173" s="37"/>
      <c r="G2173" s="37"/>
      <c r="H2173" s="37"/>
      <c r="I2173" s="144" t="str">
        <f t="shared" si="33"/>
        <v/>
      </c>
    </row>
    <row r="2174" spans="1:9" ht="13" x14ac:dyDescent="0.3">
      <c r="A2174" s="147"/>
      <c r="B2174" s="149" t="str">
        <f>IF(A2174&gt;0,VLOOKUP(A2174,Liste!$B$179                         : Liste!$C$189,2),"")</f>
        <v/>
      </c>
      <c r="C2174" s="186"/>
      <c r="D2174" s="187"/>
      <c r="E2174" t="str">
        <f>IF(D2174&gt;0,VLOOKUP(D2174,Liste!$A$10:$D$163,4),"")</f>
        <v/>
      </c>
      <c r="F2174" s="37"/>
      <c r="G2174" s="37"/>
      <c r="H2174" s="37"/>
      <c r="I2174" s="144" t="str">
        <f t="shared" si="33"/>
        <v/>
      </c>
    </row>
    <row r="2175" spans="1:9" ht="13" x14ac:dyDescent="0.3">
      <c r="A2175" s="147"/>
      <c r="B2175" s="149" t="str">
        <f>IF(A2175&gt;0,VLOOKUP(A2175,Liste!$B$179                         : Liste!$C$189,2),"")</f>
        <v/>
      </c>
      <c r="C2175" s="186"/>
      <c r="D2175" s="187"/>
      <c r="E2175" t="str">
        <f>IF(D2175&gt;0,VLOOKUP(D2175,Liste!$A$10:$D$163,4),"")</f>
        <v/>
      </c>
      <c r="F2175" s="37"/>
      <c r="G2175" s="37"/>
      <c r="H2175" s="37"/>
      <c r="I2175" s="144" t="str">
        <f t="shared" si="33"/>
        <v/>
      </c>
    </row>
    <row r="2176" spans="1:9" ht="13" x14ac:dyDescent="0.3">
      <c r="A2176" s="147"/>
      <c r="B2176" s="149" t="str">
        <f>IF(A2176&gt;0,VLOOKUP(A2176,Liste!$B$179                         : Liste!$C$189,2),"")</f>
        <v/>
      </c>
      <c r="C2176" s="186"/>
      <c r="D2176" s="187"/>
      <c r="E2176" t="str">
        <f>IF(D2176&gt;0,VLOOKUP(D2176,Liste!$A$10:$D$163,4),"")</f>
        <v/>
      </c>
      <c r="F2176" s="37"/>
      <c r="G2176" s="37"/>
      <c r="H2176" s="37"/>
      <c r="I2176" s="144" t="str">
        <f t="shared" si="33"/>
        <v/>
      </c>
    </row>
    <row r="2177" spans="1:9" ht="13" x14ac:dyDescent="0.3">
      <c r="A2177" s="147"/>
      <c r="B2177" s="149" t="str">
        <f>IF(A2177&gt;0,VLOOKUP(A2177,Liste!$B$179                         : Liste!$C$189,2),"")</f>
        <v/>
      </c>
      <c r="C2177" s="186"/>
      <c r="D2177" s="187"/>
      <c r="E2177" t="str">
        <f>IF(D2177&gt;0,VLOOKUP(D2177,Liste!$A$10:$D$163,4),"")</f>
        <v/>
      </c>
      <c r="F2177" s="37"/>
      <c r="G2177" s="37"/>
      <c r="H2177" s="37"/>
      <c r="I2177" s="144" t="str">
        <f t="shared" si="33"/>
        <v/>
      </c>
    </row>
    <row r="2178" spans="1:9" ht="13" x14ac:dyDescent="0.3">
      <c r="A2178" s="147"/>
      <c r="B2178" s="149" t="str">
        <f>IF(A2178&gt;0,VLOOKUP(A2178,Liste!$B$179                         : Liste!$C$189,2),"")</f>
        <v/>
      </c>
      <c r="C2178" s="186"/>
      <c r="D2178" s="187"/>
      <c r="E2178" t="str">
        <f>IF(D2178&gt;0,VLOOKUP(D2178,Liste!$A$10:$D$163,4),"")</f>
        <v/>
      </c>
      <c r="F2178" s="37"/>
      <c r="G2178" s="37"/>
      <c r="H2178" s="37"/>
      <c r="I2178" s="144" t="str">
        <f t="shared" si="33"/>
        <v/>
      </c>
    </row>
    <row r="2179" spans="1:9" ht="13" x14ac:dyDescent="0.3">
      <c r="A2179" s="147"/>
      <c r="B2179" s="149" t="str">
        <f>IF(A2179&gt;0,VLOOKUP(A2179,Liste!$B$179                         : Liste!$C$189,2),"")</f>
        <v/>
      </c>
      <c r="C2179" s="186"/>
      <c r="D2179" s="187"/>
      <c r="E2179" t="str">
        <f>IF(D2179&gt;0,VLOOKUP(D2179,Liste!$A$10:$D$163,4),"")</f>
        <v/>
      </c>
      <c r="F2179" s="37"/>
      <c r="G2179" s="37"/>
      <c r="H2179" s="37"/>
      <c r="I2179" s="144" t="str">
        <f t="shared" si="33"/>
        <v/>
      </c>
    </row>
    <row r="2180" spans="1:9" ht="13" x14ac:dyDescent="0.3">
      <c r="A2180" s="147"/>
      <c r="B2180" s="149" t="str">
        <f>IF(A2180&gt;0,VLOOKUP(A2180,Liste!$B$179                         : Liste!$C$189,2),"")</f>
        <v/>
      </c>
      <c r="C2180" s="186"/>
      <c r="D2180" s="187"/>
      <c r="E2180" t="str">
        <f>IF(D2180&gt;0,VLOOKUP(D2180,Liste!$A$10:$D$163,4),"")</f>
        <v/>
      </c>
      <c r="F2180" s="37"/>
      <c r="G2180" s="37"/>
      <c r="H2180" s="37"/>
      <c r="I2180" s="144" t="str">
        <f t="shared" si="33"/>
        <v/>
      </c>
    </row>
    <row r="2181" spans="1:9" ht="13" x14ac:dyDescent="0.3">
      <c r="A2181" s="147"/>
      <c r="B2181" s="149" t="str">
        <f>IF(A2181&gt;0,VLOOKUP(A2181,Liste!$B$179                         : Liste!$C$189,2),"")</f>
        <v/>
      </c>
      <c r="C2181" s="186"/>
      <c r="D2181" s="187"/>
      <c r="E2181" t="str">
        <f>IF(D2181&gt;0,VLOOKUP(D2181,Liste!$A$10:$D$163,4),"")</f>
        <v/>
      </c>
      <c r="F2181" s="37"/>
      <c r="G2181" s="37"/>
      <c r="H2181" s="37"/>
      <c r="I2181" s="144" t="str">
        <f t="shared" si="33"/>
        <v/>
      </c>
    </row>
    <row r="2182" spans="1:9" ht="13" x14ac:dyDescent="0.3">
      <c r="A2182" s="147"/>
      <c r="B2182" s="149" t="str">
        <f>IF(A2182&gt;0,VLOOKUP(A2182,Liste!$B$179                         : Liste!$C$189,2),"")</f>
        <v/>
      </c>
      <c r="C2182" s="186"/>
      <c r="D2182" s="187"/>
      <c r="E2182" t="str">
        <f>IF(D2182&gt;0,VLOOKUP(D2182,Liste!$A$10:$D$163,4),"")</f>
        <v/>
      </c>
      <c r="F2182" s="37"/>
      <c r="G2182" s="37"/>
      <c r="H2182" s="37"/>
      <c r="I2182" s="144" t="str">
        <f t="shared" ref="I2182:I2245" si="34">IF(AND(D2182&gt;0,F2182+G2182+H2182=0),"EN ATTENTE",IF(F2182+G2182+H2182&gt;1,"ERREUR",""))</f>
        <v/>
      </c>
    </row>
    <row r="2183" spans="1:9" ht="13" x14ac:dyDescent="0.3">
      <c r="A2183" s="147"/>
      <c r="B2183" s="149" t="str">
        <f>IF(A2183&gt;0,VLOOKUP(A2183,Liste!$B$179                         : Liste!$C$189,2),"")</f>
        <v/>
      </c>
      <c r="C2183" s="186"/>
      <c r="D2183" s="187"/>
      <c r="E2183" t="str">
        <f>IF(D2183&gt;0,VLOOKUP(D2183,Liste!$A$10:$D$163,4),"")</f>
        <v/>
      </c>
      <c r="F2183" s="37"/>
      <c r="G2183" s="37"/>
      <c r="H2183" s="37"/>
      <c r="I2183" s="144" t="str">
        <f t="shared" si="34"/>
        <v/>
      </c>
    </row>
    <row r="2184" spans="1:9" ht="13" x14ac:dyDescent="0.3">
      <c r="A2184" s="147"/>
      <c r="B2184" s="149" t="str">
        <f>IF(A2184&gt;0,VLOOKUP(A2184,Liste!$B$179                         : Liste!$C$189,2),"")</f>
        <v/>
      </c>
      <c r="C2184" s="186"/>
      <c r="D2184" s="187"/>
      <c r="E2184" t="str">
        <f>IF(D2184&gt;0,VLOOKUP(D2184,Liste!$A$10:$D$163,4),"")</f>
        <v/>
      </c>
      <c r="F2184" s="37"/>
      <c r="G2184" s="37"/>
      <c r="H2184" s="37"/>
      <c r="I2184" s="144" t="str">
        <f t="shared" si="34"/>
        <v/>
      </c>
    </row>
    <row r="2185" spans="1:9" ht="13" x14ac:dyDescent="0.3">
      <c r="A2185" s="147"/>
      <c r="B2185" s="149" t="str">
        <f>IF(A2185&gt;0,VLOOKUP(A2185,Liste!$B$179                         : Liste!$C$189,2),"")</f>
        <v/>
      </c>
      <c r="C2185" s="186"/>
      <c r="D2185" s="187"/>
      <c r="E2185" t="str">
        <f>IF(D2185&gt;0,VLOOKUP(D2185,Liste!$A$10:$D$163,4),"")</f>
        <v/>
      </c>
      <c r="F2185" s="37"/>
      <c r="G2185" s="37"/>
      <c r="H2185" s="37"/>
      <c r="I2185" s="144" t="str">
        <f t="shared" si="34"/>
        <v/>
      </c>
    </row>
    <row r="2186" spans="1:9" ht="13" x14ac:dyDescent="0.3">
      <c r="A2186" s="147"/>
      <c r="B2186" s="149" t="str">
        <f>IF(A2186&gt;0,VLOOKUP(A2186,Liste!$B$179                         : Liste!$C$189,2),"")</f>
        <v/>
      </c>
      <c r="C2186" s="186"/>
      <c r="D2186" s="187"/>
      <c r="E2186" t="str">
        <f>IF(D2186&gt;0,VLOOKUP(D2186,Liste!$A$10:$D$163,4),"")</f>
        <v/>
      </c>
      <c r="F2186" s="37"/>
      <c r="G2186" s="37"/>
      <c r="H2186" s="37"/>
      <c r="I2186" s="144" t="str">
        <f t="shared" si="34"/>
        <v/>
      </c>
    </row>
    <row r="2187" spans="1:9" ht="13" x14ac:dyDescent="0.3">
      <c r="A2187" s="147"/>
      <c r="B2187" s="149" t="str">
        <f>IF(A2187&gt;0,VLOOKUP(A2187,Liste!$B$179                         : Liste!$C$189,2),"")</f>
        <v/>
      </c>
      <c r="C2187" s="186"/>
      <c r="D2187" s="187"/>
      <c r="E2187" t="str">
        <f>IF(D2187&gt;0,VLOOKUP(D2187,Liste!$A$10:$D$163,4),"")</f>
        <v/>
      </c>
      <c r="F2187" s="37"/>
      <c r="G2187" s="37"/>
      <c r="H2187" s="37"/>
      <c r="I2187" s="144" t="str">
        <f t="shared" si="34"/>
        <v/>
      </c>
    </row>
    <row r="2188" spans="1:9" ht="13" x14ac:dyDescent="0.3">
      <c r="A2188" s="147"/>
      <c r="B2188" s="149" t="str">
        <f>IF(A2188&gt;0,VLOOKUP(A2188,Liste!$B$179                         : Liste!$C$189,2),"")</f>
        <v/>
      </c>
      <c r="C2188" s="186"/>
      <c r="D2188" s="187"/>
      <c r="E2188" t="str">
        <f>IF(D2188&gt;0,VLOOKUP(D2188,Liste!$A$10:$D$163,4),"")</f>
        <v/>
      </c>
      <c r="F2188" s="37"/>
      <c r="G2188" s="37"/>
      <c r="H2188" s="37"/>
      <c r="I2188" s="144" t="str">
        <f t="shared" si="34"/>
        <v/>
      </c>
    </row>
    <row r="2189" spans="1:9" ht="13" x14ac:dyDescent="0.3">
      <c r="A2189" s="147"/>
      <c r="B2189" s="149" t="str">
        <f>IF(A2189&gt;0,VLOOKUP(A2189,Liste!$B$179                         : Liste!$C$189,2),"")</f>
        <v/>
      </c>
      <c r="C2189" s="186"/>
      <c r="D2189" s="187"/>
      <c r="E2189" t="str">
        <f>IF(D2189&gt;0,VLOOKUP(D2189,Liste!$A$10:$D$163,4),"")</f>
        <v/>
      </c>
      <c r="F2189" s="37"/>
      <c r="G2189" s="37"/>
      <c r="H2189" s="37"/>
      <c r="I2189" s="144" t="str">
        <f t="shared" si="34"/>
        <v/>
      </c>
    </row>
    <row r="2190" spans="1:9" ht="13" x14ac:dyDescent="0.3">
      <c r="A2190" s="147"/>
      <c r="B2190" s="149" t="str">
        <f>IF(A2190&gt;0,VLOOKUP(A2190,Liste!$B$179                         : Liste!$C$189,2),"")</f>
        <v/>
      </c>
      <c r="C2190" s="186"/>
      <c r="D2190" s="187"/>
      <c r="E2190" t="str">
        <f>IF(D2190&gt;0,VLOOKUP(D2190,Liste!$A$10:$D$163,4),"")</f>
        <v/>
      </c>
      <c r="F2190" s="37"/>
      <c r="G2190" s="37"/>
      <c r="H2190" s="37"/>
      <c r="I2190" s="144" t="str">
        <f t="shared" si="34"/>
        <v/>
      </c>
    </row>
    <row r="2191" spans="1:9" ht="13" x14ac:dyDescent="0.3">
      <c r="A2191" s="147"/>
      <c r="B2191" s="149" t="str">
        <f>IF(A2191&gt;0,VLOOKUP(A2191,Liste!$B$179                         : Liste!$C$189,2),"")</f>
        <v/>
      </c>
      <c r="C2191" s="186"/>
      <c r="D2191" s="187"/>
      <c r="E2191" t="str">
        <f>IF(D2191&gt;0,VLOOKUP(D2191,Liste!$A$10:$D$163,4),"")</f>
        <v/>
      </c>
      <c r="F2191" s="37"/>
      <c r="G2191" s="37"/>
      <c r="H2191" s="37"/>
      <c r="I2191" s="144" t="str">
        <f t="shared" si="34"/>
        <v/>
      </c>
    </row>
    <row r="2192" spans="1:9" ht="13" x14ac:dyDescent="0.3">
      <c r="A2192" s="147"/>
      <c r="B2192" s="149" t="str">
        <f>IF(A2192&gt;0,VLOOKUP(A2192,Liste!$B$179                         : Liste!$C$189,2),"")</f>
        <v/>
      </c>
      <c r="C2192" s="186"/>
      <c r="D2192" s="187"/>
      <c r="E2192" t="str">
        <f>IF(D2192&gt;0,VLOOKUP(D2192,Liste!$A$10:$D$163,4),"")</f>
        <v/>
      </c>
      <c r="F2192" s="37"/>
      <c r="G2192" s="37"/>
      <c r="H2192" s="37"/>
      <c r="I2192" s="144" t="str">
        <f t="shared" si="34"/>
        <v/>
      </c>
    </row>
    <row r="2193" spans="1:9" ht="13" x14ac:dyDescent="0.3">
      <c r="A2193" s="147"/>
      <c r="B2193" s="149" t="str">
        <f>IF(A2193&gt;0,VLOOKUP(A2193,Liste!$B$179                         : Liste!$C$189,2),"")</f>
        <v/>
      </c>
      <c r="C2193" s="186"/>
      <c r="D2193" s="187"/>
      <c r="E2193" t="str">
        <f>IF(D2193&gt;0,VLOOKUP(D2193,Liste!$A$10:$D$163,4),"")</f>
        <v/>
      </c>
      <c r="F2193" s="37"/>
      <c r="G2193" s="37"/>
      <c r="H2193" s="37"/>
      <c r="I2193" s="144" t="str">
        <f t="shared" si="34"/>
        <v/>
      </c>
    </row>
    <row r="2194" spans="1:9" ht="13" x14ac:dyDescent="0.3">
      <c r="A2194" s="147"/>
      <c r="B2194" s="149" t="str">
        <f>IF(A2194&gt;0,VLOOKUP(A2194,Liste!$B$179                         : Liste!$C$189,2),"")</f>
        <v/>
      </c>
      <c r="C2194" s="186"/>
      <c r="D2194" s="187"/>
      <c r="E2194" t="str">
        <f>IF(D2194&gt;0,VLOOKUP(D2194,Liste!$A$10:$D$163,4),"")</f>
        <v/>
      </c>
      <c r="F2194" s="37"/>
      <c r="G2194" s="37"/>
      <c r="H2194" s="37"/>
      <c r="I2194" s="144" t="str">
        <f t="shared" si="34"/>
        <v/>
      </c>
    </row>
    <row r="2195" spans="1:9" ht="13" x14ac:dyDescent="0.3">
      <c r="A2195" s="147"/>
      <c r="B2195" s="149" t="str">
        <f>IF(A2195&gt;0,VLOOKUP(A2195,Liste!$B$179                         : Liste!$C$189,2),"")</f>
        <v/>
      </c>
      <c r="C2195" s="186"/>
      <c r="D2195" s="187"/>
      <c r="E2195" t="str">
        <f>IF(D2195&gt;0,VLOOKUP(D2195,Liste!$A$10:$D$163,4),"")</f>
        <v/>
      </c>
      <c r="F2195" s="37"/>
      <c r="G2195" s="37"/>
      <c r="H2195" s="37"/>
      <c r="I2195" s="144" t="str">
        <f t="shared" si="34"/>
        <v/>
      </c>
    </row>
    <row r="2196" spans="1:9" ht="13" x14ac:dyDescent="0.3">
      <c r="A2196" s="147"/>
      <c r="B2196" s="149" t="str">
        <f>IF(A2196&gt;0,VLOOKUP(A2196,Liste!$B$179                         : Liste!$C$189,2),"")</f>
        <v/>
      </c>
      <c r="C2196" s="186"/>
      <c r="D2196" s="187"/>
      <c r="E2196" t="str">
        <f>IF(D2196&gt;0,VLOOKUP(D2196,Liste!$A$10:$D$163,4),"")</f>
        <v/>
      </c>
      <c r="F2196" s="37"/>
      <c r="G2196" s="37"/>
      <c r="H2196" s="37"/>
      <c r="I2196" s="144" t="str">
        <f t="shared" si="34"/>
        <v/>
      </c>
    </row>
    <row r="2197" spans="1:9" ht="13" x14ac:dyDescent="0.3">
      <c r="A2197" s="147"/>
      <c r="B2197" s="149" t="str">
        <f>IF(A2197&gt;0,VLOOKUP(A2197,Liste!$B$179                         : Liste!$C$189,2),"")</f>
        <v/>
      </c>
      <c r="C2197" s="186"/>
      <c r="D2197" s="187"/>
      <c r="E2197" t="str">
        <f>IF(D2197&gt;0,VLOOKUP(D2197,Liste!$A$10:$D$163,4),"")</f>
        <v/>
      </c>
      <c r="F2197" s="37"/>
      <c r="G2197" s="37"/>
      <c r="H2197" s="37"/>
      <c r="I2197" s="144" t="str">
        <f t="shared" si="34"/>
        <v/>
      </c>
    </row>
    <row r="2198" spans="1:9" ht="13" x14ac:dyDescent="0.3">
      <c r="A2198" s="147"/>
      <c r="B2198" s="149" t="str">
        <f>IF(A2198&gt;0,VLOOKUP(A2198,Liste!$B$179                         : Liste!$C$189,2),"")</f>
        <v/>
      </c>
      <c r="C2198" s="186"/>
      <c r="D2198" s="187"/>
      <c r="E2198" t="str">
        <f>IF(D2198&gt;0,VLOOKUP(D2198,Liste!$A$10:$D$163,4),"")</f>
        <v/>
      </c>
      <c r="F2198" s="37"/>
      <c r="G2198" s="37"/>
      <c r="H2198" s="37"/>
      <c r="I2198" s="144" t="str">
        <f t="shared" si="34"/>
        <v/>
      </c>
    </row>
    <row r="2199" spans="1:9" ht="13" x14ac:dyDescent="0.3">
      <c r="A2199" s="147"/>
      <c r="B2199" s="149" t="str">
        <f>IF(A2199&gt;0,VLOOKUP(A2199,Liste!$B$179                         : Liste!$C$189,2),"")</f>
        <v/>
      </c>
      <c r="C2199" s="186"/>
      <c r="D2199" s="187"/>
      <c r="E2199" t="str">
        <f>IF(D2199&gt;0,VLOOKUP(D2199,Liste!$A$10:$D$163,4),"")</f>
        <v/>
      </c>
      <c r="F2199" s="37"/>
      <c r="G2199" s="37"/>
      <c r="H2199" s="37"/>
      <c r="I2199" s="144" t="str">
        <f t="shared" si="34"/>
        <v/>
      </c>
    </row>
    <row r="2200" spans="1:9" ht="13" x14ac:dyDescent="0.3">
      <c r="A2200" s="147"/>
      <c r="B2200" s="149" t="str">
        <f>IF(A2200&gt;0,VLOOKUP(A2200,Liste!$B$179                         : Liste!$C$189,2),"")</f>
        <v/>
      </c>
      <c r="C2200" s="186"/>
      <c r="D2200" s="187"/>
      <c r="E2200" t="str">
        <f>IF(D2200&gt;0,VLOOKUP(D2200,Liste!$A$10:$D$163,4),"")</f>
        <v/>
      </c>
      <c r="F2200" s="37"/>
      <c r="G2200" s="37"/>
      <c r="H2200" s="37"/>
      <c r="I2200" s="144" t="str">
        <f t="shared" si="34"/>
        <v/>
      </c>
    </row>
    <row r="2201" spans="1:9" ht="13" x14ac:dyDescent="0.3">
      <c r="A2201" s="147"/>
      <c r="B2201" s="149" t="str">
        <f>IF(A2201&gt;0,VLOOKUP(A2201,Liste!$B$179                         : Liste!$C$189,2),"")</f>
        <v/>
      </c>
      <c r="C2201" s="186"/>
      <c r="D2201" s="187"/>
      <c r="E2201" t="str">
        <f>IF(D2201&gt;0,VLOOKUP(D2201,Liste!$A$10:$D$163,4),"")</f>
        <v/>
      </c>
      <c r="F2201" s="37"/>
      <c r="G2201" s="37"/>
      <c r="H2201" s="37"/>
      <c r="I2201" s="144" t="str">
        <f t="shared" si="34"/>
        <v/>
      </c>
    </row>
    <row r="2202" spans="1:9" ht="13" x14ac:dyDescent="0.3">
      <c r="A2202" s="147"/>
      <c r="B2202" s="149" t="str">
        <f>IF(A2202&gt;0,VLOOKUP(A2202,Liste!$B$179                         : Liste!$C$189,2),"")</f>
        <v/>
      </c>
      <c r="C2202" s="186"/>
      <c r="D2202" s="187"/>
      <c r="E2202" t="str">
        <f>IF(D2202&gt;0,VLOOKUP(D2202,Liste!$A$10:$D$163,4),"")</f>
        <v/>
      </c>
      <c r="F2202" s="37"/>
      <c r="G2202" s="37"/>
      <c r="H2202" s="37"/>
      <c r="I2202" s="144" t="str">
        <f t="shared" si="34"/>
        <v/>
      </c>
    </row>
    <row r="2203" spans="1:9" ht="13" x14ac:dyDescent="0.3">
      <c r="A2203" s="147"/>
      <c r="B2203" s="149" t="str">
        <f>IF(A2203&gt;0,VLOOKUP(A2203,Liste!$B$179                         : Liste!$C$189,2),"")</f>
        <v/>
      </c>
      <c r="C2203" s="186"/>
      <c r="D2203" s="187"/>
      <c r="E2203" t="str">
        <f>IF(D2203&gt;0,VLOOKUP(D2203,Liste!$A$10:$D$163,4),"")</f>
        <v/>
      </c>
      <c r="F2203" s="37"/>
      <c r="G2203" s="37"/>
      <c r="H2203" s="37"/>
      <c r="I2203" s="144" t="str">
        <f t="shared" si="34"/>
        <v/>
      </c>
    </row>
    <row r="2204" spans="1:9" ht="13" x14ac:dyDescent="0.3">
      <c r="A2204" s="147"/>
      <c r="B2204" s="149" t="str">
        <f>IF(A2204&gt;0,VLOOKUP(A2204,Liste!$B$179                         : Liste!$C$189,2),"")</f>
        <v/>
      </c>
      <c r="C2204" s="186"/>
      <c r="D2204" s="187"/>
      <c r="E2204" t="str">
        <f>IF(D2204&gt;0,VLOOKUP(D2204,Liste!$A$10:$D$163,4),"")</f>
        <v/>
      </c>
      <c r="F2204" s="37"/>
      <c r="G2204" s="37"/>
      <c r="H2204" s="37"/>
      <c r="I2204" s="144" t="str">
        <f t="shared" si="34"/>
        <v/>
      </c>
    </row>
    <row r="2205" spans="1:9" ht="13" x14ac:dyDescent="0.3">
      <c r="A2205" s="147"/>
      <c r="B2205" s="149" t="str">
        <f>IF(A2205&gt;0,VLOOKUP(A2205,Liste!$B$179                         : Liste!$C$189,2),"")</f>
        <v/>
      </c>
      <c r="C2205" s="186"/>
      <c r="D2205" s="187"/>
      <c r="E2205" t="str">
        <f>IF(D2205&gt;0,VLOOKUP(D2205,Liste!$A$10:$D$163,4),"")</f>
        <v/>
      </c>
      <c r="F2205" s="37"/>
      <c r="G2205" s="37"/>
      <c r="H2205" s="37"/>
      <c r="I2205" s="144" t="str">
        <f t="shared" si="34"/>
        <v/>
      </c>
    </row>
    <row r="2206" spans="1:9" ht="13" x14ac:dyDescent="0.3">
      <c r="A2206" s="147"/>
      <c r="B2206" s="149" t="str">
        <f>IF(A2206&gt;0,VLOOKUP(A2206,Liste!$B$179                         : Liste!$C$189,2),"")</f>
        <v/>
      </c>
      <c r="C2206" s="186"/>
      <c r="D2206" s="187"/>
      <c r="E2206" t="str">
        <f>IF(D2206&gt;0,VLOOKUP(D2206,Liste!$A$10:$D$163,4),"")</f>
        <v/>
      </c>
      <c r="F2206" s="37"/>
      <c r="G2206" s="37"/>
      <c r="H2206" s="37"/>
      <c r="I2206" s="144" t="str">
        <f t="shared" si="34"/>
        <v/>
      </c>
    </row>
    <row r="2207" spans="1:9" ht="13" x14ac:dyDescent="0.3">
      <c r="A2207" s="147"/>
      <c r="B2207" s="149" t="str">
        <f>IF(A2207&gt;0,VLOOKUP(A2207,Liste!$B$179                         : Liste!$C$189,2),"")</f>
        <v/>
      </c>
      <c r="C2207" s="186"/>
      <c r="D2207" s="187"/>
      <c r="E2207" t="str">
        <f>IF(D2207&gt;0,VLOOKUP(D2207,Liste!$A$10:$D$163,4),"")</f>
        <v/>
      </c>
      <c r="F2207" s="37"/>
      <c r="G2207" s="37"/>
      <c r="H2207" s="37"/>
      <c r="I2207" s="144" t="str">
        <f t="shared" si="34"/>
        <v/>
      </c>
    </row>
    <row r="2208" spans="1:9" ht="13" x14ac:dyDescent="0.3">
      <c r="A2208" s="147"/>
      <c r="B2208" s="149" t="str">
        <f>IF(A2208&gt;0,VLOOKUP(A2208,Liste!$B$179                         : Liste!$C$189,2),"")</f>
        <v/>
      </c>
      <c r="C2208" s="186"/>
      <c r="D2208" s="187"/>
      <c r="E2208" t="str">
        <f>IF(D2208&gt;0,VLOOKUP(D2208,Liste!$A$10:$D$163,4),"")</f>
        <v/>
      </c>
      <c r="F2208" s="37"/>
      <c r="G2208" s="37"/>
      <c r="H2208" s="37"/>
      <c r="I2208" s="144" t="str">
        <f t="shared" si="34"/>
        <v/>
      </c>
    </row>
    <row r="2209" spans="1:9" ht="13" x14ac:dyDescent="0.3">
      <c r="A2209" s="147"/>
      <c r="B2209" s="149" t="str">
        <f>IF(A2209&gt;0,VLOOKUP(A2209,Liste!$B$179                         : Liste!$C$189,2),"")</f>
        <v/>
      </c>
      <c r="C2209" s="186"/>
      <c r="D2209" s="187"/>
      <c r="E2209" t="str">
        <f>IF(D2209&gt;0,VLOOKUP(D2209,Liste!$A$10:$D$163,4),"")</f>
        <v/>
      </c>
      <c r="F2209" s="37"/>
      <c r="G2209" s="37"/>
      <c r="H2209" s="37"/>
      <c r="I2209" s="144" t="str">
        <f t="shared" si="34"/>
        <v/>
      </c>
    </row>
    <row r="2210" spans="1:9" ht="13" x14ac:dyDescent="0.3">
      <c r="A2210" s="147"/>
      <c r="B2210" s="149" t="str">
        <f>IF(A2210&gt;0,VLOOKUP(A2210,Liste!$B$179                         : Liste!$C$189,2),"")</f>
        <v/>
      </c>
      <c r="C2210" s="186"/>
      <c r="D2210" s="187"/>
      <c r="E2210" t="str">
        <f>IF(D2210&gt;0,VLOOKUP(D2210,Liste!$A$10:$D$163,4),"")</f>
        <v/>
      </c>
      <c r="F2210" s="37"/>
      <c r="G2210" s="37"/>
      <c r="H2210" s="37"/>
      <c r="I2210" s="144" t="str">
        <f t="shared" si="34"/>
        <v/>
      </c>
    </row>
    <row r="2211" spans="1:9" ht="13" x14ac:dyDescent="0.3">
      <c r="A2211" s="147"/>
      <c r="B2211" s="149" t="str">
        <f>IF(A2211&gt;0,VLOOKUP(A2211,Liste!$B$179                         : Liste!$C$189,2),"")</f>
        <v/>
      </c>
      <c r="C2211" s="186"/>
      <c r="D2211" s="187"/>
      <c r="E2211" t="str">
        <f>IF(D2211&gt;0,VLOOKUP(D2211,Liste!$A$10:$D$163,4),"")</f>
        <v/>
      </c>
      <c r="F2211" s="37"/>
      <c r="G2211" s="37"/>
      <c r="H2211" s="37"/>
      <c r="I2211" s="144" t="str">
        <f t="shared" si="34"/>
        <v/>
      </c>
    </row>
    <row r="2212" spans="1:9" ht="13" x14ac:dyDescent="0.3">
      <c r="A2212" s="147"/>
      <c r="B2212" s="149" t="str">
        <f>IF(A2212&gt;0,VLOOKUP(A2212,Liste!$B$179                         : Liste!$C$189,2),"")</f>
        <v/>
      </c>
      <c r="C2212" s="186"/>
      <c r="D2212" s="187"/>
      <c r="E2212" t="str">
        <f>IF(D2212&gt;0,VLOOKUP(D2212,Liste!$A$10:$D$163,4),"")</f>
        <v/>
      </c>
      <c r="F2212" s="37"/>
      <c r="G2212" s="37"/>
      <c r="H2212" s="37"/>
      <c r="I2212" s="144" t="str">
        <f t="shared" si="34"/>
        <v/>
      </c>
    </row>
    <row r="2213" spans="1:9" ht="13" x14ac:dyDescent="0.3">
      <c r="A2213" s="147"/>
      <c r="B2213" s="149" t="str">
        <f>IF(A2213&gt;0,VLOOKUP(A2213,Liste!$B$179                         : Liste!$C$189,2),"")</f>
        <v/>
      </c>
      <c r="C2213" s="186"/>
      <c r="D2213" s="187"/>
      <c r="E2213" t="str">
        <f>IF(D2213&gt;0,VLOOKUP(D2213,Liste!$A$10:$D$163,4),"")</f>
        <v/>
      </c>
      <c r="F2213" s="37"/>
      <c r="G2213" s="37"/>
      <c r="H2213" s="37"/>
      <c r="I2213" s="144" t="str">
        <f t="shared" si="34"/>
        <v/>
      </c>
    </row>
    <row r="2214" spans="1:9" ht="13" x14ac:dyDescent="0.3">
      <c r="A2214" s="147"/>
      <c r="B2214" s="149" t="str">
        <f>IF(A2214&gt;0,VLOOKUP(A2214,Liste!$B$179                         : Liste!$C$189,2),"")</f>
        <v/>
      </c>
      <c r="C2214" s="186"/>
      <c r="D2214" s="187"/>
      <c r="E2214" t="str">
        <f>IF(D2214&gt;0,VLOOKUP(D2214,Liste!$A$10:$D$163,4),"")</f>
        <v/>
      </c>
      <c r="F2214" s="37"/>
      <c r="G2214" s="37"/>
      <c r="H2214" s="37"/>
      <c r="I2214" s="144" t="str">
        <f t="shared" si="34"/>
        <v/>
      </c>
    </row>
    <row r="2215" spans="1:9" ht="13" x14ac:dyDescent="0.3">
      <c r="A2215" s="147"/>
      <c r="B2215" s="149" t="str">
        <f>IF(A2215&gt;0,VLOOKUP(A2215,Liste!$B$179                         : Liste!$C$189,2),"")</f>
        <v/>
      </c>
      <c r="C2215" s="186"/>
      <c r="D2215" s="187"/>
      <c r="E2215" t="str">
        <f>IF(D2215&gt;0,VLOOKUP(D2215,Liste!$A$10:$D$163,4),"")</f>
        <v/>
      </c>
      <c r="F2215" s="37"/>
      <c r="G2215" s="37"/>
      <c r="H2215" s="37"/>
      <c r="I2215" s="144" t="str">
        <f t="shared" si="34"/>
        <v/>
      </c>
    </row>
    <row r="2216" spans="1:9" ht="13" x14ac:dyDescent="0.3">
      <c r="A2216" s="147"/>
      <c r="B2216" s="149" t="str">
        <f>IF(A2216&gt;0,VLOOKUP(A2216,Liste!$B$179                         : Liste!$C$189,2),"")</f>
        <v/>
      </c>
      <c r="C2216" s="186"/>
      <c r="D2216" s="187"/>
      <c r="E2216" t="str">
        <f>IF(D2216&gt;0,VLOOKUP(D2216,Liste!$A$10:$D$163,4),"")</f>
        <v/>
      </c>
      <c r="F2216" s="37"/>
      <c r="G2216" s="37"/>
      <c r="H2216" s="37"/>
      <c r="I2216" s="144" t="str">
        <f t="shared" si="34"/>
        <v/>
      </c>
    </row>
    <row r="2217" spans="1:9" ht="13" x14ac:dyDescent="0.3">
      <c r="A2217" s="147"/>
      <c r="B2217" s="149" t="str">
        <f>IF(A2217&gt;0,VLOOKUP(A2217,Liste!$B$179                         : Liste!$C$189,2),"")</f>
        <v/>
      </c>
      <c r="C2217" s="186"/>
      <c r="D2217" s="187"/>
      <c r="E2217" t="str">
        <f>IF(D2217&gt;0,VLOOKUP(D2217,Liste!$A$10:$D$163,4),"")</f>
        <v/>
      </c>
      <c r="F2217" s="37"/>
      <c r="G2217" s="37"/>
      <c r="H2217" s="37"/>
      <c r="I2217" s="144" t="str">
        <f t="shared" si="34"/>
        <v/>
      </c>
    </row>
    <row r="2218" spans="1:9" ht="13" x14ac:dyDescent="0.3">
      <c r="A2218" s="147"/>
      <c r="B2218" s="149" t="str">
        <f>IF(A2218&gt;0,VLOOKUP(A2218,Liste!$B$179                         : Liste!$C$189,2),"")</f>
        <v/>
      </c>
      <c r="C2218" s="186"/>
      <c r="D2218" s="187"/>
      <c r="E2218" t="str">
        <f>IF(D2218&gt;0,VLOOKUP(D2218,Liste!$A$10:$D$163,4),"")</f>
        <v/>
      </c>
      <c r="F2218" s="37"/>
      <c r="G2218" s="37"/>
      <c r="H2218" s="37"/>
      <c r="I2218" s="144" t="str">
        <f t="shared" si="34"/>
        <v/>
      </c>
    </row>
    <row r="2219" spans="1:9" ht="13" x14ac:dyDescent="0.3">
      <c r="A2219" s="147"/>
      <c r="B2219" s="149" t="str">
        <f>IF(A2219&gt;0,VLOOKUP(A2219,Liste!$B$179                         : Liste!$C$189,2),"")</f>
        <v/>
      </c>
      <c r="C2219" s="186"/>
      <c r="D2219" s="187"/>
      <c r="E2219" t="str">
        <f>IF(D2219&gt;0,VLOOKUP(D2219,Liste!$A$10:$D$163,4),"")</f>
        <v/>
      </c>
      <c r="F2219" s="37"/>
      <c r="G2219" s="37"/>
      <c r="H2219" s="37"/>
      <c r="I2219" s="144" t="str">
        <f t="shared" si="34"/>
        <v/>
      </c>
    </row>
    <row r="2220" spans="1:9" ht="13" x14ac:dyDescent="0.3">
      <c r="A2220" s="147"/>
      <c r="B2220" s="149" t="str">
        <f>IF(A2220&gt;0,VLOOKUP(A2220,Liste!$B$179                         : Liste!$C$189,2),"")</f>
        <v/>
      </c>
      <c r="C2220" s="186"/>
      <c r="D2220" s="187"/>
      <c r="E2220" t="str">
        <f>IF(D2220&gt;0,VLOOKUP(D2220,Liste!$A$10:$D$163,4),"")</f>
        <v/>
      </c>
      <c r="F2220" s="37"/>
      <c r="G2220" s="37"/>
      <c r="H2220" s="37"/>
      <c r="I2220" s="144" t="str">
        <f t="shared" si="34"/>
        <v/>
      </c>
    </row>
    <row r="2221" spans="1:9" ht="13" x14ac:dyDescent="0.3">
      <c r="A2221" s="147"/>
      <c r="B2221" s="149" t="str">
        <f>IF(A2221&gt;0,VLOOKUP(A2221,Liste!$B$179                         : Liste!$C$189,2),"")</f>
        <v/>
      </c>
      <c r="C2221" s="186"/>
      <c r="D2221" s="187"/>
      <c r="E2221" t="str">
        <f>IF(D2221&gt;0,VLOOKUP(D2221,Liste!$A$10:$D$163,4),"")</f>
        <v/>
      </c>
      <c r="F2221" s="37"/>
      <c r="G2221" s="37"/>
      <c r="H2221" s="37"/>
      <c r="I2221" s="144" t="str">
        <f t="shared" si="34"/>
        <v/>
      </c>
    </row>
    <row r="2222" spans="1:9" ht="13" x14ac:dyDescent="0.3">
      <c r="A2222" s="147"/>
      <c r="B2222" s="149" t="str">
        <f>IF(A2222&gt;0,VLOOKUP(A2222,Liste!$B$179                         : Liste!$C$189,2),"")</f>
        <v/>
      </c>
      <c r="C2222" s="186"/>
      <c r="D2222" s="187"/>
      <c r="E2222" t="str">
        <f>IF(D2222&gt;0,VLOOKUP(D2222,Liste!$A$10:$D$163,4),"")</f>
        <v/>
      </c>
      <c r="F2222" s="37"/>
      <c r="G2222" s="37"/>
      <c r="H2222" s="37"/>
      <c r="I2222" s="144" t="str">
        <f t="shared" si="34"/>
        <v/>
      </c>
    </row>
    <row r="2223" spans="1:9" ht="13" x14ac:dyDescent="0.3">
      <c r="A2223" s="147"/>
      <c r="B2223" s="149" t="str">
        <f>IF(A2223&gt;0,VLOOKUP(A2223,Liste!$B$179                         : Liste!$C$189,2),"")</f>
        <v/>
      </c>
      <c r="C2223" s="186"/>
      <c r="D2223" s="187"/>
      <c r="E2223" t="str">
        <f>IF(D2223&gt;0,VLOOKUP(D2223,Liste!$A$10:$D$163,4),"")</f>
        <v/>
      </c>
      <c r="F2223" s="37"/>
      <c r="G2223" s="37"/>
      <c r="H2223" s="37"/>
      <c r="I2223" s="144" t="str">
        <f t="shared" si="34"/>
        <v/>
      </c>
    </row>
    <row r="2224" spans="1:9" ht="13" x14ac:dyDescent="0.3">
      <c r="A2224" s="147"/>
      <c r="B2224" s="149" t="str">
        <f>IF(A2224&gt;0,VLOOKUP(A2224,Liste!$B$179                         : Liste!$C$189,2),"")</f>
        <v/>
      </c>
      <c r="C2224" s="186"/>
      <c r="D2224" s="187"/>
      <c r="E2224" t="str">
        <f>IF(D2224&gt;0,VLOOKUP(D2224,Liste!$A$10:$D$163,4),"")</f>
        <v/>
      </c>
      <c r="F2224" s="37"/>
      <c r="G2224" s="37"/>
      <c r="H2224" s="37"/>
      <c r="I2224" s="144" t="str">
        <f t="shared" si="34"/>
        <v/>
      </c>
    </row>
    <row r="2225" spans="1:9" ht="13" x14ac:dyDescent="0.3">
      <c r="A2225" s="147"/>
      <c r="B2225" s="149" t="str">
        <f>IF(A2225&gt;0,VLOOKUP(A2225,Liste!$B$179                         : Liste!$C$189,2),"")</f>
        <v/>
      </c>
      <c r="C2225" s="186"/>
      <c r="D2225" s="187"/>
      <c r="E2225" t="str">
        <f>IF(D2225&gt;0,VLOOKUP(D2225,Liste!$A$10:$D$163,4),"")</f>
        <v/>
      </c>
      <c r="F2225" s="37"/>
      <c r="G2225" s="37"/>
      <c r="H2225" s="37"/>
      <c r="I2225" s="144" t="str">
        <f t="shared" si="34"/>
        <v/>
      </c>
    </row>
    <row r="2226" spans="1:9" ht="13" x14ac:dyDescent="0.3">
      <c r="A2226" s="147"/>
      <c r="B2226" s="149" t="str">
        <f>IF(A2226&gt;0,VLOOKUP(A2226,Liste!$B$179                         : Liste!$C$189,2),"")</f>
        <v/>
      </c>
      <c r="C2226" s="186"/>
      <c r="D2226" s="187"/>
      <c r="E2226" t="str">
        <f>IF(D2226&gt;0,VLOOKUP(D2226,Liste!$A$10:$D$163,4),"")</f>
        <v/>
      </c>
      <c r="F2226" s="37"/>
      <c r="G2226" s="37"/>
      <c r="H2226" s="37"/>
      <c r="I2226" s="144" t="str">
        <f t="shared" si="34"/>
        <v/>
      </c>
    </row>
    <row r="2227" spans="1:9" ht="13" x14ac:dyDescent="0.3">
      <c r="A2227" s="147"/>
      <c r="B2227" s="149" t="str">
        <f>IF(A2227&gt;0,VLOOKUP(A2227,Liste!$B$179                         : Liste!$C$189,2),"")</f>
        <v/>
      </c>
      <c r="C2227" s="186"/>
      <c r="D2227" s="187"/>
      <c r="E2227" t="str">
        <f>IF(D2227&gt;0,VLOOKUP(D2227,Liste!$A$10:$D$163,4),"")</f>
        <v/>
      </c>
      <c r="F2227" s="37"/>
      <c r="G2227" s="37"/>
      <c r="H2227" s="37"/>
      <c r="I2227" s="144" t="str">
        <f t="shared" si="34"/>
        <v/>
      </c>
    </row>
    <row r="2228" spans="1:9" ht="13" x14ac:dyDescent="0.3">
      <c r="A2228" s="147"/>
      <c r="B2228" s="149" t="str">
        <f>IF(A2228&gt;0,VLOOKUP(A2228,Liste!$B$179                         : Liste!$C$189,2),"")</f>
        <v/>
      </c>
      <c r="C2228" s="186"/>
      <c r="D2228" s="187"/>
      <c r="E2228" t="str">
        <f>IF(D2228&gt;0,VLOOKUP(D2228,Liste!$A$10:$D$163,4),"")</f>
        <v/>
      </c>
      <c r="F2228" s="37"/>
      <c r="G2228" s="37"/>
      <c r="H2228" s="37"/>
      <c r="I2228" s="144" t="str">
        <f t="shared" si="34"/>
        <v/>
      </c>
    </row>
    <row r="2229" spans="1:9" ht="13" x14ac:dyDescent="0.3">
      <c r="A2229" s="147"/>
      <c r="B2229" s="149" t="str">
        <f>IF(A2229&gt;0,VLOOKUP(A2229,Liste!$B$179                         : Liste!$C$189,2),"")</f>
        <v/>
      </c>
      <c r="C2229" s="186"/>
      <c r="D2229" s="187"/>
      <c r="E2229" t="str">
        <f>IF(D2229&gt;0,VLOOKUP(D2229,Liste!$A$10:$D$163,4),"")</f>
        <v/>
      </c>
      <c r="F2229" s="37"/>
      <c r="G2229" s="37"/>
      <c r="H2229" s="37"/>
      <c r="I2229" s="144" t="str">
        <f t="shared" si="34"/>
        <v/>
      </c>
    </row>
    <row r="2230" spans="1:9" ht="13" x14ac:dyDescent="0.3">
      <c r="A2230" s="147"/>
      <c r="B2230" s="149" t="str">
        <f>IF(A2230&gt;0,VLOOKUP(A2230,Liste!$B$179                         : Liste!$C$189,2),"")</f>
        <v/>
      </c>
      <c r="C2230" s="186"/>
      <c r="D2230" s="187"/>
      <c r="E2230" t="str">
        <f>IF(D2230&gt;0,VLOOKUP(D2230,Liste!$A$10:$D$163,4),"")</f>
        <v/>
      </c>
      <c r="F2230" s="37"/>
      <c r="G2230" s="37"/>
      <c r="H2230" s="37"/>
      <c r="I2230" s="144" t="str">
        <f t="shared" si="34"/>
        <v/>
      </c>
    </row>
    <row r="2231" spans="1:9" ht="13" x14ac:dyDescent="0.3">
      <c r="A2231" s="147"/>
      <c r="B2231" s="149" t="str">
        <f>IF(A2231&gt;0,VLOOKUP(A2231,Liste!$B$179                         : Liste!$C$189,2),"")</f>
        <v/>
      </c>
      <c r="C2231" s="186"/>
      <c r="D2231" s="187"/>
      <c r="E2231" t="str">
        <f>IF(D2231&gt;0,VLOOKUP(D2231,Liste!$A$10:$D$163,4),"")</f>
        <v/>
      </c>
      <c r="F2231" s="37"/>
      <c r="G2231" s="37"/>
      <c r="H2231" s="37"/>
      <c r="I2231" s="144" t="str">
        <f t="shared" si="34"/>
        <v/>
      </c>
    </row>
    <row r="2232" spans="1:9" ht="13" x14ac:dyDescent="0.3">
      <c r="A2232" s="147"/>
      <c r="B2232" s="149" t="str">
        <f>IF(A2232&gt;0,VLOOKUP(A2232,Liste!$B$179                         : Liste!$C$189,2),"")</f>
        <v/>
      </c>
      <c r="C2232" s="186"/>
      <c r="D2232" s="187"/>
      <c r="E2232" t="str">
        <f>IF(D2232&gt;0,VLOOKUP(D2232,Liste!$A$10:$D$163,4),"")</f>
        <v/>
      </c>
      <c r="F2232" s="37"/>
      <c r="G2232" s="37"/>
      <c r="H2232" s="37"/>
      <c r="I2232" s="144" t="str">
        <f t="shared" si="34"/>
        <v/>
      </c>
    </row>
    <row r="2233" spans="1:9" ht="13" x14ac:dyDescent="0.3">
      <c r="A2233" s="147"/>
      <c r="B2233" s="149" t="str">
        <f>IF(A2233&gt;0,VLOOKUP(A2233,Liste!$B$179                         : Liste!$C$189,2),"")</f>
        <v/>
      </c>
      <c r="C2233" s="186"/>
      <c r="D2233" s="187"/>
      <c r="E2233" t="str">
        <f>IF(D2233&gt;0,VLOOKUP(D2233,Liste!$A$10:$D$163,4),"")</f>
        <v/>
      </c>
      <c r="F2233" s="37"/>
      <c r="G2233" s="37"/>
      <c r="H2233" s="37"/>
      <c r="I2233" s="144" t="str">
        <f t="shared" si="34"/>
        <v/>
      </c>
    </row>
    <row r="2234" spans="1:9" ht="13" x14ac:dyDescent="0.3">
      <c r="A2234" s="147"/>
      <c r="B2234" s="149" t="str">
        <f>IF(A2234&gt;0,VLOOKUP(A2234,Liste!$B$179                         : Liste!$C$189,2),"")</f>
        <v/>
      </c>
      <c r="C2234" s="186"/>
      <c r="D2234" s="187"/>
      <c r="E2234" t="str">
        <f>IF(D2234&gt;0,VLOOKUP(D2234,Liste!$A$10:$D$163,4),"")</f>
        <v/>
      </c>
      <c r="F2234" s="37"/>
      <c r="G2234" s="37"/>
      <c r="H2234" s="37"/>
      <c r="I2234" s="144" t="str">
        <f t="shared" si="34"/>
        <v/>
      </c>
    </row>
    <row r="2235" spans="1:9" ht="13" x14ac:dyDescent="0.3">
      <c r="A2235" s="147"/>
      <c r="B2235" s="149" t="str">
        <f>IF(A2235&gt;0,VLOOKUP(A2235,Liste!$B$179                         : Liste!$C$189,2),"")</f>
        <v/>
      </c>
      <c r="C2235" s="186"/>
      <c r="D2235" s="187"/>
      <c r="E2235" t="str">
        <f>IF(D2235&gt;0,VLOOKUP(D2235,Liste!$A$10:$D$163,4),"")</f>
        <v/>
      </c>
      <c r="F2235" s="37"/>
      <c r="G2235" s="37"/>
      <c r="H2235" s="37"/>
      <c r="I2235" s="144" t="str">
        <f t="shared" si="34"/>
        <v/>
      </c>
    </row>
    <row r="2236" spans="1:9" ht="13" x14ac:dyDescent="0.3">
      <c r="A2236" s="147"/>
      <c r="B2236" s="149" t="str">
        <f>IF(A2236&gt;0,VLOOKUP(A2236,Liste!$B$179                         : Liste!$C$189,2),"")</f>
        <v/>
      </c>
      <c r="C2236" s="186"/>
      <c r="D2236" s="187"/>
      <c r="E2236" t="str">
        <f>IF(D2236&gt;0,VLOOKUP(D2236,Liste!$A$10:$D$163,4),"")</f>
        <v/>
      </c>
      <c r="F2236" s="37"/>
      <c r="G2236" s="37"/>
      <c r="H2236" s="37"/>
      <c r="I2236" s="144" t="str">
        <f t="shared" si="34"/>
        <v/>
      </c>
    </row>
    <row r="2237" spans="1:9" ht="13" x14ac:dyDescent="0.3">
      <c r="A2237" s="147"/>
      <c r="B2237" s="149" t="str">
        <f>IF(A2237&gt;0,VLOOKUP(A2237,Liste!$B$179                         : Liste!$C$189,2),"")</f>
        <v/>
      </c>
      <c r="C2237" s="186"/>
      <c r="D2237" s="187"/>
      <c r="E2237" t="str">
        <f>IF(D2237&gt;0,VLOOKUP(D2237,Liste!$A$10:$D$163,4),"")</f>
        <v/>
      </c>
      <c r="F2237" s="37"/>
      <c r="G2237" s="37"/>
      <c r="H2237" s="37"/>
      <c r="I2237" s="144" t="str">
        <f t="shared" si="34"/>
        <v/>
      </c>
    </row>
    <row r="2238" spans="1:9" ht="13" x14ac:dyDescent="0.3">
      <c r="A2238" s="147"/>
      <c r="B2238" s="149" t="str">
        <f>IF(A2238&gt;0,VLOOKUP(A2238,Liste!$B$179                         : Liste!$C$189,2),"")</f>
        <v/>
      </c>
      <c r="C2238" s="186"/>
      <c r="D2238" s="187"/>
      <c r="E2238" t="str">
        <f>IF(D2238&gt;0,VLOOKUP(D2238,Liste!$A$10:$D$163,4),"")</f>
        <v/>
      </c>
      <c r="F2238" s="37"/>
      <c r="G2238" s="37"/>
      <c r="H2238" s="37"/>
      <c r="I2238" s="144" t="str">
        <f t="shared" si="34"/>
        <v/>
      </c>
    </row>
    <row r="2239" spans="1:9" ht="13" x14ac:dyDescent="0.3">
      <c r="A2239" s="147"/>
      <c r="B2239" s="149" t="str">
        <f>IF(A2239&gt;0,VLOOKUP(A2239,Liste!$B$179                         : Liste!$C$189,2),"")</f>
        <v/>
      </c>
      <c r="C2239" s="186"/>
      <c r="D2239" s="187"/>
      <c r="E2239" t="str">
        <f>IF(D2239&gt;0,VLOOKUP(D2239,Liste!$A$10:$D$163,4),"")</f>
        <v/>
      </c>
      <c r="F2239" s="37"/>
      <c r="G2239" s="37"/>
      <c r="H2239" s="37"/>
      <c r="I2239" s="144" t="str">
        <f t="shared" si="34"/>
        <v/>
      </c>
    </row>
    <row r="2240" spans="1:9" ht="13" x14ac:dyDescent="0.3">
      <c r="A2240" s="147"/>
      <c r="B2240" s="149" t="str">
        <f>IF(A2240&gt;0,VLOOKUP(A2240,Liste!$B$179                         : Liste!$C$189,2),"")</f>
        <v/>
      </c>
      <c r="C2240" s="186"/>
      <c r="D2240" s="187"/>
      <c r="E2240" t="str">
        <f>IF(D2240&gt;0,VLOOKUP(D2240,Liste!$A$10:$D$163,4),"")</f>
        <v/>
      </c>
      <c r="F2240" s="37"/>
      <c r="G2240" s="37"/>
      <c r="H2240" s="37"/>
      <c r="I2240" s="144" t="str">
        <f t="shared" si="34"/>
        <v/>
      </c>
    </row>
    <row r="2241" spans="1:9" ht="13" x14ac:dyDescent="0.3">
      <c r="A2241" s="147"/>
      <c r="B2241" s="149" t="str">
        <f>IF(A2241&gt;0,VLOOKUP(A2241,Liste!$B$179                         : Liste!$C$189,2),"")</f>
        <v/>
      </c>
      <c r="C2241" s="186"/>
      <c r="D2241" s="187"/>
      <c r="E2241" t="str">
        <f>IF(D2241&gt;0,VLOOKUP(D2241,Liste!$A$10:$D$163,4),"")</f>
        <v/>
      </c>
      <c r="F2241" s="37"/>
      <c r="G2241" s="37"/>
      <c r="H2241" s="37"/>
      <c r="I2241" s="144" t="str">
        <f t="shared" si="34"/>
        <v/>
      </c>
    </row>
    <row r="2242" spans="1:9" ht="13" x14ac:dyDescent="0.3">
      <c r="A2242" s="147"/>
      <c r="B2242" s="149" t="str">
        <f>IF(A2242&gt;0,VLOOKUP(A2242,Liste!$B$179                         : Liste!$C$189,2),"")</f>
        <v/>
      </c>
      <c r="C2242" s="186"/>
      <c r="D2242" s="187"/>
      <c r="E2242" t="str">
        <f>IF(D2242&gt;0,VLOOKUP(D2242,Liste!$A$10:$D$163,4),"")</f>
        <v/>
      </c>
      <c r="F2242" s="37"/>
      <c r="G2242" s="37"/>
      <c r="H2242" s="37"/>
      <c r="I2242" s="144" t="str">
        <f t="shared" si="34"/>
        <v/>
      </c>
    </row>
    <row r="2243" spans="1:9" ht="13" x14ac:dyDescent="0.3">
      <c r="A2243" s="147"/>
      <c r="B2243" s="149" t="str">
        <f>IF(A2243&gt;0,VLOOKUP(A2243,Liste!$B$179                         : Liste!$C$189,2),"")</f>
        <v/>
      </c>
      <c r="C2243" s="186"/>
      <c r="D2243" s="187"/>
      <c r="E2243" t="str">
        <f>IF(D2243&gt;0,VLOOKUP(D2243,Liste!$A$10:$D$163,4),"")</f>
        <v/>
      </c>
      <c r="F2243" s="37"/>
      <c r="G2243" s="37"/>
      <c r="H2243" s="37"/>
      <c r="I2243" s="144" t="str">
        <f t="shared" si="34"/>
        <v/>
      </c>
    </row>
    <row r="2244" spans="1:9" ht="13" x14ac:dyDescent="0.3">
      <c r="A2244" s="147"/>
      <c r="B2244" s="149" t="str">
        <f>IF(A2244&gt;0,VLOOKUP(A2244,Liste!$B$179                         : Liste!$C$189,2),"")</f>
        <v/>
      </c>
      <c r="C2244" s="186"/>
      <c r="D2244" s="187"/>
      <c r="E2244" t="str">
        <f>IF(D2244&gt;0,VLOOKUP(D2244,Liste!$A$10:$D$163,4),"")</f>
        <v/>
      </c>
      <c r="F2244" s="37"/>
      <c r="G2244" s="37"/>
      <c r="H2244" s="37"/>
      <c r="I2244" s="144" t="str">
        <f t="shared" si="34"/>
        <v/>
      </c>
    </row>
    <row r="2245" spans="1:9" ht="13" x14ac:dyDescent="0.3">
      <c r="A2245" s="147"/>
      <c r="B2245" s="149" t="str">
        <f>IF(A2245&gt;0,VLOOKUP(A2245,Liste!$B$179                         : Liste!$C$189,2),"")</f>
        <v/>
      </c>
      <c r="C2245" s="186"/>
      <c r="D2245" s="187"/>
      <c r="E2245" t="str">
        <f>IF(D2245&gt;0,VLOOKUP(D2245,Liste!$A$10:$D$163,4),"")</f>
        <v/>
      </c>
      <c r="F2245" s="37"/>
      <c r="G2245" s="37"/>
      <c r="H2245" s="37"/>
      <c r="I2245" s="144" t="str">
        <f t="shared" si="34"/>
        <v/>
      </c>
    </row>
    <row r="2246" spans="1:9" ht="13" x14ac:dyDescent="0.3">
      <c r="A2246" s="147"/>
      <c r="B2246" s="149" t="str">
        <f>IF(A2246&gt;0,VLOOKUP(A2246,Liste!$B$179                         : Liste!$C$189,2),"")</f>
        <v/>
      </c>
      <c r="C2246" s="186"/>
      <c r="D2246" s="187"/>
      <c r="E2246" t="str">
        <f>IF(D2246&gt;0,VLOOKUP(D2246,Liste!$A$10:$D$163,4),"")</f>
        <v/>
      </c>
      <c r="F2246" s="37"/>
      <c r="G2246" s="37"/>
      <c r="H2246" s="37"/>
      <c r="I2246" s="144" t="str">
        <f t="shared" ref="I2246:I2309" si="35">IF(AND(D2246&gt;0,F2246+G2246+H2246=0),"EN ATTENTE",IF(F2246+G2246+H2246&gt;1,"ERREUR",""))</f>
        <v/>
      </c>
    </row>
    <row r="2247" spans="1:9" ht="13" x14ac:dyDescent="0.3">
      <c r="A2247" s="147"/>
      <c r="B2247" s="149" t="str">
        <f>IF(A2247&gt;0,VLOOKUP(A2247,Liste!$B$179                         : Liste!$C$189,2),"")</f>
        <v/>
      </c>
      <c r="C2247" s="186"/>
      <c r="D2247" s="187"/>
      <c r="E2247" t="str">
        <f>IF(D2247&gt;0,VLOOKUP(D2247,Liste!$A$10:$D$163,4),"")</f>
        <v/>
      </c>
      <c r="F2247" s="37"/>
      <c r="G2247" s="37"/>
      <c r="H2247" s="37"/>
      <c r="I2247" s="144" t="str">
        <f t="shared" si="35"/>
        <v/>
      </c>
    </row>
    <row r="2248" spans="1:9" ht="13" x14ac:dyDescent="0.3">
      <c r="A2248" s="147"/>
      <c r="B2248" s="149" t="str">
        <f>IF(A2248&gt;0,VLOOKUP(A2248,Liste!$B$179                         : Liste!$C$189,2),"")</f>
        <v/>
      </c>
      <c r="C2248" s="186"/>
      <c r="D2248" s="187"/>
      <c r="E2248" t="str">
        <f>IF(D2248&gt;0,VLOOKUP(D2248,Liste!$A$10:$D$163,4),"")</f>
        <v/>
      </c>
      <c r="F2248" s="37"/>
      <c r="G2248" s="37"/>
      <c r="H2248" s="37"/>
      <c r="I2248" s="144" t="str">
        <f t="shared" si="35"/>
        <v/>
      </c>
    </row>
    <row r="2249" spans="1:9" ht="13" x14ac:dyDescent="0.3">
      <c r="A2249" s="147"/>
      <c r="B2249" s="149" t="str">
        <f>IF(A2249&gt;0,VLOOKUP(A2249,Liste!$B$179                         : Liste!$C$189,2),"")</f>
        <v/>
      </c>
      <c r="C2249" s="186"/>
      <c r="D2249" s="187"/>
      <c r="E2249" t="str">
        <f>IF(D2249&gt;0,VLOOKUP(D2249,Liste!$A$10:$D$163,4),"")</f>
        <v/>
      </c>
      <c r="F2249" s="37"/>
      <c r="G2249" s="37"/>
      <c r="H2249" s="37"/>
      <c r="I2249" s="144" t="str">
        <f t="shared" si="35"/>
        <v/>
      </c>
    </row>
    <row r="2250" spans="1:9" ht="13" x14ac:dyDescent="0.3">
      <c r="A2250" s="147"/>
      <c r="B2250" s="149" t="str">
        <f>IF(A2250&gt;0,VLOOKUP(A2250,Liste!$B$179                         : Liste!$C$189,2),"")</f>
        <v/>
      </c>
      <c r="C2250" s="186"/>
      <c r="D2250" s="187"/>
      <c r="E2250" t="str">
        <f>IF(D2250&gt;0,VLOOKUP(D2250,Liste!$A$10:$D$163,4),"")</f>
        <v/>
      </c>
      <c r="F2250" s="37"/>
      <c r="G2250" s="37"/>
      <c r="H2250" s="37"/>
      <c r="I2250" s="144" t="str">
        <f t="shared" si="35"/>
        <v/>
      </c>
    </row>
    <row r="2251" spans="1:9" ht="13" x14ac:dyDescent="0.3">
      <c r="A2251" s="147"/>
      <c r="B2251" s="149" t="str">
        <f>IF(A2251&gt;0,VLOOKUP(A2251,Liste!$B$179                         : Liste!$C$189,2),"")</f>
        <v/>
      </c>
      <c r="C2251" s="186"/>
      <c r="D2251" s="187"/>
      <c r="E2251" t="str">
        <f>IF(D2251&gt;0,VLOOKUP(D2251,Liste!$A$10:$D$163,4),"")</f>
        <v/>
      </c>
      <c r="F2251" s="37"/>
      <c r="G2251" s="37"/>
      <c r="H2251" s="37"/>
      <c r="I2251" s="144" t="str">
        <f t="shared" si="35"/>
        <v/>
      </c>
    </row>
    <row r="2252" spans="1:9" ht="13" x14ac:dyDescent="0.3">
      <c r="A2252" s="147"/>
      <c r="B2252" s="149" t="str">
        <f>IF(A2252&gt;0,VLOOKUP(A2252,Liste!$B$179                         : Liste!$C$189,2),"")</f>
        <v/>
      </c>
      <c r="C2252" s="186"/>
      <c r="D2252" s="187"/>
      <c r="E2252" t="str">
        <f>IF(D2252&gt;0,VLOOKUP(D2252,Liste!$A$10:$D$163,4),"")</f>
        <v/>
      </c>
      <c r="F2252" s="37"/>
      <c r="G2252" s="37"/>
      <c r="H2252" s="37"/>
      <c r="I2252" s="144" t="str">
        <f t="shared" si="35"/>
        <v/>
      </c>
    </row>
    <row r="2253" spans="1:9" ht="13" x14ac:dyDescent="0.3">
      <c r="A2253" s="147"/>
      <c r="B2253" s="149" t="str">
        <f>IF(A2253&gt;0,VLOOKUP(A2253,Liste!$B$179                         : Liste!$C$189,2),"")</f>
        <v/>
      </c>
      <c r="C2253" s="186"/>
      <c r="D2253" s="187"/>
      <c r="E2253" t="str">
        <f>IF(D2253&gt;0,VLOOKUP(D2253,Liste!$A$10:$D$163,4),"")</f>
        <v/>
      </c>
      <c r="F2253" s="37"/>
      <c r="G2253" s="37"/>
      <c r="H2253" s="37"/>
      <c r="I2253" s="144" t="str">
        <f t="shared" si="35"/>
        <v/>
      </c>
    </row>
    <row r="2254" spans="1:9" ht="13" x14ac:dyDescent="0.3">
      <c r="A2254" s="147"/>
      <c r="B2254" s="149" t="str">
        <f>IF(A2254&gt;0,VLOOKUP(A2254,Liste!$B$179                         : Liste!$C$189,2),"")</f>
        <v/>
      </c>
      <c r="C2254" s="186"/>
      <c r="D2254" s="187"/>
      <c r="E2254" t="str">
        <f>IF(D2254&gt;0,VLOOKUP(D2254,Liste!$A$10:$D$163,4),"")</f>
        <v/>
      </c>
      <c r="F2254" s="37"/>
      <c r="G2254" s="37"/>
      <c r="H2254" s="37"/>
      <c r="I2254" s="144" t="str">
        <f t="shared" si="35"/>
        <v/>
      </c>
    </row>
    <row r="2255" spans="1:9" ht="13" x14ac:dyDescent="0.3">
      <c r="A2255" s="147"/>
      <c r="B2255" s="149" t="str">
        <f>IF(A2255&gt;0,VLOOKUP(A2255,Liste!$B$179                         : Liste!$C$189,2),"")</f>
        <v/>
      </c>
      <c r="C2255" s="186"/>
      <c r="D2255" s="187"/>
      <c r="E2255" t="str">
        <f>IF(D2255&gt;0,VLOOKUP(D2255,Liste!$A$10:$D$163,4),"")</f>
        <v/>
      </c>
      <c r="F2255" s="37"/>
      <c r="G2255" s="37"/>
      <c r="H2255" s="37"/>
      <c r="I2255" s="144" t="str">
        <f t="shared" si="35"/>
        <v/>
      </c>
    </row>
    <row r="2256" spans="1:9" ht="13" x14ac:dyDescent="0.3">
      <c r="A2256" s="147"/>
      <c r="B2256" s="149" t="str">
        <f>IF(A2256&gt;0,VLOOKUP(A2256,Liste!$B$179                         : Liste!$C$189,2),"")</f>
        <v/>
      </c>
      <c r="C2256" s="186"/>
      <c r="D2256" s="187"/>
      <c r="E2256" t="str">
        <f>IF(D2256&gt;0,VLOOKUP(D2256,Liste!$A$10:$D$163,4),"")</f>
        <v/>
      </c>
      <c r="F2256" s="37"/>
      <c r="G2256" s="37"/>
      <c r="H2256" s="37"/>
      <c r="I2256" s="144" t="str">
        <f t="shared" si="35"/>
        <v/>
      </c>
    </row>
    <row r="2257" spans="1:9" ht="13" x14ac:dyDescent="0.3">
      <c r="A2257" s="147"/>
      <c r="B2257" s="149" t="str">
        <f>IF(A2257&gt;0,VLOOKUP(A2257,Liste!$B$179                         : Liste!$C$189,2),"")</f>
        <v/>
      </c>
      <c r="C2257" s="186"/>
      <c r="D2257" s="187"/>
      <c r="E2257" t="str">
        <f>IF(D2257&gt;0,VLOOKUP(D2257,Liste!$A$10:$D$163,4),"")</f>
        <v/>
      </c>
      <c r="F2257" s="37"/>
      <c r="G2257" s="37"/>
      <c r="H2257" s="37"/>
      <c r="I2257" s="144" t="str">
        <f t="shared" si="35"/>
        <v/>
      </c>
    </row>
    <row r="2258" spans="1:9" ht="13" x14ac:dyDescent="0.3">
      <c r="A2258" s="147"/>
      <c r="B2258" s="149" t="str">
        <f>IF(A2258&gt;0,VLOOKUP(A2258,Liste!$B$179                         : Liste!$C$189,2),"")</f>
        <v/>
      </c>
      <c r="C2258" s="186"/>
      <c r="D2258" s="187"/>
      <c r="E2258" t="str">
        <f>IF(D2258&gt;0,VLOOKUP(D2258,Liste!$A$10:$D$163,4),"")</f>
        <v/>
      </c>
      <c r="F2258" s="37"/>
      <c r="G2258" s="37"/>
      <c r="H2258" s="37"/>
      <c r="I2258" s="144" t="str">
        <f t="shared" si="35"/>
        <v/>
      </c>
    </row>
    <row r="2259" spans="1:9" ht="13" x14ac:dyDescent="0.3">
      <c r="A2259" s="147"/>
      <c r="B2259" s="149" t="str">
        <f>IF(A2259&gt;0,VLOOKUP(A2259,Liste!$B$179                         : Liste!$C$189,2),"")</f>
        <v/>
      </c>
      <c r="C2259" s="186"/>
      <c r="D2259" s="187"/>
      <c r="E2259" t="str">
        <f>IF(D2259&gt;0,VLOOKUP(D2259,Liste!$A$10:$D$163,4),"")</f>
        <v/>
      </c>
      <c r="F2259" s="37"/>
      <c r="G2259" s="37"/>
      <c r="H2259" s="37"/>
      <c r="I2259" s="144" t="str">
        <f t="shared" si="35"/>
        <v/>
      </c>
    </row>
    <row r="2260" spans="1:9" ht="13" x14ac:dyDescent="0.3">
      <c r="A2260" s="147"/>
      <c r="B2260" s="149" t="str">
        <f>IF(A2260&gt;0,VLOOKUP(A2260,Liste!$B$179                         : Liste!$C$189,2),"")</f>
        <v/>
      </c>
      <c r="C2260" s="186"/>
      <c r="D2260" s="187"/>
      <c r="E2260" t="str">
        <f>IF(D2260&gt;0,VLOOKUP(D2260,Liste!$A$10:$D$163,4),"")</f>
        <v/>
      </c>
      <c r="F2260" s="37"/>
      <c r="G2260" s="37"/>
      <c r="H2260" s="37"/>
      <c r="I2260" s="144" t="str">
        <f t="shared" si="35"/>
        <v/>
      </c>
    </row>
    <row r="2261" spans="1:9" ht="13" x14ac:dyDescent="0.3">
      <c r="A2261" s="147"/>
      <c r="B2261" s="149" t="str">
        <f>IF(A2261&gt;0,VLOOKUP(A2261,Liste!$B$179                         : Liste!$C$189,2),"")</f>
        <v/>
      </c>
      <c r="C2261" s="186"/>
      <c r="D2261" s="187"/>
      <c r="E2261" t="str">
        <f>IF(D2261&gt;0,VLOOKUP(D2261,Liste!$A$10:$D$163,4),"")</f>
        <v/>
      </c>
      <c r="F2261" s="37"/>
      <c r="G2261" s="37"/>
      <c r="H2261" s="37"/>
      <c r="I2261" s="144" t="str">
        <f t="shared" si="35"/>
        <v/>
      </c>
    </row>
    <row r="2262" spans="1:9" ht="13" x14ac:dyDescent="0.3">
      <c r="A2262" s="147"/>
      <c r="B2262" s="149" t="str">
        <f>IF(A2262&gt;0,VLOOKUP(A2262,Liste!$B$179                         : Liste!$C$189,2),"")</f>
        <v/>
      </c>
      <c r="C2262" s="186"/>
      <c r="D2262" s="187"/>
      <c r="E2262" t="str">
        <f>IF(D2262&gt;0,VLOOKUP(D2262,Liste!$A$10:$D$163,4),"")</f>
        <v/>
      </c>
      <c r="F2262" s="37"/>
      <c r="G2262" s="37"/>
      <c r="H2262" s="37"/>
      <c r="I2262" s="144" t="str">
        <f t="shared" si="35"/>
        <v/>
      </c>
    </row>
    <row r="2263" spans="1:9" ht="13" x14ac:dyDescent="0.3">
      <c r="A2263" s="147"/>
      <c r="B2263" s="149" t="str">
        <f>IF(A2263&gt;0,VLOOKUP(A2263,Liste!$B$179                         : Liste!$C$189,2),"")</f>
        <v/>
      </c>
      <c r="C2263" s="186"/>
      <c r="D2263" s="187"/>
      <c r="E2263" t="str">
        <f>IF(D2263&gt;0,VLOOKUP(D2263,Liste!$A$10:$D$163,4),"")</f>
        <v/>
      </c>
      <c r="F2263" s="37"/>
      <c r="G2263" s="37"/>
      <c r="H2263" s="37"/>
      <c r="I2263" s="144" t="str">
        <f t="shared" si="35"/>
        <v/>
      </c>
    </row>
    <row r="2264" spans="1:9" ht="13" x14ac:dyDescent="0.3">
      <c r="A2264" s="147"/>
      <c r="B2264" s="149" t="str">
        <f>IF(A2264&gt;0,VLOOKUP(A2264,Liste!$B$179                         : Liste!$C$189,2),"")</f>
        <v/>
      </c>
      <c r="C2264" s="186"/>
      <c r="D2264" s="187"/>
      <c r="E2264" t="str">
        <f>IF(D2264&gt;0,VLOOKUP(D2264,Liste!$A$10:$D$163,4),"")</f>
        <v/>
      </c>
      <c r="F2264" s="37"/>
      <c r="G2264" s="37"/>
      <c r="H2264" s="37"/>
      <c r="I2264" s="144" t="str">
        <f t="shared" si="35"/>
        <v/>
      </c>
    </row>
    <row r="2265" spans="1:9" ht="13" x14ac:dyDescent="0.3">
      <c r="A2265" s="147"/>
      <c r="B2265" s="149" t="str">
        <f>IF(A2265&gt;0,VLOOKUP(A2265,Liste!$B$179                         : Liste!$C$189,2),"")</f>
        <v/>
      </c>
      <c r="C2265" s="186"/>
      <c r="D2265" s="187"/>
      <c r="E2265" t="str">
        <f>IF(D2265&gt;0,VLOOKUP(D2265,Liste!$A$10:$D$163,4),"")</f>
        <v/>
      </c>
      <c r="F2265" s="37"/>
      <c r="G2265" s="37"/>
      <c r="H2265" s="37"/>
      <c r="I2265" s="144" t="str">
        <f t="shared" si="35"/>
        <v/>
      </c>
    </row>
    <row r="2266" spans="1:9" ht="13" x14ac:dyDescent="0.3">
      <c r="A2266" s="147"/>
      <c r="B2266" s="149" t="str">
        <f>IF(A2266&gt;0,VLOOKUP(A2266,Liste!$B$179                         : Liste!$C$189,2),"")</f>
        <v/>
      </c>
      <c r="C2266" s="186"/>
      <c r="D2266" s="187"/>
      <c r="E2266" t="str">
        <f>IF(D2266&gt;0,VLOOKUP(D2266,Liste!$A$10:$D$163,4),"")</f>
        <v/>
      </c>
      <c r="F2266" s="37"/>
      <c r="G2266" s="37"/>
      <c r="H2266" s="37"/>
      <c r="I2266" s="144" t="str">
        <f t="shared" si="35"/>
        <v/>
      </c>
    </row>
    <row r="2267" spans="1:9" ht="13" x14ac:dyDescent="0.3">
      <c r="A2267" s="147"/>
      <c r="B2267" s="149" t="str">
        <f>IF(A2267&gt;0,VLOOKUP(A2267,Liste!$B$179                         : Liste!$C$189,2),"")</f>
        <v/>
      </c>
      <c r="C2267" s="186"/>
      <c r="D2267" s="187"/>
      <c r="E2267" t="str">
        <f>IF(D2267&gt;0,VLOOKUP(D2267,Liste!$A$10:$D$163,4),"")</f>
        <v/>
      </c>
      <c r="F2267" s="37"/>
      <c r="G2267" s="37"/>
      <c r="H2267" s="37"/>
      <c r="I2267" s="144" t="str">
        <f t="shared" si="35"/>
        <v/>
      </c>
    </row>
    <row r="2268" spans="1:9" ht="13" x14ac:dyDescent="0.3">
      <c r="A2268" s="147"/>
      <c r="B2268" s="149" t="str">
        <f>IF(A2268&gt;0,VLOOKUP(A2268,Liste!$B$179                         : Liste!$C$189,2),"")</f>
        <v/>
      </c>
      <c r="C2268" s="186"/>
      <c r="D2268" s="187"/>
      <c r="E2268" t="str">
        <f>IF(D2268&gt;0,VLOOKUP(D2268,Liste!$A$10:$D$163,4),"")</f>
        <v/>
      </c>
      <c r="F2268" s="37"/>
      <c r="G2268" s="37"/>
      <c r="H2268" s="37"/>
      <c r="I2268" s="144" t="str">
        <f t="shared" si="35"/>
        <v/>
      </c>
    </row>
    <row r="2269" spans="1:9" ht="13" x14ac:dyDescent="0.3">
      <c r="A2269" s="147"/>
      <c r="B2269" s="149" t="str">
        <f>IF(A2269&gt;0,VLOOKUP(A2269,Liste!$B$179                         : Liste!$C$189,2),"")</f>
        <v/>
      </c>
      <c r="C2269" s="186"/>
      <c r="D2269" s="187"/>
      <c r="E2269" t="str">
        <f>IF(D2269&gt;0,VLOOKUP(D2269,Liste!$A$10:$D$163,4),"")</f>
        <v/>
      </c>
      <c r="F2269" s="37"/>
      <c r="G2269" s="37"/>
      <c r="H2269" s="37"/>
      <c r="I2269" s="144" t="str">
        <f t="shared" si="35"/>
        <v/>
      </c>
    </row>
    <row r="2270" spans="1:9" ht="13" x14ac:dyDescent="0.3">
      <c r="A2270" s="147"/>
      <c r="B2270" s="149" t="str">
        <f>IF(A2270&gt;0,VLOOKUP(A2270,Liste!$B$179                         : Liste!$C$189,2),"")</f>
        <v/>
      </c>
      <c r="C2270" s="186"/>
      <c r="D2270" s="187"/>
      <c r="E2270" t="str">
        <f>IF(D2270&gt;0,VLOOKUP(D2270,Liste!$A$10:$D$163,4),"")</f>
        <v/>
      </c>
      <c r="F2270" s="37"/>
      <c r="G2270" s="37"/>
      <c r="H2270" s="37"/>
      <c r="I2270" s="144" t="str">
        <f t="shared" si="35"/>
        <v/>
      </c>
    </row>
    <row r="2271" spans="1:9" ht="13" x14ac:dyDescent="0.3">
      <c r="A2271" s="147"/>
      <c r="B2271" s="149" t="str">
        <f>IF(A2271&gt;0,VLOOKUP(A2271,Liste!$B$179                         : Liste!$C$189,2),"")</f>
        <v/>
      </c>
      <c r="C2271" s="186"/>
      <c r="D2271" s="187"/>
      <c r="E2271" t="str">
        <f>IF(D2271&gt;0,VLOOKUP(D2271,Liste!$A$10:$D$163,4),"")</f>
        <v/>
      </c>
      <c r="F2271" s="37"/>
      <c r="G2271" s="37"/>
      <c r="H2271" s="37"/>
      <c r="I2271" s="144" t="str">
        <f t="shared" si="35"/>
        <v/>
      </c>
    </row>
    <row r="2272" spans="1:9" ht="13" x14ac:dyDescent="0.3">
      <c r="A2272" s="147"/>
      <c r="B2272" s="149" t="str">
        <f>IF(A2272&gt;0,VLOOKUP(A2272,Liste!$B$179                         : Liste!$C$189,2),"")</f>
        <v/>
      </c>
      <c r="C2272" s="186"/>
      <c r="D2272" s="187"/>
      <c r="E2272" t="str">
        <f>IF(D2272&gt;0,VLOOKUP(D2272,Liste!$A$10:$D$163,4),"")</f>
        <v/>
      </c>
      <c r="F2272" s="37"/>
      <c r="G2272" s="37"/>
      <c r="H2272" s="37"/>
      <c r="I2272" s="144" t="str">
        <f t="shared" si="35"/>
        <v/>
      </c>
    </row>
    <row r="2273" spans="1:9" ht="13" x14ac:dyDescent="0.3">
      <c r="A2273" s="147"/>
      <c r="B2273" s="149" t="str">
        <f>IF(A2273&gt;0,VLOOKUP(A2273,Liste!$B$179                         : Liste!$C$189,2),"")</f>
        <v/>
      </c>
      <c r="C2273" s="186"/>
      <c r="D2273" s="187"/>
      <c r="E2273" t="str">
        <f>IF(D2273&gt;0,VLOOKUP(D2273,Liste!$A$10:$D$163,4),"")</f>
        <v/>
      </c>
      <c r="F2273" s="37"/>
      <c r="G2273" s="37"/>
      <c r="H2273" s="37"/>
      <c r="I2273" s="144" t="str">
        <f t="shared" si="35"/>
        <v/>
      </c>
    </row>
    <row r="2274" spans="1:9" ht="13" x14ac:dyDescent="0.3">
      <c r="A2274" s="147"/>
      <c r="B2274" s="149" t="str">
        <f>IF(A2274&gt;0,VLOOKUP(A2274,Liste!$B$179                         : Liste!$C$189,2),"")</f>
        <v/>
      </c>
      <c r="C2274" s="186"/>
      <c r="D2274" s="187"/>
      <c r="E2274" t="str">
        <f>IF(D2274&gt;0,VLOOKUP(D2274,Liste!$A$10:$D$163,4),"")</f>
        <v/>
      </c>
      <c r="F2274" s="37"/>
      <c r="G2274" s="37"/>
      <c r="H2274" s="37"/>
      <c r="I2274" s="144" t="str">
        <f t="shared" si="35"/>
        <v/>
      </c>
    </row>
    <row r="2275" spans="1:9" ht="13" x14ac:dyDescent="0.3">
      <c r="A2275" s="147"/>
      <c r="B2275" s="149" t="str">
        <f>IF(A2275&gt;0,VLOOKUP(A2275,Liste!$B$179                         : Liste!$C$189,2),"")</f>
        <v/>
      </c>
      <c r="C2275" s="186"/>
      <c r="D2275" s="187"/>
      <c r="E2275" t="str">
        <f>IF(D2275&gt;0,VLOOKUP(D2275,Liste!$A$10:$D$163,4),"")</f>
        <v/>
      </c>
      <c r="F2275" s="37"/>
      <c r="G2275" s="37"/>
      <c r="H2275" s="37"/>
      <c r="I2275" s="144" t="str">
        <f t="shared" si="35"/>
        <v/>
      </c>
    </row>
    <row r="2276" spans="1:9" ht="13" x14ac:dyDescent="0.3">
      <c r="A2276" s="147"/>
      <c r="B2276" s="149" t="str">
        <f>IF(A2276&gt;0,VLOOKUP(A2276,Liste!$B$179                         : Liste!$C$189,2),"")</f>
        <v/>
      </c>
      <c r="C2276" s="186"/>
      <c r="D2276" s="187"/>
      <c r="E2276" t="str">
        <f>IF(D2276&gt;0,VLOOKUP(D2276,Liste!$A$10:$D$163,4),"")</f>
        <v/>
      </c>
      <c r="F2276" s="37"/>
      <c r="G2276" s="37"/>
      <c r="H2276" s="37"/>
      <c r="I2276" s="144" t="str">
        <f t="shared" si="35"/>
        <v/>
      </c>
    </row>
    <row r="2277" spans="1:9" ht="13" x14ac:dyDescent="0.3">
      <c r="A2277" s="147"/>
      <c r="B2277" s="149" t="str">
        <f>IF(A2277&gt;0,VLOOKUP(A2277,Liste!$B$179                         : Liste!$C$189,2),"")</f>
        <v/>
      </c>
      <c r="C2277" s="186"/>
      <c r="D2277" s="187"/>
      <c r="E2277" t="str">
        <f>IF(D2277&gt;0,VLOOKUP(D2277,Liste!$A$10:$D$163,4),"")</f>
        <v/>
      </c>
      <c r="F2277" s="37"/>
      <c r="G2277" s="37"/>
      <c r="H2277" s="37"/>
      <c r="I2277" s="144" t="str">
        <f t="shared" si="35"/>
        <v/>
      </c>
    </row>
    <row r="2278" spans="1:9" ht="13" x14ac:dyDescent="0.3">
      <c r="A2278" s="147"/>
      <c r="B2278" s="149" t="str">
        <f>IF(A2278&gt;0,VLOOKUP(A2278,Liste!$B$179                         : Liste!$C$189,2),"")</f>
        <v/>
      </c>
      <c r="C2278" s="186"/>
      <c r="D2278" s="187"/>
      <c r="E2278" t="str">
        <f>IF(D2278&gt;0,VLOOKUP(D2278,Liste!$A$10:$D$163,4),"")</f>
        <v/>
      </c>
      <c r="F2278" s="37"/>
      <c r="G2278" s="37"/>
      <c r="H2278" s="37"/>
      <c r="I2278" s="144" t="str">
        <f t="shared" si="35"/>
        <v/>
      </c>
    </row>
    <row r="2279" spans="1:9" ht="13" x14ac:dyDescent="0.3">
      <c r="A2279" s="147"/>
      <c r="B2279" s="149" t="str">
        <f>IF(A2279&gt;0,VLOOKUP(A2279,Liste!$B$179                         : Liste!$C$189,2),"")</f>
        <v/>
      </c>
      <c r="C2279" s="186"/>
      <c r="D2279" s="187"/>
      <c r="E2279" t="str">
        <f>IF(D2279&gt;0,VLOOKUP(D2279,Liste!$A$10:$D$163,4),"")</f>
        <v/>
      </c>
      <c r="F2279" s="37"/>
      <c r="G2279" s="37"/>
      <c r="H2279" s="37"/>
      <c r="I2279" s="144" t="str">
        <f t="shared" si="35"/>
        <v/>
      </c>
    </row>
    <row r="2280" spans="1:9" ht="13" x14ac:dyDescent="0.3">
      <c r="A2280" s="147"/>
      <c r="B2280" s="149" t="str">
        <f>IF(A2280&gt;0,VLOOKUP(A2280,Liste!$B$179                         : Liste!$C$189,2),"")</f>
        <v/>
      </c>
      <c r="C2280" s="186"/>
      <c r="D2280" s="187"/>
      <c r="E2280" t="str">
        <f>IF(D2280&gt;0,VLOOKUP(D2280,Liste!$A$10:$D$163,4),"")</f>
        <v/>
      </c>
      <c r="F2280" s="37"/>
      <c r="G2280" s="37"/>
      <c r="H2280" s="37"/>
      <c r="I2280" s="144" t="str">
        <f t="shared" si="35"/>
        <v/>
      </c>
    </row>
    <row r="2281" spans="1:9" ht="13" x14ac:dyDescent="0.3">
      <c r="A2281" s="147"/>
      <c r="B2281" s="149" t="str">
        <f>IF(A2281&gt;0,VLOOKUP(A2281,Liste!$B$179                         : Liste!$C$189,2),"")</f>
        <v/>
      </c>
      <c r="C2281" s="186"/>
      <c r="D2281" s="187"/>
      <c r="E2281" t="str">
        <f>IF(D2281&gt;0,VLOOKUP(D2281,Liste!$A$10:$D$163,4),"")</f>
        <v/>
      </c>
      <c r="F2281" s="37"/>
      <c r="G2281" s="37"/>
      <c r="H2281" s="37"/>
      <c r="I2281" s="144" t="str">
        <f t="shared" si="35"/>
        <v/>
      </c>
    </row>
    <row r="2282" spans="1:9" ht="13" x14ac:dyDescent="0.3">
      <c r="A2282" s="147"/>
      <c r="B2282" s="149" t="str">
        <f>IF(A2282&gt;0,VLOOKUP(A2282,Liste!$B$179                         : Liste!$C$189,2),"")</f>
        <v/>
      </c>
      <c r="C2282" s="186"/>
      <c r="D2282" s="187"/>
      <c r="E2282" t="str">
        <f>IF(D2282&gt;0,VLOOKUP(D2282,Liste!$A$10:$D$163,4),"")</f>
        <v/>
      </c>
      <c r="F2282" s="37"/>
      <c r="G2282" s="37"/>
      <c r="H2282" s="37"/>
      <c r="I2282" s="144" t="str">
        <f t="shared" si="35"/>
        <v/>
      </c>
    </row>
    <row r="2283" spans="1:9" ht="13" x14ac:dyDescent="0.3">
      <c r="A2283" s="147"/>
      <c r="B2283" s="149" t="str">
        <f>IF(A2283&gt;0,VLOOKUP(A2283,Liste!$B$179                         : Liste!$C$189,2),"")</f>
        <v/>
      </c>
      <c r="C2283" s="186"/>
      <c r="D2283" s="187"/>
      <c r="E2283" t="str">
        <f>IF(D2283&gt;0,VLOOKUP(D2283,Liste!$A$10:$D$163,4),"")</f>
        <v/>
      </c>
      <c r="F2283" s="37"/>
      <c r="G2283" s="37"/>
      <c r="H2283" s="37"/>
      <c r="I2283" s="144" t="str">
        <f t="shared" si="35"/>
        <v/>
      </c>
    </row>
    <row r="2284" spans="1:9" ht="13" x14ac:dyDescent="0.3">
      <c r="A2284" s="147"/>
      <c r="B2284" s="149" t="str">
        <f>IF(A2284&gt;0,VLOOKUP(A2284,Liste!$B$179                         : Liste!$C$189,2),"")</f>
        <v/>
      </c>
      <c r="C2284" s="186"/>
      <c r="D2284" s="187"/>
      <c r="E2284" t="str">
        <f>IF(D2284&gt;0,VLOOKUP(D2284,Liste!$A$10:$D$163,4),"")</f>
        <v/>
      </c>
      <c r="F2284" s="37"/>
      <c r="G2284" s="37"/>
      <c r="H2284" s="37"/>
      <c r="I2284" s="144" t="str">
        <f t="shared" si="35"/>
        <v/>
      </c>
    </row>
    <row r="2285" spans="1:9" ht="13" x14ac:dyDescent="0.3">
      <c r="A2285" s="147"/>
      <c r="B2285" s="149" t="str">
        <f>IF(A2285&gt;0,VLOOKUP(A2285,Liste!$B$179                         : Liste!$C$189,2),"")</f>
        <v/>
      </c>
      <c r="C2285" s="186"/>
      <c r="D2285" s="187"/>
      <c r="E2285" t="str">
        <f>IF(D2285&gt;0,VLOOKUP(D2285,Liste!$A$10:$D$163,4),"")</f>
        <v/>
      </c>
      <c r="F2285" s="37"/>
      <c r="G2285" s="37"/>
      <c r="H2285" s="37"/>
      <c r="I2285" s="144" t="str">
        <f t="shared" si="35"/>
        <v/>
      </c>
    </row>
    <row r="2286" spans="1:9" ht="13" x14ac:dyDescent="0.3">
      <c r="A2286" s="147"/>
      <c r="B2286" s="149" t="str">
        <f>IF(A2286&gt;0,VLOOKUP(A2286,Liste!$B$179                         : Liste!$C$189,2),"")</f>
        <v/>
      </c>
      <c r="C2286" s="186"/>
      <c r="D2286" s="187"/>
      <c r="E2286" t="str">
        <f>IF(D2286&gt;0,VLOOKUP(D2286,Liste!$A$10:$D$163,4),"")</f>
        <v/>
      </c>
      <c r="F2286" s="37"/>
      <c r="G2286" s="37"/>
      <c r="H2286" s="37"/>
      <c r="I2286" s="144" t="str">
        <f t="shared" si="35"/>
        <v/>
      </c>
    </row>
    <row r="2287" spans="1:9" ht="13" x14ac:dyDescent="0.3">
      <c r="A2287" s="147"/>
      <c r="B2287" s="149" t="str">
        <f>IF(A2287&gt;0,VLOOKUP(A2287,Liste!$B$179                         : Liste!$C$189,2),"")</f>
        <v/>
      </c>
      <c r="C2287" s="186"/>
      <c r="D2287" s="187"/>
      <c r="E2287" t="str">
        <f>IF(D2287&gt;0,VLOOKUP(D2287,Liste!$A$10:$D$163,4),"")</f>
        <v/>
      </c>
      <c r="F2287" s="37"/>
      <c r="G2287" s="37"/>
      <c r="H2287" s="37"/>
      <c r="I2287" s="144" t="str">
        <f t="shared" si="35"/>
        <v/>
      </c>
    </row>
    <row r="2288" spans="1:9" ht="13" x14ac:dyDescent="0.3">
      <c r="A2288" s="147"/>
      <c r="B2288" s="149" t="str">
        <f>IF(A2288&gt;0,VLOOKUP(A2288,Liste!$B$179                         : Liste!$C$189,2),"")</f>
        <v/>
      </c>
      <c r="C2288" s="186"/>
      <c r="D2288" s="187"/>
      <c r="E2288" t="str">
        <f>IF(D2288&gt;0,VLOOKUP(D2288,Liste!$A$10:$D$163,4),"")</f>
        <v/>
      </c>
      <c r="F2288" s="37"/>
      <c r="G2288" s="37"/>
      <c r="H2288" s="37"/>
      <c r="I2288" s="144" t="str">
        <f t="shared" si="35"/>
        <v/>
      </c>
    </row>
    <row r="2289" spans="1:9" ht="13" x14ac:dyDescent="0.3">
      <c r="A2289" s="147"/>
      <c r="B2289" s="149" t="str">
        <f>IF(A2289&gt;0,VLOOKUP(A2289,Liste!$B$179                         : Liste!$C$189,2),"")</f>
        <v/>
      </c>
      <c r="C2289" s="186"/>
      <c r="D2289" s="187"/>
      <c r="E2289" t="str">
        <f>IF(D2289&gt;0,VLOOKUP(D2289,Liste!$A$10:$D$163,4),"")</f>
        <v/>
      </c>
      <c r="F2289" s="37"/>
      <c r="G2289" s="37"/>
      <c r="H2289" s="37"/>
      <c r="I2289" s="144" t="str">
        <f t="shared" si="35"/>
        <v/>
      </c>
    </row>
    <row r="2290" spans="1:9" ht="13" x14ac:dyDescent="0.3">
      <c r="A2290" s="147"/>
      <c r="B2290" s="149" t="str">
        <f>IF(A2290&gt;0,VLOOKUP(A2290,Liste!$B$179                         : Liste!$C$189,2),"")</f>
        <v/>
      </c>
      <c r="C2290" s="186"/>
      <c r="D2290" s="187"/>
      <c r="E2290" t="str">
        <f>IF(D2290&gt;0,VLOOKUP(D2290,Liste!$A$10:$D$163,4),"")</f>
        <v/>
      </c>
      <c r="F2290" s="37"/>
      <c r="G2290" s="37"/>
      <c r="H2290" s="37"/>
      <c r="I2290" s="144" t="str">
        <f t="shared" si="35"/>
        <v/>
      </c>
    </row>
    <row r="2291" spans="1:9" ht="13" x14ac:dyDescent="0.3">
      <c r="A2291" s="147"/>
      <c r="B2291" s="149" t="str">
        <f>IF(A2291&gt;0,VLOOKUP(A2291,Liste!$B$179                         : Liste!$C$189,2),"")</f>
        <v/>
      </c>
      <c r="C2291" s="186"/>
      <c r="D2291" s="187"/>
      <c r="E2291" t="str">
        <f>IF(D2291&gt;0,VLOOKUP(D2291,Liste!$A$10:$D$163,4),"")</f>
        <v/>
      </c>
      <c r="F2291" s="37"/>
      <c r="G2291" s="37"/>
      <c r="H2291" s="37"/>
      <c r="I2291" s="144" t="str">
        <f t="shared" si="35"/>
        <v/>
      </c>
    </row>
    <row r="2292" spans="1:9" ht="13" x14ac:dyDescent="0.3">
      <c r="A2292" s="147"/>
      <c r="B2292" s="149" t="str">
        <f>IF(A2292&gt;0,VLOOKUP(A2292,Liste!$B$179                         : Liste!$C$189,2),"")</f>
        <v/>
      </c>
      <c r="C2292" s="186"/>
      <c r="D2292" s="187"/>
      <c r="E2292" t="str">
        <f>IF(D2292&gt;0,VLOOKUP(D2292,Liste!$A$10:$D$163,4),"")</f>
        <v/>
      </c>
      <c r="F2292" s="37"/>
      <c r="G2292" s="37"/>
      <c r="H2292" s="37"/>
      <c r="I2292" s="144" t="str">
        <f t="shared" si="35"/>
        <v/>
      </c>
    </row>
    <row r="2293" spans="1:9" ht="13" x14ac:dyDescent="0.3">
      <c r="A2293" s="147"/>
      <c r="B2293" s="149" t="str">
        <f>IF(A2293&gt;0,VLOOKUP(A2293,Liste!$B$179                         : Liste!$C$189,2),"")</f>
        <v/>
      </c>
      <c r="C2293" s="186"/>
      <c r="D2293" s="187"/>
      <c r="E2293" t="str">
        <f>IF(D2293&gt;0,VLOOKUP(D2293,Liste!$A$10:$D$163,4),"")</f>
        <v/>
      </c>
      <c r="F2293" s="37"/>
      <c r="G2293" s="37"/>
      <c r="H2293" s="37"/>
      <c r="I2293" s="144" t="str">
        <f t="shared" si="35"/>
        <v/>
      </c>
    </row>
    <row r="2294" spans="1:9" ht="13" x14ac:dyDescent="0.3">
      <c r="A2294" s="147"/>
      <c r="B2294" s="149" t="str">
        <f>IF(A2294&gt;0,VLOOKUP(A2294,Liste!$B$179                         : Liste!$C$189,2),"")</f>
        <v/>
      </c>
      <c r="C2294" s="186"/>
      <c r="D2294" s="187"/>
      <c r="E2294" t="str">
        <f>IF(D2294&gt;0,VLOOKUP(D2294,Liste!$A$10:$D$163,4),"")</f>
        <v/>
      </c>
      <c r="F2294" s="37"/>
      <c r="G2294" s="37"/>
      <c r="H2294" s="37"/>
      <c r="I2294" s="144" t="str">
        <f t="shared" si="35"/>
        <v/>
      </c>
    </row>
    <row r="2295" spans="1:9" ht="13" x14ac:dyDescent="0.3">
      <c r="A2295" s="147"/>
      <c r="B2295" s="149" t="str">
        <f>IF(A2295&gt;0,VLOOKUP(A2295,Liste!$B$179                         : Liste!$C$189,2),"")</f>
        <v/>
      </c>
      <c r="C2295" s="186"/>
      <c r="D2295" s="187"/>
      <c r="E2295" t="str">
        <f>IF(D2295&gt;0,VLOOKUP(D2295,Liste!$A$10:$D$163,4),"")</f>
        <v/>
      </c>
      <c r="F2295" s="37"/>
      <c r="G2295" s="37"/>
      <c r="H2295" s="37"/>
      <c r="I2295" s="144" t="str">
        <f t="shared" si="35"/>
        <v/>
      </c>
    </row>
    <row r="2296" spans="1:9" ht="13" x14ac:dyDescent="0.3">
      <c r="A2296" s="147"/>
      <c r="B2296" s="149" t="str">
        <f>IF(A2296&gt;0,VLOOKUP(A2296,Liste!$B$179                         : Liste!$C$189,2),"")</f>
        <v/>
      </c>
      <c r="C2296" s="186"/>
      <c r="D2296" s="187"/>
      <c r="E2296" t="str">
        <f>IF(D2296&gt;0,VLOOKUP(D2296,Liste!$A$10:$D$163,4),"")</f>
        <v/>
      </c>
      <c r="F2296" s="37"/>
      <c r="G2296" s="37"/>
      <c r="H2296" s="37"/>
      <c r="I2296" s="144" t="str">
        <f t="shared" si="35"/>
        <v/>
      </c>
    </row>
    <row r="2297" spans="1:9" ht="13" x14ac:dyDescent="0.3">
      <c r="A2297" s="147"/>
      <c r="B2297" s="149" t="str">
        <f>IF(A2297&gt;0,VLOOKUP(A2297,Liste!$B$179                         : Liste!$C$189,2),"")</f>
        <v/>
      </c>
      <c r="C2297" s="186"/>
      <c r="D2297" s="187"/>
      <c r="E2297" t="str">
        <f>IF(D2297&gt;0,VLOOKUP(D2297,Liste!$A$10:$D$163,4),"")</f>
        <v/>
      </c>
      <c r="F2297" s="37"/>
      <c r="G2297" s="37"/>
      <c r="H2297" s="37"/>
      <c r="I2297" s="144" t="str">
        <f t="shared" si="35"/>
        <v/>
      </c>
    </row>
    <row r="2298" spans="1:9" ht="13" x14ac:dyDescent="0.3">
      <c r="A2298" s="147"/>
      <c r="B2298" s="149" t="str">
        <f>IF(A2298&gt;0,VLOOKUP(A2298,Liste!$B$179                         : Liste!$C$189,2),"")</f>
        <v/>
      </c>
      <c r="C2298" s="186"/>
      <c r="D2298" s="187"/>
      <c r="E2298" t="str">
        <f>IF(D2298&gt;0,VLOOKUP(D2298,Liste!$A$10:$D$163,4),"")</f>
        <v/>
      </c>
      <c r="F2298" s="37"/>
      <c r="G2298" s="37"/>
      <c r="H2298" s="37"/>
      <c r="I2298" s="144" t="str">
        <f t="shared" si="35"/>
        <v/>
      </c>
    </row>
    <row r="2299" spans="1:9" ht="13" x14ac:dyDescent="0.3">
      <c r="A2299" s="147"/>
      <c r="B2299" s="149" t="str">
        <f>IF(A2299&gt;0,VLOOKUP(A2299,Liste!$B$179                         : Liste!$C$189,2),"")</f>
        <v/>
      </c>
      <c r="C2299" s="186"/>
      <c r="D2299" s="187"/>
      <c r="E2299" t="str">
        <f>IF(D2299&gt;0,VLOOKUP(D2299,Liste!$A$10:$D$163,4),"")</f>
        <v/>
      </c>
      <c r="F2299" s="37"/>
      <c r="G2299" s="37"/>
      <c r="H2299" s="37"/>
      <c r="I2299" s="144" t="str">
        <f t="shared" si="35"/>
        <v/>
      </c>
    </row>
    <row r="2300" spans="1:9" ht="13" x14ac:dyDescent="0.3">
      <c r="A2300" s="147"/>
      <c r="B2300" s="149" t="str">
        <f>IF(A2300&gt;0,VLOOKUP(A2300,Liste!$B$179                         : Liste!$C$189,2),"")</f>
        <v/>
      </c>
      <c r="C2300" s="186"/>
      <c r="D2300" s="187"/>
      <c r="E2300" t="str">
        <f>IF(D2300&gt;0,VLOOKUP(D2300,Liste!$A$10:$D$163,4),"")</f>
        <v/>
      </c>
      <c r="F2300" s="37"/>
      <c r="G2300" s="37"/>
      <c r="H2300" s="37"/>
      <c r="I2300" s="144" t="str">
        <f t="shared" si="35"/>
        <v/>
      </c>
    </row>
    <row r="2301" spans="1:9" ht="13" x14ac:dyDescent="0.3">
      <c r="A2301" s="147"/>
      <c r="B2301" s="149" t="str">
        <f>IF(A2301&gt;0,VLOOKUP(A2301,Liste!$B$179                         : Liste!$C$189,2),"")</f>
        <v/>
      </c>
      <c r="C2301" s="186"/>
      <c r="D2301" s="187"/>
      <c r="E2301" t="str">
        <f>IF(D2301&gt;0,VLOOKUP(D2301,Liste!$A$10:$D$163,4),"")</f>
        <v/>
      </c>
      <c r="F2301" s="37"/>
      <c r="G2301" s="37"/>
      <c r="H2301" s="37"/>
      <c r="I2301" s="144" t="str">
        <f t="shared" si="35"/>
        <v/>
      </c>
    </row>
    <row r="2302" spans="1:9" ht="13" x14ac:dyDescent="0.3">
      <c r="A2302" s="147"/>
      <c r="B2302" s="149" t="str">
        <f>IF(A2302&gt;0,VLOOKUP(A2302,Liste!$B$179                         : Liste!$C$189,2),"")</f>
        <v/>
      </c>
      <c r="C2302" s="186"/>
      <c r="D2302" s="187"/>
      <c r="E2302" t="str">
        <f>IF(D2302&gt;0,VLOOKUP(D2302,Liste!$A$10:$D$163,4),"")</f>
        <v/>
      </c>
      <c r="F2302" s="37"/>
      <c r="G2302" s="37"/>
      <c r="H2302" s="37"/>
      <c r="I2302" s="144" t="str">
        <f t="shared" si="35"/>
        <v/>
      </c>
    </row>
    <row r="2303" spans="1:9" ht="13" x14ac:dyDescent="0.3">
      <c r="A2303" s="147"/>
      <c r="B2303" s="149" t="str">
        <f>IF(A2303&gt;0,VLOOKUP(A2303,Liste!$B$179                         : Liste!$C$189,2),"")</f>
        <v/>
      </c>
      <c r="C2303" s="186"/>
      <c r="D2303" s="187"/>
      <c r="E2303" t="str">
        <f>IF(D2303&gt;0,VLOOKUP(D2303,Liste!$A$10:$D$163,4),"")</f>
        <v/>
      </c>
      <c r="F2303" s="37"/>
      <c r="G2303" s="37"/>
      <c r="H2303" s="37"/>
      <c r="I2303" s="144" t="str">
        <f t="shared" si="35"/>
        <v/>
      </c>
    </row>
    <row r="2304" spans="1:9" ht="13" x14ac:dyDescent="0.3">
      <c r="A2304" s="147"/>
      <c r="B2304" s="149" t="str">
        <f>IF(A2304&gt;0,VLOOKUP(A2304,Liste!$B$179                         : Liste!$C$189,2),"")</f>
        <v/>
      </c>
      <c r="C2304" s="186"/>
      <c r="D2304" s="187"/>
      <c r="E2304" t="str">
        <f>IF(D2304&gt;0,VLOOKUP(D2304,Liste!$A$10:$D$163,4),"")</f>
        <v/>
      </c>
      <c r="F2304" s="37"/>
      <c r="G2304" s="37"/>
      <c r="H2304" s="37"/>
      <c r="I2304" s="144" t="str">
        <f t="shared" si="35"/>
        <v/>
      </c>
    </row>
    <row r="2305" spans="1:9" ht="13" x14ac:dyDescent="0.3">
      <c r="A2305" s="147"/>
      <c r="B2305" s="149" t="str">
        <f>IF(A2305&gt;0,VLOOKUP(A2305,Liste!$B$179                         : Liste!$C$189,2),"")</f>
        <v/>
      </c>
      <c r="C2305" s="186"/>
      <c r="D2305" s="187"/>
      <c r="E2305" t="str">
        <f>IF(D2305&gt;0,VLOOKUP(D2305,Liste!$A$10:$D$163,4),"")</f>
        <v/>
      </c>
      <c r="F2305" s="37"/>
      <c r="G2305" s="37"/>
      <c r="H2305" s="37"/>
      <c r="I2305" s="144" t="str">
        <f t="shared" si="35"/>
        <v/>
      </c>
    </row>
    <row r="2306" spans="1:9" ht="13" x14ac:dyDescent="0.3">
      <c r="A2306" s="147"/>
      <c r="B2306" s="149" t="str">
        <f>IF(A2306&gt;0,VLOOKUP(A2306,Liste!$B$179                         : Liste!$C$189,2),"")</f>
        <v/>
      </c>
      <c r="C2306" s="186"/>
      <c r="D2306" s="187"/>
      <c r="E2306" t="str">
        <f>IF(D2306&gt;0,VLOOKUP(D2306,Liste!$A$10:$D$163,4),"")</f>
        <v/>
      </c>
      <c r="F2306" s="37"/>
      <c r="G2306" s="37"/>
      <c r="H2306" s="37"/>
      <c r="I2306" s="144" t="str">
        <f t="shared" si="35"/>
        <v/>
      </c>
    </row>
    <row r="2307" spans="1:9" ht="13" x14ac:dyDescent="0.3">
      <c r="A2307" s="147"/>
      <c r="B2307" s="149" t="str">
        <f>IF(A2307&gt;0,VLOOKUP(A2307,Liste!$B$179                         : Liste!$C$189,2),"")</f>
        <v/>
      </c>
      <c r="C2307" s="186"/>
      <c r="D2307" s="187"/>
      <c r="E2307" t="str">
        <f>IF(D2307&gt;0,VLOOKUP(D2307,Liste!$A$10:$D$163,4),"")</f>
        <v/>
      </c>
      <c r="F2307" s="37"/>
      <c r="G2307" s="37"/>
      <c r="H2307" s="37"/>
      <c r="I2307" s="144" t="str">
        <f t="shared" si="35"/>
        <v/>
      </c>
    </row>
    <row r="2308" spans="1:9" ht="13" x14ac:dyDescent="0.3">
      <c r="A2308" s="147"/>
      <c r="B2308" s="149" t="str">
        <f>IF(A2308&gt;0,VLOOKUP(A2308,Liste!$B$179                         : Liste!$C$189,2),"")</f>
        <v/>
      </c>
      <c r="C2308" s="186"/>
      <c r="D2308" s="187"/>
      <c r="E2308" t="str">
        <f>IF(D2308&gt;0,VLOOKUP(D2308,Liste!$A$10:$D$163,4),"")</f>
        <v/>
      </c>
      <c r="F2308" s="37"/>
      <c r="G2308" s="37"/>
      <c r="H2308" s="37"/>
      <c r="I2308" s="144" t="str">
        <f t="shared" si="35"/>
        <v/>
      </c>
    </row>
    <row r="2309" spans="1:9" ht="13" x14ac:dyDescent="0.3">
      <c r="A2309" s="147"/>
      <c r="B2309" s="149" t="str">
        <f>IF(A2309&gt;0,VLOOKUP(A2309,Liste!$B$179                         : Liste!$C$189,2),"")</f>
        <v/>
      </c>
      <c r="C2309" s="186"/>
      <c r="D2309" s="187"/>
      <c r="E2309" t="str">
        <f>IF(D2309&gt;0,VLOOKUP(D2309,Liste!$A$10:$D$163,4),"")</f>
        <v/>
      </c>
      <c r="F2309" s="37"/>
      <c r="G2309" s="37"/>
      <c r="H2309" s="37"/>
      <c r="I2309" s="144" t="str">
        <f t="shared" si="35"/>
        <v/>
      </c>
    </row>
    <row r="2310" spans="1:9" ht="13" x14ac:dyDescent="0.3">
      <c r="A2310" s="147"/>
      <c r="B2310" s="149" t="str">
        <f>IF(A2310&gt;0,VLOOKUP(A2310,Liste!$B$179                         : Liste!$C$189,2),"")</f>
        <v/>
      </c>
      <c r="C2310" s="186"/>
      <c r="D2310" s="187"/>
      <c r="E2310" t="str">
        <f>IF(D2310&gt;0,VLOOKUP(D2310,Liste!$A$10:$D$163,4),"")</f>
        <v/>
      </c>
      <c r="F2310" s="37"/>
      <c r="G2310" s="37"/>
      <c r="H2310" s="37"/>
      <c r="I2310" s="144" t="str">
        <f t="shared" ref="I2310:I2373" si="36">IF(AND(D2310&gt;0,F2310+G2310+H2310=0),"EN ATTENTE",IF(F2310+G2310+H2310&gt;1,"ERREUR",""))</f>
        <v/>
      </c>
    </row>
    <row r="2311" spans="1:9" ht="13" x14ac:dyDescent="0.3">
      <c r="A2311" s="147"/>
      <c r="B2311" s="149" t="str">
        <f>IF(A2311&gt;0,VLOOKUP(A2311,Liste!$B$179                         : Liste!$C$189,2),"")</f>
        <v/>
      </c>
      <c r="C2311" s="186"/>
      <c r="D2311" s="187"/>
      <c r="E2311" t="str">
        <f>IF(D2311&gt;0,VLOOKUP(D2311,Liste!$A$10:$D$163,4),"")</f>
        <v/>
      </c>
      <c r="F2311" s="37"/>
      <c r="G2311" s="37"/>
      <c r="H2311" s="37"/>
      <c r="I2311" s="144" t="str">
        <f t="shared" si="36"/>
        <v/>
      </c>
    </row>
    <row r="2312" spans="1:9" ht="13" x14ac:dyDescent="0.3">
      <c r="A2312" s="147"/>
      <c r="B2312" s="149" t="str">
        <f>IF(A2312&gt;0,VLOOKUP(A2312,Liste!$B$179                         : Liste!$C$189,2),"")</f>
        <v/>
      </c>
      <c r="C2312" s="186"/>
      <c r="D2312" s="187"/>
      <c r="E2312" t="str">
        <f>IF(D2312&gt;0,VLOOKUP(D2312,Liste!$A$10:$D$163,4),"")</f>
        <v/>
      </c>
      <c r="F2312" s="37"/>
      <c r="G2312" s="37"/>
      <c r="H2312" s="37"/>
      <c r="I2312" s="144" t="str">
        <f t="shared" si="36"/>
        <v/>
      </c>
    </row>
    <row r="2313" spans="1:9" ht="13" x14ac:dyDescent="0.3">
      <c r="A2313" s="147"/>
      <c r="B2313" s="149" t="str">
        <f>IF(A2313&gt;0,VLOOKUP(A2313,Liste!$B$179                         : Liste!$C$189,2),"")</f>
        <v/>
      </c>
      <c r="C2313" s="186"/>
      <c r="D2313" s="187"/>
      <c r="E2313" t="str">
        <f>IF(D2313&gt;0,VLOOKUP(D2313,Liste!$A$10:$D$163,4),"")</f>
        <v/>
      </c>
      <c r="F2313" s="37"/>
      <c r="G2313" s="37"/>
      <c r="H2313" s="37"/>
      <c r="I2313" s="144" t="str">
        <f t="shared" si="36"/>
        <v/>
      </c>
    </row>
    <row r="2314" spans="1:9" ht="13" x14ac:dyDescent="0.3">
      <c r="A2314" s="147"/>
      <c r="B2314" s="149" t="str">
        <f>IF(A2314&gt;0,VLOOKUP(A2314,Liste!$B$179                         : Liste!$C$189,2),"")</f>
        <v/>
      </c>
      <c r="C2314" s="186"/>
      <c r="D2314" s="187"/>
      <c r="E2314" t="str">
        <f>IF(D2314&gt;0,VLOOKUP(D2314,Liste!$A$10:$D$163,4),"")</f>
        <v/>
      </c>
      <c r="F2314" s="37"/>
      <c r="G2314" s="37"/>
      <c r="H2314" s="37"/>
      <c r="I2314" s="144" t="str">
        <f t="shared" si="36"/>
        <v/>
      </c>
    </row>
    <row r="2315" spans="1:9" ht="13" x14ac:dyDescent="0.3">
      <c r="A2315" s="147"/>
      <c r="B2315" s="149" t="str">
        <f>IF(A2315&gt;0,VLOOKUP(A2315,Liste!$B$179                         : Liste!$C$189,2),"")</f>
        <v/>
      </c>
      <c r="C2315" s="186"/>
      <c r="D2315" s="187"/>
      <c r="E2315" t="str">
        <f>IF(D2315&gt;0,VLOOKUP(D2315,Liste!$A$10:$D$163,4),"")</f>
        <v/>
      </c>
      <c r="F2315" s="37"/>
      <c r="G2315" s="37"/>
      <c r="H2315" s="37"/>
      <c r="I2315" s="144" t="str">
        <f t="shared" si="36"/>
        <v/>
      </c>
    </row>
    <row r="2316" spans="1:9" ht="13" x14ac:dyDescent="0.3">
      <c r="A2316" s="147"/>
      <c r="B2316" s="149" t="str">
        <f>IF(A2316&gt;0,VLOOKUP(A2316,Liste!$B$179                         : Liste!$C$189,2),"")</f>
        <v/>
      </c>
      <c r="C2316" s="186"/>
      <c r="D2316" s="187"/>
      <c r="E2316" t="str">
        <f>IF(D2316&gt;0,VLOOKUP(D2316,Liste!$A$10:$D$163,4),"")</f>
        <v/>
      </c>
      <c r="F2316" s="37"/>
      <c r="G2316" s="37"/>
      <c r="H2316" s="37"/>
      <c r="I2316" s="144" t="str">
        <f t="shared" si="36"/>
        <v/>
      </c>
    </row>
    <row r="2317" spans="1:9" ht="13" x14ac:dyDescent="0.3">
      <c r="A2317" s="147"/>
      <c r="B2317" s="149" t="str">
        <f>IF(A2317&gt;0,VLOOKUP(A2317,Liste!$B$179                         : Liste!$C$189,2),"")</f>
        <v/>
      </c>
      <c r="C2317" s="186"/>
      <c r="D2317" s="187"/>
      <c r="E2317" t="str">
        <f>IF(D2317&gt;0,VLOOKUP(D2317,Liste!$A$10:$D$163,4),"")</f>
        <v/>
      </c>
      <c r="F2317" s="37"/>
      <c r="G2317" s="37"/>
      <c r="H2317" s="37"/>
      <c r="I2317" s="144" t="str">
        <f t="shared" si="36"/>
        <v/>
      </c>
    </row>
    <row r="2318" spans="1:9" ht="13" x14ac:dyDescent="0.3">
      <c r="A2318" s="147"/>
      <c r="B2318" s="149" t="str">
        <f>IF(A2318&gt;0,VLOOKUP(A2318,Liste!$B$179                         : Liste!$C$189,2),"")</f>
        <v/>
      </c>
      <c r="C2318" s="186"/>
      <c r="D2318" s="187"/>
      <c r="E2318" t="str">
        <f>IF(D2318&gt;0,VLOOKUP(D2318,Liste!$A$10:$D$163,4),"")</f>
        <v/>
      </c>
      <c r="F2318" s="37"/>
      <c r="G2318" s="37"/>
      <c r="H2318" s="37"/>
      <c r="I2318" s="144" t="str">
        <f t="shared" si="36"/>
        <v/>
      </c>
    </row>
    <row r="2319" spans="1:9" ht="13" x14ac:dyDescent="0.3">
      <c r="A2319" s="147"/>
      <c r="B2319" s="149" t="str">
        <f>IF(A2319&gt;0,VLOOKUP(A2319,Liste!$B$179                         : Liste!$C$189,2),"")</f>
        <v/>
      </c>
      <c r="C2319" s="186"/>
      <c r="D2319" s="187"/>
      <c r="E2319" t="str">
        <f>IF(D2319&gt;0,VLOOKUP(D2319,Liste!$A$10:$D$163,4),"")</f>
        <v/>
      </c>
      <c r="F2319" s="37"/>
      <c r="G2319" s="37"/>
      <c r="H2319" s="37"/>
      <c r="I2319" s="144" t="str">
        <f t="shared" si="36"/>
        <v/>
      </c>
    </row>
    <row r="2320" spans="1:9" ht="13" x14ac:dyDescent="0.3">
      <c r="A2320" s="147"/>
      <c r="B2320" s="149" t="str">
        <f>IF(A2320&gt;0,VLOOKUP(A2320,Liste!$B$179                         : Liste!$C$189,2),"")</f>
        <v/>
      </c>
      <c r="C2320" s="186"/>
      <c r="D2320" s="187"/>
      <c r="E2320" t="str">
        <f>IF(D2320&gt;0,VLOOKUP(D2320,Liste!$A$10:$D$163,4),"")</f>
        <v/>
      </c>
      <c r="F2320" s="37"/>
      <c r="G2320" s="37"/>
      <c r="H2320" s="37"/>
      <c r="I2320" s="144" t="str">
        <f t="shared" si="36"/>
        <v/>
      </c>
    </row>
    <row r="2321" spans="1:9" ht="13" x14ac:dyDescent="0.3">
      <c r="A2321" s="147"/>
      <c r="B2321" s="149" t="str">
        <f>IF(A2321&gt;0,VLOOKUP(A2321,Liste!$B$179                         : Liste!$C$189,2),"")</f>
        <v/>
      </c>
      <c r="C2321" s="186"/>
      <c r="D2321" s="187"/>
      <c r="E2321" t="str">
        <f>IF(D2321&gt;0,VLOOKUP(D2321,Liste!$A$10:$D$163,4),"")</f>
        <v/>
      </c>
      <c r="F2321" s="37"/>
      <c r="G2321" s="37"/>
      <c r="H2321" s="37"/>
      <c r="I2321" s="144" t="str">
        <f t="shared" si="36"/>
        <v/>
      </c>
    </row>
    <row r="2322" spans="1:9" ht="13" x14ac:dyDescent="0.3">
      <c r="A2322" s="147"/>
      <c r="B2322" s="149" t="str">
        <f>IF(A2322&gt;0,VLOOKUP(A2322,Liste!$B$179                         : Liste!$C$189,2),"")</f>
        <v/>
      </c>
      <c r="C2322" s="186"/>
      <c r="D2322" s="187"/>
      <c r="E2322" t="str">
        <f>IF(D2322&gt;0,VLOOKUP(D2322,Liste!$A$10:$D$163,4),"")</f>
        <v/>
      </c>
      <c r="F2322" s="37"/>
      <c r="G2322" s="37"/>
      <c r="H2322" s="37"/>
      <c r="I2322" s="144" t="str">
        <f t="shared" si="36"/>
        <v/>
      </c>
    </row>
    <row r="2323" spans="1:9" ht="13" x14ac:dyDescent="0.3">
      <c r="A2323" s="147"/>
      <c r="B2323" s="149" t="str">
        <f>IF(A2323&gt;0,VLOOKUP(A2323,Liste!$B$179                         : Liste!$C$189,2),"")</f>
        <v/>
      </c>
      <c r="C2323" s="186"/>
      <c r="D2323" s="187"/>
      <c r="E2323" t="str">
        <f>IF(D2323&gt;0,VLOOKUP(D2323,Liste!$A$10:$D$163,4),"")</f>
        <v/>
      </c>
      <c r="F2323" s="37"/>
      <c r="G2323" s="37"/>
      <c r="H2323" s="37"/>
      <c r="I2323" s="144" t="str">
        <f t="shared" si="36"/>
        <v/>
      </c>
    </row>
    <row r="2324" spans="1:9" ht="13" x14ac:dyDescent="0.3">
      <c r="A2324" s="147"/>
      <c r="B2324" s="149" t="str">
        <f>IF(A2324&gt;0,VLOOKUP(A2324,Liste!$B$179                         : Liste!$C$189,2),"")</f>
        <v/>
      </c>
      <c r="C2324" s="186"/>
      <c r="D2324" s="187"/>
      <c r="E2324" t="str">
        <f>IF(D2324&gt;0,VLOOKUP(D2324,Liste!$A$10:$D$163,4),"")</f>
        <v/>
      </c>
      <c r="F2324" s="37"/>
      <c r="G2324" s="37"/>
      <c r="H2324" s="37"/>
      <c r="I2324" s="144" t="str">
        <f t="shared" si="36"/>
        <v/>
      </c>
    </row>
    <row r="2325" spans="1:9" ht="13" x14ac:dyDescent="0.3">
      <c r="A2325" s="147"/>
      <c r="B2325" s="149" t="str">
        <f>IF(A2325&gt;0,VLOOKUP(A2325,Liste!$B$179                         : Liste!$C$189,2),"")</f>
        <v/>
      </c>
      <c r="C2325" s="186"/>
      <c r="D2325" s="187"/>
      <c r="E2325" t="str">
        <f>IF(D2325&gt;0,VLOOKUP(D2325,Liste!$A$10:$D$163,4),"")</f>
        <v/>
      </c>
      <c r="F2325" s="37"/>
      <c r="G2325" s="37"/>
      <c r="H2325" s="37"/>
      <c r="I2325" s="144" t="str">
        <f t="shared" si="36"/>
        <v/>
      </c>
    </row>
    <row r="2326" spans="1:9" ht="13" x14ac:dyDescent="0.3">
      <c r="A2326" s="147"/>
      <c r="B2326" s="149" t="str">
        <f>IF(A2326&gt;0,VLOOKUP(A2326,Liste!$B$179                         : Liste!$C$189,2),"")</f>
        <v/>
      </c>
      <c r="C2326" s="186"/>
      <c r="D2326" s="187"/>
      <c r="E2326" t="str">
        <f>IF(D2326&gt;0,VLOOKUP(D2326,Liste!$A$10:$D$163,4),"")</f>
        <v/>
      </c>
      <c r="F2326" s="37"/>
      <c r="G2326" s="37"/>
      <c r="H2326" s="37"/>
      <c r="I2326" s="144" t="str">
        <f t="shared" si="36"/>
        <v/>
      </c>
    </row>
    <row r="2327" spans="1:9" ht="13" x14ac:dyDescent="0.3">
      <c r="A2327" s="147"/>
      <c r="B2327" s="149" t="str">
        <f>IF(A2327&gt;0,VLOOKUP(A2327,Liste!$B$179                         : Liste!$C$189,2),"")</f>
        <v/>
      </c>
      <c r="C2327" s="186"/>
      <c r="D2327" s="187"/>
      <c r="E2327" t="str">
        <f>IF(D2327&gt;0,VLOOKUP(D2327,Liste!$A$10:$D$163,4),"")</f>
        <v/>
      </c>
      <c r="F2327" s="37"/>
      <c r="G2327" s="37"/>
      <c r="H2327" s="37"/>
      <c r="I2327" s="144" t="str">
        <f t="shared" si="36"/>
        <v/>
      </c>
    </row>
    <row r="2328" spans="1:9" ht="13" x14ac:dyDescent="0.3">
      <c r="A2328" s="147"/>
      <c r="B2328" s="149" t="str">
        <f>IF(A2328&gt;0,VLOOKUP(A2328,Liste!$B$179                         : Liste!$C$189,2),"")</f>
        <v/>
      </c>
      <c r="C2328" s="186"/>
      <c r="D2328" s="187"/>
      <c r="E2328" t="str">
        <f>IF(D2328&gt;0,VLOOKUP(D2328,Liste!$A$10:$D$163,4),"")</f>
        <v/>
      </c>
      <c r="F2328" s="37"/>
      <c r="G2328" s="37"/>
      <c r="H2328" s="37"/>
      <c r="I2328" s="144" t="str">
        <f t="shared" si="36"/>
        <v/>
      </c>
    </row>
    <row r="2329" spans="1:9" ht="13" x14ac:dyDescent="0.3">
      <c r="A2329" s="147"/>
      <c r="B2329" s="149" t="str">
        <f>IF(A2329&gt;0,VLOOKUP(A2329,Liste!$B$179                         : Liste!$C$189,2),"")</f>
        <v/>
      </c>
      <c r="C2329" s="186"/>
      <c r="D2329" s="187"/>
      <c r="E2329" t="str">
        <f>IF(D2329&gt;0,VLOOKUP(D2329,Liste!$A$10:$D$163,4),"")</f>
        <v/>
      </c>
      <c r="F2329" s="37"/>
      <c r="G2329" s="37"/>
      <c r="H2329" s="37"/>
      <c r="I2329" s="144" t="str">
        <f t="shared" si="36"/>
        <v/>
      </c>
    </row>
    <row r="2330" spans="1:9" ht="13" x14ac:dyDescent="0.3">
      <c r="A2330" s="147"/>
      <c r="B2330" s="149" t="str">
        <f>IF(A2330&gt;0,VLOOKUP(A2330,Liste!$B$179                         : Liste!$C$189,2),"")</f>
        <v/>
      </c>
      <c r="C2330" s="186"/>
      <c r="D2330" s="187"/>
      <c r="E2330" t="str">
        <f>IF(D2330&gt;0,VLOOKUP(D2330,Liste!$A$10:$D$163,4),"")</f>
        <v/>
      </c>
      <c r="F2330" s="37"/>
      <c r="G2330" s="37"/>
      <c r="H2330" s="37"/>
      <c r="I2330" s="144" t="str">
        <f t="shared" si="36"/>
        <v/>
      </c>
    </row>
    <row r="2331" spans="1:9" ht="13" x14ac:dyDescent="0.3">
      <c r="A2331" s="147"/>
      <c r="B2331" s="149" t="str">
        <f>IF(A2331&gt;0,VLOOKUP(A2331,Liste!$B$179                         : Liste!$C$189,2),"")</f>
        <v/>
      </c>
      <c r="C2331" s="186"/>
      <c r="D2331" s="187"/>
      <c r="E2331" t="str">
        <f>IF(D2331&gt;0,VLOOKUP(D2331,Liste!$A$10:$D$163,4),"")</f>
        <v/>
      </c>
      <c r="F2331" s="37"/>
      <c r="G2331" s="37"/>
      <c r="H2331" s="37"/>
      <c r="I2331" s="144" t="str">
        <f t="shared" si="36"/>
        <v/>
      </c>
    </row>
    <row r="2332" spans="1:9" ht="13" x14ac:dyDescent="0.3">
      <c r="A2332" s="147"/>
      <c r="B2332" s="149" t="str">
        <f>IF(A2332&gt;0,VLOOKUP(A2332,Liste!$B$179                         : Liste!$C$189,2),"")</f>
        <v/>
      </c>
      <c r="C2332" s="186"/>
      <c r="D2332" s="187"/>
      <c r="E2332" t="str">
        <f>IF(D2332&gt;0,VLOOKUP(D2332,Liste!$A$10:$D$163,4),"")</f>
        <v/>
      </c>
      <c r="F2332" s="37"/>
      <c r="G2332" s="37"/>
      <c r="H2332" s="37"/>
      <c r="I2332" s="144" t="str">
        <f t="shared" si="36"/>
        <v/>
      </c>
    </row>
    <row r="2333" spans="1:9" ht="13" x14ac:dyDescent="0.3">
      <c r="A2333" s="147"/>
      <c r="B2333" s="149" t="str">
        <f>IF(A2333&gt;0,VLOOKUP(A2333,Liste!$B$179                         : Liste!$C$189,2),"")</f>
        <v/>
      </c>
      <c r="C2333" s="186"/>
      <c r="D2333" s="187"/>
      <c r="E2333" t="str">
        <f>IF(D2333&gt;0,VLOOKUP(D2333,Liste!$A$10:$D$163,4),"")</f>
        <v/>
      </c>
      <c r="F2333" s="37"/>
      <c r="G2333" s="37"/>
      <c r="H2333" s="37"/>
      <c r="I2333" s="144" t="str">
        <f t="shared" si="36"/>
        <v/>
      </c>
    </row>
    <row r="2334" spans="1:9" ht="13" x14ac:dyDescent="0.3">
      <c r="A2334" s="147"/>
      <c r="B2334" s="149" t="str">
        <f>IF(A2334&gt;0,VLOOKUP(A2334,Liste!$B$179                         : Liste!$C$189,2),"")</f>
        <v/>
      </c>
      <c r="C2334" s="186"/>
      <c r="D2334" s="187"/>
      <c r="E2334" t="str">
        <f>IF(D2334&gt;0,VLOOKUP(D2334,Liste!$A$10:$D$163,4),"")</f>
        <v/>
      </c>
      <c r="F2334" s="37"/>
      <c r="G2334" s="37"/>
      <c r="H2334" s="37"/>
      <c r="I2334" s="144" t="str">
        <f t="shared" si="36"/>
        <v/>
      </c>
    </row>
    <row r="2335" spans="1:9" ht="13" x14ac:dyDescent="0.3">
      <c r="A2335" s="147"/>
      <c r="B2335" s="149" t="str">
        <f>IF(A2335&gt;0,VLOOKUP(A2335,Liste!$B$179                         : Liste!$C$189,2),"")</f>
        <v/>
      </c>
      <c r="C2335" s="186"/>
      <c r="D2335" s="187"/>
      <c r="E2335" t="str">
        <f>IF(D2335&gt;0,VLOOKUP(D2335,Liste!$A$10:$D$163,4),"")</f>
        <v/>
      </c>
      <c r="F2335" s="37"/>
      <c r="G2335" s="37"/>
      <c r="H2335" s="37"/>
      <c r="I2335" s="144" t="str">
        <f t="shared" si="36"/>
        <v/>
      </c>
    </row>
    <row r="2336" spans="1:9" ht="13" x14ac:dyDescent="0.3">
      <c r="A2336" s="147"/>
      <c r="B2336" s="149" t="str">
        <f>IF(A2336&gt;0,VLOOKUP(A2336,Liste!$B$179                         : Liste!$C$189,2),"")</f>
        <v/>
      </c>
      <c r="C2336" s="186"/>
      <c r="D2336" s="187"/>
      <c r="E2336" t="str">
        <f>IF(D2336&gt;0,VLOOKUP(D2336,Liste!$A$10:$D$163,4),"")</f>
        <v/>
      </c>
      <c r="F2336" s="37"/>
      <c r="G2336" s="37"/>
      <c r="H2336" s="37"/>
      <c r="I2336" s="144" t="str">
        <f t="shared" si="36"/>
        <v/>
      </c>
    </row>
    <row r="2337" spans="1:9" ht="13" x14ac:dyDescent="0.3">
      <c r="A2337" s="147"/>
      <c r="B2337" s="149" t="str">
        <f>IF(A2337&gt;0,VLOOKUP(A2337,Liste!$B$179                         : Liste!$C$189,2),"")</f>
        <v/>
      </c>
      <c r="C2337" s="186"/>
      <c r="D2337" s="187"/>
      <c r="E2337" t="str">
        <f>IF(D2337&gt;0,VLOOKUP(D2337,Liste!$A$10:$D$163,4),"")</f>
        <v/>
      </c>
      <c r="F2337" s="37"/>
      <c r="G2337" s="37"/>
      <c r="H2337" s="37"/>
      <c r="I2337" s="144" t="str">
        <f t="shared" si="36"/>
        <v/>
      </c>
    </row>
    <row r="2338" spans="1:9" ht="13" x14ac:dyDescent="0.3">
      <c r="A2338" s="147"/>
      <c r="B2338" s="149" t="str">
        <f>IF(A2338&gt;0,VLOOKUP(A2338,Liste!$B$179                         : Liste!$C$189,2),"")</f>
        <v/>
      </c>
      <c r="C2338" s="186"/>
      <c r="D2338" s="187"/>
      <c r="E2338" t="str">
        <f>IF(D2338&gt;0,VLOOKUP(D2338,Liste!$A$10:$D$163,4),"")</f>
        <v/>
      </c>
      <c r="F2338" s="37"/>
      <c r="G2338" s="37"/>
      <c r="H2338" s="37"/>
      <c r="I2338" s="144" t="str">
        <f t="shared" si="36"/>
        <v/>
      </c>
    </row>
    <row r="2339" spans="1:9" ht="13" x14ac:dyDescent="0.3">
      <c r="A2339" s="147"/>
      <c r="B2339" s="149" t="str">
        <f>IF(A2339&gt;0,VLOOKUP(A2339,Liste!$B$179                         : Liste!$C$189,2),"")</f>
        <v/>
      </c>
      <c r="C2339" s="186"/>
      <c r="D2339" s="187"/>
      <c r="E2339" t="str">
        <f>IF(D2339&gt;0,VLOOKUP(D2339,Liste!$A$10:$D$163,4),"")</f>
        <v/>
      </c>
      <c r="F2339" s="37"/>
      <c r="G2339" s="37"/>
      <c r="H2339" s="37"/>
      <c r="I2339" s="144" t="str">
        <f t="shared" si="36"/>
        <v/>
      </c>
    </row>
    <row r="2340" spans="1:9" ht="13" x14ac:dyDescent="0.3">
      <c r="A2340" s="147"/>
      <c r="B2340" s="149" t="str">
        <f>IF(A2340&gt;0,VLOOKUP(A2340,Liste!$B$179                         : Liste!$C$189,2),"")</f>
        <v/>
      </c>
      <c r="C2340" s="186"/>
      <c r="D2340" s="187"/>
      <c r="E2340" t="str">
        <f>IF(D2340&gt;0,VLOOKUP(D2340,Liste!$A$10:$D$163,4),"")</f>
        <v/>
      </c>
      <c r="F2340" s="37"/>
      <c r="G2340" s="37"/>
      <c r="H2340" s="37"/>
      <c r="I2340" s="144" t="str">
        <f t="shared" si="36"/>
        <v/>
      </c>
    </row>
    <row r="2341" spans="1:9" ht="13" x14ac:dyDescent="0.3">
      <c r="A2341" s="147"/>
      <c r="B2341" s="149" t="str">
        <f>IF(A2341&gt;0,VLOOKUP(A2341,Liste!$B$179                         : Liste!$C$189,2),"")</f>
        <v/>
      </c>
      <c r="C2341" s="186"/>
      <c r="D2341" s="187"/>
      <c r="E2341" t="str">
        <f>IF(D2341&gt;0,VLOOKUP(D2341,Liste!$A$10:$D$163,4),"")</f>
        <v/>
      </c>
      <c r="F2341" s="37"/>
      <c r="G2341" s="37"/>
      <c r="H2341" s="37"/>
      <c r="I2341" s="144" t="str">
        <f t="shared" si="36"/>
        <v/>
      </c>
    </row>
    <row r="2342" spans="1:9" ht="13" x14ac:dyDescent="0.3">
      <c r="A2342" s="147"/>
      <c r="B2342" s="149" t="str">
        <f>IF(A2342&gt;0,VLOOKUP(A2342,Liste!$B$179                         : Liste!$C$189,2),"")</f>
        <v/>
      </c>
      <c r="C2342" s="186"/>
      <c r="D2342" s="187"/>
      <c r="E2342" t="str">
        <f>IF(D2342&gt;0,VLOOKUP(D2342,Liste!$A$10:$D$163,4),"")</f>
        <v/>
      </c>
      <c r="F2342" s="37"/>
      <c r="G2342" s="37"/>
      <c r="H2342" s="37"/>
      <c r="I2342" s="144" t="str">
        <f t="shared" si="36"/>
        <v/>
      </c>
    </row>
    <row r="2343" spans="1:9" ht="13" x14ac:dyDescent="0.3">
      <c r="A2343" s="147"/>
      <c r="B2343" s="149" t="str">
        <f>IF(A2343&gt;0,VLOOKUP(A2343,Liste!$B$179                         : Liste!$C$189,2),"")</f>
        <v/>
      </c>
      <c r="C2343" s="186"/>
      <c r="D2343" s="187"/>
      <c r="E2343" t="str">
        <f>IF(D2343&gt;0,VLOOKUP(D2343,Liste!$A$10:$D$163,4),"")</f>
        <v/>
      </c>
      <c r="F2343" s="37"/>
      <c r="G2343" s="37"/>
      <c r="H2343" s="37"/>
      <c r="I2343" s="144" t="str">
        <f t="shared" si="36"/>
        <v/>
      </c>
    </row>
    <row r="2344" spans="1:9" ht="13" x14ac:dyDescent="0.3">
      <c r="A2344" s="147"/>
      <c r="B2344" s="149" t="str">
        <f>IF(A2344&gt;0,VLOOKUP(A2344,Liste!$B$179                         : Liste!$C$189,2),"")</f>
        <v/>
      </c>
      <c r="C2344" s="186"/>
      <c r="D2344" s="187"/>
      <c r="E2344" t="str">
        <f>IF(D2344&gt;0,VLOOKUP(D2344,Liste!$A$10:$D$163,4),"")</f>
        <v/>
      </c>
      <c r="F2344" s="37"/>
      <c r="G2344" s="37"/>
      <c r="H2344" s="37"/>
      <c r="I2344" s="144" t="str">
        <f t="shared" si="36"/>
        <v/>
      </c>
    </row>
    <row r="2345" spans="1:9" ht="13" x14ac:dyDescent="0.3">
      <c r="A2345" s="147"/>
      <c r="B2345" s="149" t="str">
        <f>IF(A2345&gt;0,VLOOKUP(A2345,Liste!$B$179                         : Liste!$C$189,2),"")</f>
        <v/>
      </c>
      <c r="C2345" s="186"/>
      <c r="D2345" s="187"/>
      <c r="E2345" t="str">
        <f>IF(D2345&gt;0,VLOOKUP(D2345,Liste!$A$10:$D$163,4),"")</f>
        <v/>
      </c>
      <c r="F2345" s="37"/>
      <c r="G2345" s="37"/>
      <c r="H2345" s="37"/>
      <c r="I2345" s="144" t="str">
        <f t="shared" si="36"/>
        <v/>
      </c>
    </row>
    <row r="2346" spans="1:9" ht="13" x14ac:dyDescent="0.3">
      <c r="A2346" s="147"/>
      <c r="B2346" s="149" t="str">
        <f>IF(A2346&gt;0,VLOOKUP(A2346,Liste!$B$179                         : Liste!$C$189,2),"")</f>
        <v/>
      </c>
      <c r="C2346" s="186"/>
      <c r="D2346" s="187"/>
      <c r="E2346" t="str">
        <f>IF(D2346&gt;0,VLOOKUP(D2346,Liste!$A$10:$D$163,4),"")</f>
        <v/>
      </c>
      <c r="F2346" s="37"/>
      <c r="G2346" s="37"/>
      <c r="H2346" s="37"/>
      <c r="I2346" s="144" t="str">
        <f t="shared" si="36"/>
        <v/>
      </c>
    </row>
    <row r="2347" spans="1:9" ht="13" x14ac:dyDescent="0.3">
      <c r="A2347" s="147"/>
      <c r="B2347" s="149" t="str">
        <f>IF(A2347&gt;0,VLOOKUP(A2347,Liste!$B$179                         : Liste!$C$189,2),"")</f>
        <v/>
      </c>
      <c r="C2347" s="186"/>
      <c r="D2347" s="187"/>
      <c r="E2347" t="str">
        <f>IF(D2347&gt;0,VLOOKUP(D2347,Liste!$A$10:$D$163,4),"")</f>
        <v/>
      </c>
      <c r="F2347" s="37"/>
      <c r="G2347" s="37"/>
      <c r="H2347" s="37"/>
      <c r="I2347" s="144" t="str">
        <f t="shared" si="36"/>
        <v/>
      </c>
    </row>
    <row r="2348" spans="1:9" ht="13" x14ac:dyDescent="0.3">
      <c r="A2348" s="147"/>
      <c r="B2348" s="149" t="str">
        <f>IF(A2348&gt;0,VLOOKUP(A2348,Liste!$B$179                         : Liste!$C$189,2),"")</f>
        <v/>
      </c>
      <c r="C2348" s="186"/>
      <c r="D2348" s="187"/>
      <c r="E2348" t="str">
        <f>IF(D2348&gt;0,VLOOKUP(D2348,Liste!$A$10:$D$163,4),"")</f>
        <v/>
      </c>
      <c r="F2348" s="37"/>
      <c r="G2348" s="37"/>
      <c r="H2348" s="37"/>
      <c r="I2348" s="144" t="str">
        <f t="shared" si="36"/>
        <v/>
      </c>
    </row>
    <row r="2349" spans="1:9" ht="13" x14ac:dyDescent="0.3">
      <c r="A2349" s="147"/>
      <c r="B2349" s="149" t="str">
        <f>IF(A2349&gt;0,VLOOKUP(A2349,Liste!$B$179                         : Liste!$C$189,2),"")</f>
        <v/>
      </c>
      <c r="C2349" s="186"/>
      <c r="D2349" s="187"/>
      <c r="E2349" t="str">
        <f>IF(D2349&gt;0,VLOOKUP(D2349,Liste!$A$10:$D$163,4),"")</f>
        <v/>
      </c>
      <c r="F2349" s="37"/>
      <c r="G2349" s="37"/>
      <c r="H2349" s="37"/>
      <c r="I2349" s="144" t="str">
        <f t="shared" si="36"/>
        <v/>
      </c>
    </row>
    <row r="2350" spans="1:9" ht="13" x14ac:dyDescent="0.3">
      <c r="A2350" s="147"/>
      <c r="B2350" s="149" t="str">
        <f>IF(A2350&gt;0,VLOOKUP(A2350,Liste!$B$179                         : Liste!$C$189,2),"")</f>
        <v/>
      </c>
      <c r="C2350" s="186"/>
      <c r="D2350" s="187"/>
      <c r="E2350" t="str">
        <f>IF(D2350&gt;0,VLOOKUP(D2350,Liste!$A$10:$D$163,4),"")</f>
        <v/>
      </c>
      <c r="F2350" s="37"/>
      <c r="G2350" s="37"/>
      <c r="H2350" s="37"/>
      <c r="I2350" s="144" t="str">
        <f t="shared" si="36"/>
        <v/>
      </c>
    </row>
    <row r="2351" spans="1:9" ht="13" x14ac:dyDescent="0.3">
      <c r="A2351" s="147"/>
      <c r="B2351" s="149" t="str">
        <f>IF(A2351&gt;0,VLOOKUP(A2351,Liste!$B$179                         : Liste!$C$189,2),"")</f>
        <v/>
      </c>
      <c r="C2351" s="186"/>
      <c r="D2351" s="187"/>
      <c r="E2351" t="str">
        <f>IF(D2351&gt;0,VLOOKUP(D2351,Liste!$A$10:$D$163,4),"")</f>
        <v/>
      </c>
      <c r="F2351" s="37"/>
      <c r="G2351" s="37"/>
      <c r="H2351" s="37"/>
      <c r="I2351" s="144" t="str">
        <f t="shared" si="36"/>
        <v/>
      </c>
    </row>
    <row r="2352" spans="1:9" ht="13" x14ac:dyDescent="0.3">
      <c r="A2352" s="147"/>
      <c r="B2352" s="149" t="str">
        <f>IF(A2352&gt;0,VLOOKUP(A2352,Liste!$B$179                         : Liste!$C$189,2),"")</f>
        <v/>
      </c>
      <c r="C2352" s="186"/>
      <c r="D2352" s="187"/>
      <c r="E2352" t="str">
        <f>IF(D2352&gt;0,VLOOKUP(D2352,Liste!$A$10:$D$163,4),"")</f>
        <v/>
      </c>
      <c r="F2352" s="37"/>
      <c r="G2352" s="37"/>
      <c r="H2352" s="37"/>
      <c r="I2352" s="144" t="str">
        <f t="shared" si="36"/>
        <v/>
      </c>
    </row>
    <row r="2353" spans="1:9" ht="13" x14ac:dyDescent="0.3">
      <c r="A2353" s="147"/>
      <c r="B2353" s="149" t="str">
        <f>IF(A2353&gt;0,VLOOKUP(A2353,Liste!$B$179                         : Liste!$C$189,2),"")</f>
        <v/>
      </c>
      <c r="C2353" s="186"/>
      <c r="D2353" s="187"/>
      <c r="E2353" t="str">
        <f>IF(D2353&gt;0,VLOOKUP(D2353,Liste!$A$10:$D$163,4),"")</f>
        <v/>
      </c>
      <c r="F2353" s="37"/>
      <c r="G2353" s="37"/>
      <c r="H2353" s="37"/>
      <c r="I2353" s="144" t="str">
        <f t="shared" si="36"/>
        <v/>
      </c>
    </row>
    <row r="2354" spans="1:9" ht="13" x14ac:dyDescent="0.3">
      <c r="A2354" s="147"/>
      <c r="B2354" s="149" t="str">
        <f>IF(A2354&gt;0,VLOOKUP(A2354,Liste!$B$179                         : Liste!$C$189,2),"")</f>
        <v/>
      </c>
      <c r="C2354" s="186"/>
      <c r="D2354" s="187"/>
      <c r="E2354" t="str">
        <f>IF(D2354&gt;0,VLOOKUP(D2354,Liste!$A$10:$D$163,4),"")</f>
        <v/>
      </c>
      <c r="F2354" s="37"/>
      <c r="G2354" s="37"/>
      <c r="H2354" s="37"/>
      <c r="I2354" s="144" t="str">
        <f t="shared" si="36"/>
        <v/>
      </c>
    </row>
    <row r="2355" spans="1:9" ht="13" x14ac:dyDescent="0.3">
      <c r="A2355" s="147"/>
      <c r="B2355" s="149" t="str">
        <f>IF(A2355&gt;0,VLOOKUP(A2355,Liste!$B$179                         : Liste!$C$189,2),"")</f>
        <v/>
      </c>
      <c r="C2355" s="186"/>
      <c r="D2355" s="187"/>
      <c r="E2355" t="str">
        <f>IF(D2355&gt;0,VLOOKUP(D2355,Liste!$A$10:$D$163,4),"")</f>
        <v/>
      </c>
      <c r="F2355" s="37"/>
      <c r="G2355" s="37"/>
      <c r="H2355" s="37"/>
      <c r="I2355" s="144" t="str">
        <f t="shared" si="36"/>
        <v/>
      </c>
    </row>
    <row r="2356" spans="1:9" ht="13" x14ac:dyDescent="0.3">
      <c r="A2356" s="147"/>
      <c r="B2356" s="149" t="str">
        <f>IF(A2356&gt;0,VLOOKUP(A2356,Liste!$B$179                         : Liste!$C$189,2),"")</f>
        <v/>
      </c>
      <c r="C2356" s="186"/>
      <c r="D2356" s="187"/>
      <c r="E2356" t="str">
        <f>IF(D2356&gt;0,VLOOKUP(D2356,Liste!$A$10:$D$163,4),"")</f>
        <v/>
      </c>
      <c r="F2356" s="37"/>
      <c r="G2356" s="37"/>
      <c r="H2356" s="37"/>
      <c r="I2356" s="144" t="str">
        <f t="shared" si="36"/>
        <v/>
      </c>
    </row>
    <row r="2357" spans="1:9" ht="13" x14ac:dyDescent="0.3">
      <c r="A2357" s="147"/>
      <c r="B2357" s="149" t="str">
        <f>IF(A2357&gt;0,VLOOKUP(A2357,Liste!$B$179                         : Liste!$C$189,2),"")</f>
        <v/>
      </c>
      <c r="C2357" s="186"/>
      <c r="D2357" s="187"/>
      <c r="E2357" t="str">
        <f>IF(D2357&gt;0,VLOOKUP(D2357,Liste!$A$10:$D$163,4),"")</f>
        <v/>
      </c>
      <c r="F2357" s="37"/>
      <c r="G2357" s="37"/>
      <c r="H2357" s="37"/>
      <c r="I2357" s="144" t="str">
        <f t="shared" si="36"/>
        <v/>
      </c>
    </row>
    <row r="2358" spans="1:9" ht="13" x14ac:dyDescent="0.3">
      <c r="A2358" s="147"/>
      <c r="B2358" s="149" t="str">
        <f>IF(A2358&gt;0,VLOOKUP(A2358,Liste!$B$179                         : Liste!$C$189,2),"")</f>
        <v/>
      </c>
      <c r="C2358" s="186"/>
      <c r="D2358" s="187"/>
      <c r="E2358" t="str">
        <f>IF(D2358&gt;0,VLOOKUP(D2358,Liste!$A$10:$D$163,4),"")</f>
        <v/>
      </c>
      <c r="F2358" s="37"/>
      <c r="G2358" s="37"/>
      <c r="H2358" s="37"/>
      <c r="I2358" s="144" t="str">
        <f t="shared" si="36"/>
        <v/>
      </c>
    </row>
    <row r="2359" spans="1:9" ht="13" x14ac:dyDescent="0.3">
      <c r="A2359" s="147"/>
      <c r="B2359" s="149" t="str">
        <f>IF(A2359&gt;0,VLOOKUP(A2359,Liste!$B$179                         : Liste!$C$189,2),"")</f>
        <v/>
      </c>
      <c r="C2359" s="186"/>
      <c r="D2359" s="187"/>
      <c r="E2359" t="str">
        <f>IF(D2359&gt;0,VLOOKUP(D2359,Liste!$A$10:$D$163,4),"")</f>
        <v/>
      </c>
      <c r="F2359" s="37"/>
      <c r="G2359" s="37"/>
      <c r="H2359" s="37"/>
      <c r="I2359" s="144" t="str">
        <f t="shared" si="36"/>
        <v/>
      </c>
    </row>
    <row r="2360" spans="1:9" ht="13" x14ac:dyDescent="0.3">
      <c r="A2360" s="147"/>
      <c r="B2360" s="149" t="str">
        <f>IF(A2360&gt;0,VLOOKUP(A2360,Liste!$B$179                         : Liste!$C$189,2),"")</f>
        <v/>
      </c>
      <c r="C2360" s="186"/>
      <c r="D2360" s="187"/>
      <c r="E2360" t="str">
        <f>IF(D2360&gt;0,VLOOKUP(D2360,Liste!$A$10:$D$163,4),"")</f>
        <v/>
      </c>
      <c r="F2360" s="37"/>
      <c r="G2360" s="37"/>
      <c r="H2360" s="37"/>
      <c r="I2360" s="144" t="str">
        <f t="shared" si="36"/>
        <v/>
      </c>
    </row>
    <row r="2361" spans="1:9" ht="13" x14ac:dyDescent="0.3">
      <c r="A2361" s="147"/>
      <c r="B2361" s="149" t="str">
        <f>IF(A2361&gt;0,VLOOKUP(A2361,Liste!$B$179                         : Liste!$C$189,2),"")</f>
        <v/>
      </c>
      <c r="C2361" s="186"/>
      <c r="D2361" s="187"/>
      <c r="E2361" t="str">
        <f>IF(D2361&gt;0,VLOOKUP(D2361,Liste!$A$10:$D$163,4),"")</f>
        <v/>
      </c>
      <c r="F2361" s="37"/>
      <c r="G2361" s="37"/>
      <c r="H2361" s="37"/>
      <c r="I2361" s="144" t="str">
        <f t="shared" si="36"/>
        <v/>
      </c>
    </row>
    <row r="2362" spans="1:9" ht="13" x14ac:dyDescent="0.3">
      <c r="A2362" s="147"/>
      <c r="B2362" s="149" t="str">
        <f>IF(A2362&gt;0,VLOOKUP(A2362,Liste!$B$179                         : Liste!$C$189,2),"")</f>
        <v/>
      </c>
      <c r="C2362" s="186"/>
      <c r="D2362" s="187"/>
      <c r="E2362" t="str">
        <f>IF(D2362&gt;0,VLOOKUP(D2362,Liste!$A$10:$D$163,4),"")</f>
        <v/>
      </c>
      <c r="F2362" s="37"/>
      <c r="G2362" s="37"/>
      <c r="H2362" s="37"/>
      <c r="I2362" s="144" t="str">
        <f t="shared" si="36"/>
        <v/>
      </c>
    </row>
    <row r="2363" spans="1:9" ht="13" x14ac:dyDescent="0.3">
      <c r="A2363" s="147"/>
      <c r="B2363" s="149" t="str">
        <f>IF(A2363&gt;0,VLOOKUP(A2363,Liste!$B$179                         : Liste!$C$189,2),"")</f>
        <v/>
      </c>
      <c r="C2363" s="186"/>
      <c r="D2363" s="187"/>
      <c r="E2363" t="str">
        <f>IF(D2363&gt;0,VLOOKUP(D2363,Liste!$A$10:$D$163,4),"")</f>
        <v/>
      </c>
      <c r="F2363" s="37"/>
      <c r="G2363" s="37"/>
      <c r="H2363" s="37"/>
      <c r="I2363" s="144" t="str">
        <f t="shared" si="36"/>
        <v/>
      </c>
    </row>
    <row r="2364" spans="1:9" ht="13" x14ac:dyDescent="0.3">
      <c r="A2364" s="147"/>
      <c r="B2364" s="149" t="str">
        <f>IF(A2364&gt;0,VLOOKUP(A2364,Liste!$B$179                         : Liste!$C$189,2),"")</f>
        <v/>
      </c>
      <c r="C2364" s="186"/>
      <c r="D2364" s="187"/>
      <c r="E2364" t="str">
        <f>IF(D2364&gt;0,VLOOKUP(D2364,Liste!$A$10:$D$163,4),"")</f>
        <v/>
      </c>
      <c r="F2364" s="37"/>
      <c r="G2364" s="37"/>
      <c r="H2364" s="37"/>
      <c r="I2364" s="144" t="str">
        <f t="shared" si="36"/>
        <v/>
      </c>
    </row>
    <row r="2365" spans="1:9" ht="13" x14ac:dyDescent="0.3">
      <c r="A2365" s="147"/>
      <c r="B2365" s="149" t="str">
        <f>IF(A2365&gt;0,VLOOKUP(A2365,Liste!$B$179                         : Liste!$C$189,2),"")</f>
        <v/>
      </c>
      <c r="C2365" s="186"/>
      <c r="D2365" s="187"/>
      <c r="E2365" t="str">
        <f>IF(D2365&gt;0,VLOOKUP(D2365,Liste!$A$10:$D$163,4),"")</f>
        <v/>
      </c>
      <c r="F2365" s="37"/>
      <c r="G2365" s="37"/>
      <c r="H2365" s="37"/>
      <c r="I2365" s="144" t="str">
        <f t="shared" si="36"/>
        <v/>
      </c>
    </row>
    <row r="2366" spans="1:9" ht="13" x14ac:dyDescent="0.3">
      <c r="A2366" s="147"/>
      <c r="B2366" s="149" t="str">
        <f>IF(A2366&gt;0,VLOOKUP(A2366,Liste!$B$179                         : Liste!$C$189,2),"")</f>
        <v/>
      </c>
      <c r="C2366" s="186"/>
      <c r="D2366" s="187"/>
      <c r="E2366" t="str">
        <f>IF(D2366&gt;0,VLOOKUP(D2366,Liste!$A$10:$D$163,4),"")</f>
        <v/>
      </c>
      <c r="F2366" s="37"/>
      <c r="G2366" s="37"/>
      <c r="H2366" s="37"/>
      <c r="I2366" s="144" t="str">
        <f t="shared" si="36"/>
        <v/>
      </c>
    </row>
    <row r="2367" spans="1:9" ht="13" x14ac:dyDescent="0.3">
      <c r="A2367" s="147"/>
      <c r="B2367" s="149" t="str">
        <f>IF(A2367&gt;0,VLOOKUP(A2367,Liste!$B$179                         : Liste!$C$189,2),"")</f>
        <v/>
      </c>
      <c r="C2367" s="186"/>
      <c r="D2367" s="187"/>
      <c r="E2367" t="str">
        <f>IF(D2367&gt;0,VLOOKUP(D2367,Liste!$A$10:$D$163,4),"")</f>
        <v/>
      </c>
      <c r="F2367" s="37"/>
      <c r="G2367" s="37"/>
      <c r="H2367" s="37"/>
      <c r="I2367" s="144" t="str">
        <f t="shared" si="36"/>
        <v/>
      </c>
    </row>
    <row r="2368" spans="1:9" ht="13" x14ac:dyDescent="0.3">
      <c r="A2368" s="147"/>
      <c r="B2368" s="149" t="str">
        <f>IF(A2368&gt;0,VLOOKUP(A2368,Liste!$B$179                         : Liste!$C$189,2),"")</f>
        <v/>
      </c>
      <c r="C2368" s="186"/>
      <c r="D2368" s="187"/>
      <c r="E2368" t="str">
        <f>IF(D2368&gt;0,VLOOKUP(D2368,Liste!$A$10:$D$163,4),"")</f>
        <v/>
      </c>
      <c r="F2368" s="37"/>
      <c r="G2368" s="37"/>
      <c r="H2368" s="37"/>
      <c r="I2368" s="144" t="str">
        <f t="shared" si="36"/>
        <v/>
      </c>
    </row>
    <row r="2369" spans="1:9" ht="13" x14ac:dyDescent="0.3">
      <c r="A2369" s="147"/>
      <c r="B2369" s="149" t="str">
        <f>IF(A2369&gt;0,VLOOKUP(A2369,Liste!$B$179                         : Liste!$C$189,2),"")</f>
        <v/>
      </c>
      <c r="C2369" s="186"/>
      <c r="D2369" s="187"/>
      <c r="E2369" t="str">
        <f>IF(D2369&gt;0,VLOOKUP(D2369,Liste!$A$10:$D$163,4),"")</f>
        <v/>
      </c>
      <c r="F2369" s="37"/>
      <c r="G2369" s="37"/>
      <c r="H2369" s="37"/>
      <c r="I2369" s="144" t="str">
        <f t="shared" si="36"/>
        <v/>
      </c>
    </row>
    <row r="2370" spans="1:9" ht="13" x14ac:dyDescent="0.3">
      <c r="A2370" s="147"/>
      <c r="B2370" s="149" t="str">
        <f>IF(A2370&gt;0,VLOOKUP(A2370,Liste!$B$179                         : Liste!$C$189,2),"")</f>
        <v/>
      </c>
      <c r="C2370" s="186"/>
      <c r="D2370" s="187"/>
      <c r="E2370" t="str">
        <f>IF(D2370&gt;0,VLOOKUP(D2370,Liste!$A$10:$D$163,4),"")</f>
        <v/>
      </c>
      <c r="F2370" s="37"/>
      <c r="G2370" s="37"/>
      <c r="H2370" s="37"/>
      <c r="I2370" s="144" t="str">
        <f t="shared" si="36"/>
        <v/>
      </c>
    </row>
    <row r="2371" spans="1:9" ht="13" x14ac:dyDescent="0.3">
      <c r="A2371" s="147"/>
      <c r="B2371" s="149" t="str">
        <f>IF(A2371&gt;0,VLOOKUP(A2371,Liste!$B$179                         : Liste!$C$189,2),"")</f>
        <v/>
      </c>
      <c r="C2371" s="186"/>
      <c r="D2371" s="187"/>
      <c r="E2371" t="str">
        <f>IF(D2371&gt;0,VLOOKUP(D2371,Liste!$A$10:$D$163,4),"")</f>
        <v/>
      </c>
      <c r="F2371" s="37"/>
      <c r="G2371" s="37"/>
      <c r="H2371" s="37"/>
      <c r="I2371" s="144" t="str">
        <f t="shared" si="36"/>
        <v/>
      </c>
    </row>
    <row r="2372" spans="1:9" ht="13" x14ac:dyDescent="0.3">
      <c r="A2372" s="147"/>
      <c r="B2372" s="149" t="str">
        <f>IF(A2372&gt;0,VLOOKUP(A2372,Liste!$B$179                         : Liste!$C$189,2),"")</f>
        <v/>
      </c>
      <c r="C2372" s="186"/>
      <c r="D2372" s="187"/>
      <c r="E2372" t="str">
        <f>IF(D2372&gt;0,VLOOKUP(D2372,Liste!$A$10:$D$163,4),"")</f>
        <v/>
      </c>
      <c r="F2372" s="37"/>
      <c r="G2372" s="37"/>
      <c r="H2372" s="37"/>
      <c r="I2372" s="144" t="str">
        <f t="shared" si="36"/>
        <v/>
      </c>
    </row>
    <row r="2373" spans="1:9" ht="13" x14ac:dyDescent="0.3">
      <c r="A2373" s="147"/>
      <c r="B2373" s="149" t="str">
        <f>IF(A2373&gt;0,VLOOKUP(A2373,Liste!$B$179                         : Liste!$C$189,2),"")</f>
        <v/>
      </c>
      <c r="C2373" s="186"/>
      <c r="D2373" s="187"/>
      <c r="E2373" t="str">
        <f>IF(D2373&gt;0,VLOOKUP(D2373,Liste!$A$10:$D$163,4),"")</f>
        <v/>
      </c>
      <c r="F2373" s="37"/>
      <c r="G2373" s="37"/>
      <c r="H2373" s="37"/>
      <c r="I2373" s="144" t="str">
        <f t="shared" si="36"/>
        <v/>
      </c>
    </row>
    <row r="2374" spans="1:9" ht="13" x14ac:dyDescent="0.3">
      <c r="A2374" s="147"/>
      <c r="B2374" s="149" t="str">
        <f>IF(A2374&gt;0,VLOOKUP(A2374,Liste!$B$179                         : Liste!$C$189,2),"")</f>
        <v/>
      </c>
      <c r="C2374" s="186"/>
      <c r="D2374" s="187"/>
      <c r="E2374" t="str">
        <f>IF(D2374&gt;0,VLOOKUP(D2374,Liste!$A$10:$D$163,4),"")</f>
        <v/>
      </c>
      <c r="F2374" s="37"/>
      <c r="G2374" s="37"/>
      <c r="H2374" s="37"/>
      <c r="I2374" s="144" t="str">
        <f t="shared" ref="I2374:I2437" si="37">IF(AND(D2374&gt;0,F2374+G2374+H2374=0),"EN ATTENTE",IF(F2374+G2374+H2374&gt;1,"ERREUR",""))</f>
        <v/>
      </c>
    </row>
    <row r="2375" spans="1:9" ht="13" x14ac:dyDescent="0.3">
      <c r="A2375" s="147"/>
      <c r="B2375" s="149" t="str">
        <f>IF(A2375&gt;0,VLOOKUP(A2375,Liste!$B$179                         : Liste!$C$189,2),"")</f>
        <v/>
      </c>
      <c r="C2375" s="186"/>
      <c r="D2375" s="187"/>
      <c r="E2375" t="str">
        <f>IF(D2375&gt;0,VLOOKUP(D2375,Liste!$A$10:$D$163,4),"")</f>
        <v/>
      </c>
      <c r="F2375" s="37"/>
      <c r="G2375" s="37"/>
      <c r="H2375" s="37"/>
      <c r="I2375" s="144" t="str">
        <f t="shared" si="37"/>
        <v/>
      </c>
    </row>
    <row r="2376" spans="1:9" ht="13" x14ac:dyDescent="0.3">
      <c r="A2376" s="147"/>
      <c r="B2376" s="149" t="str">
        <f>IF(A2376&gt;0,VLOOKUP(A2376,Liste!$B$179                         : Liste!$C$189,2),"")</f>
        <v/>
      </c>
      <c r="C2376" s="186"/>
      <c r="D2376" s="187"/>
      <c r="E2376" t="str">
        <f>IF(D2376&gt;0,VLOOKUP(D2376,Liste!$A$10:$D$163,4),"")</f>
        <v/>
      </c>
      <c r="F2376" s="37"/>
      <c r="G2376" s="37"/>
      <c r="H2376" s="37"/>
      <c r="I2376" s="144" t="str">
        <f t="shared" si="37"/>
        <v/>
      </c>
    </row>
    <row r="2377" spans="1:9" ht="13" x14ac:dyDescent="0.3">
      <c r="A2377" s="147"/>
      <c r="B2377" s="149" t="str">
        <f>IF(A2377&gt;0,VLOOKUP(A2377,Liste!$B$179                         : Liste!$C$189,2),"")</f>
        <v/>
      </c>
      <c r="C2377" s="186"/>
      <c r="D2377" s="187"/>
      <c r="E2377" t="str">
        <f>IF(D2377&gt;0,VLOOKUP(D2377,Liste!$A$10:$D$163,4),"")</f>
        <v/>
      </c>
      <c r="F2377" s="37"/>
      <c r="G2377" s="37"/>
      <c r="H2377" s="37"/>
      <c r="I2377" s="144" t="str">
        <f t="shared" si="37"/>
        <v/>
      </c>
    </row>
    <row r="2378" spans="1:9" ht="13" x14ac:dyDescent="0.3">
      <c r="A2378" s="147"/>
      <c r="B2378" s="149" t="str">
        <f>IF(A2378&gt;0,VLOOKUP(A2378,Liste!$B$179                         : Liste!$C$189,2),"")</f>
        <v/>
      </c>
      <c r="C2378" s="186"/>
      <c r="D2378" s="187"/>
      <c r="E2378" t="str">
        <f>IF(D2378&gt;0,VLOOKUP(D2378,Liste!$A$10:$D$163,4),"")</f>
        <v/>
      </c>
      <c r="F2378" s="37"/>
      <c r="G2378" s="37"/>
      <c r="H2378" s="37"/>
      <c r="I2378" s="144" t="str">
        <f t="shared" si="37"/>
        <v/>
      </c>
    </row>
    <row r="2379" spans="1:9" ht="13" x14ac:dyDescent="0.3">
      <c r="A2379" s="147"/>
      <c r="B2379" s="149" t="str">
        <f>IF(A2379&gt;0,VLOOKUP(A2379,Liste!$B$179                         : Liste!$C$189,2),"")</f>
        <v/>
      </c>
      <c r="C2379" s="186"/>
      <c r="D2379" s="187"/>
      <c r="E2379" t="str">
        <f>IF(D2379&gt;0,VLOOKUP(D2379,Liste!$A$10:$D$163,4),"")</f>
        <v/>
      </c>
      <c r="F2379" s="37"/>
      <c r="G2379" s="37"/>
      <c r="H2379" s="37"/>
      <c r="I2379" s="144" t="str">
        <f t="shared" si="37"/>
        <v/>
      </c>
    </row>
    <row r="2380" spans="1:9" ht="13" x14ac:dyDescent="0.3">
      <c r="A2380" s="147"/>
      <c r="B2380" s="149" t="str">
        <f>IF(A2380&gt;0,VLOOKUP(A2380,Liste!$B$179                         : Liste!$C$189,2),"")</f>
        <v/>
      </c>
      <c r="C2380" s="186"/>
      <c r="D2380" s="187"/>
      <c r="E2380" t="str">
        <f>IF(D2380&gt;0,VLOOKUP(D2380,Liste!$A$10:$D$163,4),"")</f>
        <v/>
      </c>
      <c r="F2380" s="37"/>
      <c r="G2380" s="37"/>
      <c r="H2380" s="37"/>
      <c r="I2380" s="144" t="str">
        <f t="shared" si="37"/>
        <v/>
      </c>
    </row>
    <row r="2381" spans="1:9" ht="13" x14ac:dyDescent="0.3">
      <c r="A2381" s="147"/>
      <c r="B2381" s="149" t="str">
        <f>IF(A2381&gt;0,VLOOKUP(A2381,Liste!$B$179                         : Liste!$C$189,2),"")</f>
        <v/>
      </c>
      <c r="C2381" s="186"/>
      <c r="D2381" s="187"/>
      <c r="E2381" t="str">
        <f>IF(D2381&gt;0,VLOOKUP(D2381,Liste!$A$10:$D$163,4),"")</f>
        <v/>
      </c>
      <c r="F2381" s="37"/>
      <c r="G2381" s="37"/>
      <c r="H2381" s="37"/>
      <c r="I2381" s="144" t="str">
        <f t="shared" si="37"/>
        <v/>
      </c>
    </row>
    <row r="2382" spans="1:9" ht="13" x14ac:dyDescent="0.3">
      <c r="A2382" s="147"/>
      <c r="B2382" s="149" t="str">
        <f>IF(A2382&gt;0,VLOOKUP(A2382,Liste!$B$179                         : Liste!$C$189,2),"")</f>
        <v/>
      </c>
      <c r="C2382" s="186"/>
      <c r="D2382" s="187"/>
      <c r="E2382" t="str">
        <f>IF(D2382&gt;0,VLOOKUP(D2382,Liste!$A$10:$D$163,4),"")</f>
        <v/>
      </c>
      <c r="F2382" s="37"/>
      <c r="G2382" s="37"/>
      <c r="H2382" s="37"/>
      <c r="I2382" s="144" t="str">
        <f t="shared" si="37"/>
        <v/>
      </c>
    </row>
    <row r="2383" spans="1:9" ht="13" x14ac:dyDescent="0.3">
      <c r="A2383" s="147"/>
      <c r="B2383" s="149" t="str">
        <f>IF(A2383&gt;0,VLOOKUP(A2383,Liste!$B$179                         : Liste!$C$189,2),"")</f>
        <v/>
      </c>
      <c r="C2383" s="186"/>
      <c r="D2383" s="187"/>
      <c r="E2383" t="str">
        <f>IF(D2383&gt;0,VLOOKUP(D2383,Liste!$A$10:$D$163,4),"")</f>
        <v/>
      </c>
      <c r="F2383" s="37"/>
      <c r="G2383" s="37"/>
      <c r="H2383" s="37"/>
      <c r="I2383" s="144" t="str">
        <f t="shared" si="37"/>
        <v/>
      </c>
    </row>
    <row r="2384" spans="1:9" ht="13" x14ac:dyDescent="0.3">
      <c r="A2384" s="147"/>
      <c r="B2384" s="149" t="str">
        <f>IF(A2384&gt;0,VLOOKUP(A2384,Liste!$B$179                         : Liste!$C$189,2),"")</f>
        <v/>
      </c>
      <c r="C2384" s="186"/>
      <c r="D2384" s="187"/>
      <c r="E2384" t="str">
        <f>IF(D2384&gt;0,VLOOKUP(D2384,Liste!$A$10:$D$163,4),"")</f>
        <v/>
      </c>
      <c r="F2384" s="37"/>
      <c r="G2384" s="37"/>
      <c r="H2384" s="37"/>
      <c r="I2384" s="144" t="str">
        <f t="shared" si="37"/>
        <v/>
      </c>
    </row>
    <row r="2385" spans="1:9" ht="13" x14ac:dyDescent="0.3">
      <c r="A2385" s="147"/>
      <c r="B2385" s="149" t="str">
        <f>IF(A2385&gt;0,VLOOKUP(A2385,Liste!$B$179                         : Liste!$C$189,2),"")</f>
        <v/>
      </c>
      <c r="C2385" s="186"/>
      <c r="D2385" s="187"/>
      <c r="E2385" t="str">
        <f>IF(D2385&gt;0,VLOOKUP(D2385,Liste!$A$10:$D$163,4),"")</f>
        <v/>
      </c>
      <c r="F2385" s="37"/>
      <c r="G2385" s="37"/>
      <c r="H2385" s="37"/>
      <c r="I2385" s="144" t="str">
        <f t="shared" si="37"/>
        <v/>
      </c>
    </row>
    <row r="2386" spans="1:9" ht="13" x14ac:dyDescent="0.3">
      <c r="A2386" s="147"/>
      <c r="B2386" s="149" t="str">
        <f>IF(A2386&gt;0,VLOOKUP(A2386,Liste!$B$179                         : Liste!$C$189,2),"")</f>
        <v/>
      </c>
      <c r="C2386" s="186"/>
      <c r="D2386" s="187"/>
      <c r="E2386" t="str">
        <f>IF(D2386&gt;0,VLOOKUP(D2386,Liste!$A$10:$D$163,4),"")</f>
        <v/>
      </c>
      <c r="F2386" s="37"/>
      <c r="G2386" s="37"/>
      <c r="H2386" s="37"/>
      <c r="I2386" s="144" t="str">
        <f t="shared" si="37"/>
        <v/>
      </c>
    </row>
    <row r="2387" spans="1:9" ht="13" x14ac:dyDescent="0.3">
      <c r="A2387" s="147"/>
      <c r="B2387" s="149" t="str">
        <f>IF(A2387&gt;0,VLOOKUP(A2387,Liste!$B$179                         : Liste!$C$189,2),"")</f>
        <v/>
      </c>
      <c r="C2387" s="186"/>
      <c r="D2387" s="187"/>
      <c r="E2387" t="str">
        <f>IF(D2387&gt;0,VLOOKUP(D2387,Liste!$A$10:$D$163,4),"")</f>
        <v/>
      </c>
      <c r="F2387" s="37"/>
      <c r="G2387" s="37"/>
      <c r="H2387" s="37"/>
      <c r="I2387" s="144" t="str">
        <f t="shared" si="37"/>
        <v/>
      </c>
    </row>
    <row r="2388" spans="1:9" ht="13" x14ac:dyDescent="0.3">
      <c r="A2388" s="147"/>
      <c r="B2388" s="149" t="str">
        <f>IF(A2388&gt;0,VLOOKUP(A2388,Liste!$B$179                         : Liste!$C$189,2),"")</f>
        <v/>
      </c>
      <c r="C2388" s="186"/>
      <c r="D2388" s="187"/>
      <c r="E2388" t="str">
        <f>IF(D2388&gt;0,VLOOKUP(D2388,Liste!$A$10:$D$163,4),"")</f>
        <v/>
      </c>
      <c r="F2388" s="37"/>
      <c r="G2388" s="37"/>
      <c r="H2388" s="37"/>
      <c r="I2388" s="144" t="str">
        <f t="shared" si="37"/>
        <v/>
      </c>
    </row>
    <row r="2389" spans="1:9" ht="13" x14ac:dyDescent="0.3">
      <c r="A2389" s="147"/>
      <c r="B2389" s="149" t="str">
        <f>IF(A2389&gt;0,VLOOKUP(A2389,Liste!$B$179                         : Liste!$C$189,2),"")</f>
        <v/>
      </c>
      <c r="C2389" s="186"/>
      <c r="D2389" s="187"/>
      <c r="E2389" t="str">
        <f>IF(D2389&gt;0,VLOOKUP(D2389,Liste!$A$10:$D$163,4),"")</f>
        <v/>
      </c>
      <c r="F2389" s="37"/>
      <c r="G2389" s="37"/>
      <c r="H2389" s="37"/>
      <c r="I2389" s="144" t="str">
        <f t="shared" si="37"/>
        <v/>
      </c>
    </row>
    <row r="2390" spans="1:9" ht="13" x14ac:dyDescent="0.3">
      <c r="A2390" s="147"/>
      <c r="B2390" s="149" t="str">
        <f>IF(A2390&gt;0,VLOOKUP(A2390,Liste!$B$179                         : Liste!$C$189,2),"")</f>
        <v/>
      </c>
      <c r="C2390" s="186"/>
      <c r="D2390" s="187"/>
      <c r="E2390" t="str">
        <f>IF(D2390&gt;0,VLOOKUP(D2390,Liste!$A$10:$D$163,4),"")</f>
        <v/>
      </c>
      <c r="F2390" s="37"/>
      <c r="G2390" s="37"/>
      <c r="H2390" s="37"/>
      <c r="I2390" s="144" t="str">
        <f t="shared" si="37"/>
        <v/>
      </c>
    </row>
    <row r="2391" spans="1:9" ht="13" x14ac:dyDescent="0.3">
      <c r="A2391" s="147"/>
      <c r="B2391" s="149" t="str">
        <f>IF(A2391&gt;0,VLOOKUP(A2391,Liste!$B$179                         : Liste!$C$189,2),"")</f>
        <v/>
      </c>
      <c r="C2391" s="186"/>
      <c r="D2391" s="187"/>
      <c r="E2391" t="str">
        <f>IF(D2391&gt;0,VLOOKUP(D2391,Liste!$A$10:$D$163,4),"")</f>
        <v/>
      </c>
      <c r="F2391" s="37"/>
      <c r="G2391" s="37"/>
      <c r="H2391" s="37"/>
      <c r="I2391" s="144" t="str">
        <f t="shared" si="37"/>
        <v/>
      </c>
    </row>
    <row r="2392" spans="1:9" ht="13" x14ac:dyDescent="0.3">
      <c r="A2392" s="147"/>
      <c r="B2392" s="149" t="str">
        <f>IF(A2392&gt;0,VLOOKUP(A2392,Liste!$B$179                         : Liste!$C$189,2),"")</f>
        <v/>
      </c>
      <c r="C2392" s="186"/>
      <c r="D2392" s="187"/>
      <c r="E2392" t="str">
        <f>IF(D2392&gt;0,VLOOKUP(D2392,Liste!$A$10:$D$163,4),"")</f>
        <v/>
      </c>
      <c r="F2392" s="37"/>
      <c r="G2392" s="37"/>
      <c r="H2392" s="37"/>
      <c r="I2392" s="144" t="str">
        <f t="shared" si="37"/>
        <v/>
      </c>
    </row>
    <row r="2393" spans="1:9" ht="13" x14ac:dyDescent="0.3">
      <c r="A2393" s="147"/>
      <c r="B2393" s="149" t="str">
        <f>IF(A2393&gt;0,VLOOKUP(A2393,Liste!$B$179                         : Liste!$C$189,2),"")</f>
        <v/>
      </c>
      <c r="C2393" s="186"/>
      <c r="D2393" s="187"/>
      <c r="E2393" t="str">
        <f>IF(D2393&gt;0,VLOOKUP(D2393,Liste!$A$10:$D$163,4),"")</f>
        <v/>
      </c>
      <c r="F2393" s="37"/>
      <c r="G2393" s="37"/>
      <c r="H2393" s="37"/>
      <c r="I2393" s="144" t="str">
        <f t="shared" si="37"/>
        <v/>
      </c>
    </row>
    <row r="2394" spans="1:9" ht="13" x14ac:dyDescent="0.3">
      <c r="A2394" s="147"/>
      <c r="B2394" s="149" t="str">
        <f>IF(A2394&gt;0,VLOOKUP(A2394,Liste!$B$179                         : Liste!$C$189,2),"")</f>
        <v/>
      </c>
      <c r="C2394" s="186"/>
      <c r="D2394" s="187"/>
      <c r="E2394" t="str">
        <f>IF(D2394&gt;0,VLOOKUP(D2394,Liste!$A$10:$D$163,4),"")</f>
        <v/>
      </c>
      <c r="F2394" s="37"/>
      <c r="G2394" s="37"/>
      <c r="H2394" s="37"/>
      <c r="I2394" s="144" t="str">
        <f t="shared" si="37"/>
        <v/>
      </c>
    </row>
    <row r="2395" spans="1:9" ht="13" x14ac:dyDescent="0.3">
      <c r="A2395" s="147"/>
      <c r="B2395" s="149" t="str">
        <f>IF(A2395&gt;0,VLOOKUP(A2395,Liste!$B$179                         : Liste!$C$189,2),"")</f>
        <v/>
      </c>
      <c r="C2395" s="186"/>
      <c r="D2395" s="187"/>
      <c r="E2395" t="str">
        <f>IF(D2395&gt;0,VLOOKUP(D2395,Liste!$A$10:$D$163,4),"")</f>
        <v/>
      </c>
      <c r="F2395" s="37"/>
      <c r="G2395" s="37"/>
      <c r="H2395" s="37"/>
      <c r="I2395" s="144" t="str">
        <f t="shared" si="37"/>
        <v/>
      </c>
    </row>
    <row r="2396" spans="1:9" ht="13" x14ac:dyDescent="0.3">
      <c r="A2396" s="147"/>
      <c r="B2396" s="149" t="str">
        <f>IF(A2396&gt;0,VLOOKUP(A2396,Liste!$B$179                         : Liste!$C$189,2),"")</f>
        <v/>
      </c>
      <c r="C2396" s="186"/>
      <c r="D2396" s="187"/>
      <c r="E2396" t="str">
        <f>IF(D2396&gt;0,VLOOKUP(D2396,Liste!$A$10:$D$163,4),"")</f>
        <v/>
      </c>
      <c r="F2396" s="37"/>
      <c r="G2396" s="37"/>
      <c r="H2396" s="37"/>
      <c r="I2396" s="144" t="str">
        <f t="shared" si="37"/>
        <v/>
      </c>
    </row>
    <row r="2397" spans="1:9" ht="13" x14ac:dyDescent="0.3">
      <c r="A2397" s="147"/>
      <c r="B2397" s="149" t="str">
        <f>IF(A2397&gt;0,VLOOKUP(A2397,Liste!$B$179                         : Liste!$C$189,2),"")</f>
        <v/>
      </c>
      <c r="C2397" s="186"/>
      <c r="D2397" s="187"/>
      <c r="E2397" t="str">
        <f>IF(D2397&gt;0,VLOOKUP(D2397,Liste!$A$10:$D$163,4),"")</f>
        <v/>
      </c>
      <c r="F2397" s="37"/>
      <c r="G2397" s="37"/>
      <c r="H2397" s="37"/>
      <c r="I2397" s="144" t="str">
        <f t="shared" si="37"/>
        <v/>
      </c>
    </row>
    <row r="2398" spans="1:9" ht="13" x14ac:dyDescent="0.3">
      <c r="A2398" s="147"/>
      <c r="B2398" s="149" t="str">
        <f>IF(A2398&gt;0,VLOOKUP(A2398,Liste!$B$179                         : Liste!$C$189,2),"")</f>
        <v/>
      </c>
      <c r="C2398" s="186"/>
      <c r="D2398" s="187"/>
      <c r="E2398" t="str">
        <f>IF(D2398&gt;0,VLOOKUP(D2398,Liste!$A$10:$D$163,4),"")</f>
        <v/>
      </c>
      <c r="F2398" s="37"/>
      <c r="G2398" s="37"/>
      <c r="H2398" s="37"/>
      <c r="I2398" s="144" t="str">
        <f t="shared" si="37"/>
        <v/>
      </c>
    </row>
    <row r="2399" spans="1:9" ht="13" x14ac:dyDescent="0.3">
      <c r="A2399" s="147"/>
      <c r="B2399" s="149" t="str">
        <f>IF(A2399&gt;0,VLOOKUP(A2399,Liste!$B$179                         : Liste!$C$189,2),"")</f>
        <v/>
      </c>
      <c r="C2399" s="186"/>
      <c r="D2399" s="187"/>
      <c r="E2399" t="str">
        <f>IF(D2399&gt;0,VLOOKUP(D2399,Liste!$A$10:$D$163,4),"")</f>
        <v/>
      </c>
      <c r="F2399" s="37"/>
      <c r="G2399" s="37"/>
      <c r="H2399" s="37"/>
      <c r="I2399" s="144" t="str">
        <f t="shared" si="37"/>
        <v/>
      </c>
    </row>
    <row r="2400" spans="1:9" ht="13" x14ac:dyDescent="0.3">
      <c r="A2400" s="147"/>
      <c r="B2400" s="149" t="str">
        <f>IF(A2400&gt;0,VLOOKUP(A2400,Liste!$B$179                         : Liste!$C$189,2),"")</f>
        <v/>
      </c>
      <c r="C2400" s="186"/>
      <c r="D2400" s="187"/>
      <c r="E2400" t="str">
        <f>IF(D2400&gt;0,VLOOKUP(D2400,Liste!$A$10:$D$163,4),"")</f>
        <v/>
      </c>
      <c r="F2400" s="37"/>
      <c r="G2400" s="37"/>
      <c r="H2400" s="37"/>
      <c r="I2400" s="144" t="str">
        <f t="shared" si="37"/>
        <v/>
      </c>
    </row>
    <row r="2401" spans="1:9" ht="13" x14ac:dyDescent="0.3">
      <c r="A2401" s="147"/>
      <c r="B2401" s="149" t="str">
        <f>IF(A2401&gt;0,VLOOKUP(A2401,Liste!$B$179                         : Liste!$C$189,2),"")</f>
        <v/>
      </c>
      <c r="C2401" s="186"/>
      <c r="D2401" s="187"/>
      <c r="E2401" t="str">
        <f>IF(D2401&gt;0,VLOOKUP(D2401,Liste!$A$10:$D$163,4),"")</f>
        <v/>
      </c>
      <c r="F2401" s="37"/>
      <c r="G2401" s="37"/>
      <c r="H2401" s="37"/>
      <c r="I2401" s="144" t="str">
        <f t="shared" si="37"/>
        <v/>
      </c>
    </row>
    <row r="2402" spans="1:9" ht="13" x14ac:dyDescent="0.3">
      <c r="A2402" s="147"/>
      <c r="B2402" s="149" t="str">
        <f>IF(A2402&gt;0,VLOOKUP(A2402,Liste!$B$179                         : Liste!$C$189,2),"")</f>
        <v/>
      </c>
      <c r="C2402" s="186"/>
      <c r="D2402" s="187"/>
      <c r="E2402" t="str">
        <f>IF(D2402&gt;0,VLOOKUP(D2402,Liste!$A$10:$D$163,4),"")</f>
        <v/>
      </c>
      <c r="F2402" s="37"/>
      <c r="G2402" s="37"/>
      <c r="H2402" s="37"/>
      <c r="I2402" s="144" t="str">
        <f t="shared" si="37"/>
        <v/>
      </c>
    </row>
    <row r="2403" spans="1:9" ht="13" x14ac:dyDescent="0.3">
      <c r="A2403" s="147"/>
      <c r="B2403" s="149" t="str">
        <f>IF(A2403&gt;0,VLOOKUP(A2403,Liste!$B$179                         : Liste!$C$189,2),"")</f>
        <v/>
      </c>
      <c r="C2403" s="186"/>
      <c r="D2403" s="187"/>
      <c r="E2403" t="str">
        <f>IF(D2403&gt;0,VLOOKUP(D2403,Liste!$A$10:$D$163,4),"")</f>
        <v/>
      </c>
      <c r="F2403" s="37"/>
      <c r="G2403" s="37"/>
      <c r="H2403" s="37"/>
      <c r="I2403" s="144" t="str">
        <f t="shared" si="37"/>
        <v/>
      </c>
    </row>
    <row r="2404" spans="1:9" ht="13" x14ac:dyDescent="0.3">
      <c r="A2404" s="147"/>
      <c r="B2404" s="149" t="str">
        <f>IF(A2404&gt;0,VLOOKUP(A2404,Liste!$B$179                         : Liste!$C$189,2),"")</f>
        <v/>
      </c>
      <c r="C2404" s="186"/>
      <c r="D2404" s="187"/>
      <c r="E2404" t="str">
        <f>IF(D2404&gt;0,VLOOKUP(D2404,Liste!$A$10:$D$163,4),"")</f>
        <v/>
      </c>
      <c r="F2404" s="37"/>
      <c r="G2404" s="37"/>
      <c r="H2404" s="37"/>
      <c r="I2404" s="144" t="str">
        <f t="shared" si="37"/>
        <v/>
      </c>
    </row>
    <row r="2405" spans="1:9" ht="13" x14ac:dyDescent="0.3">
      <c r="A2405" s="147"/>
      <c r="B2405" s="149" t="str">
        <f>IF(A2405&gt;0,VLOOKUP(A2405,Liste!$B$179                         : Liste!$C$189,2),"")</f>
        <v/>
      </c>
      <c r="C2405" s="186"/>
      <c r="D2405" s="187"/>
      <c r="E2405" t="str">
        <f>IF(D2405&gt;0,VLOOKUP(D2405,Liste!$A$10:$D$163,4),"")</f>
        <v/>
      </c>
      <c r="F2405" s="37"/>
      <c r="G2405" s="37"/>
      <c r="H2405" s="37"/>
      <c r="I2405" s="144" t="str">
        <f t="shared" si="37"/>
        <v/>
      </c>
    </row>
    <row r="2406" spans="1:9" ht="13" x14ac:dyDescent="0.3">
      <c r="A2406" s="147"/>
      <c r="B2406" s="149" t="str">
        <f>IF(A2406&gt;0,VLOOKUP(A2406,Liste!$B$179                         : Liste!$C$189,2),"")</f>
        <v/>
      </c>
      <c r="C2406" s="186"/>
      <c r="D2406" s="187"/>
      <c r="E2406" t="str">
        <f>IF(D2406&gt;0,VLOOKUP(D2406,Liste!$A$10:$D$163,4),"")</f>
        <v/>
      </c>
      <c r="F2406" s="37"/>
      <c r="G2406" s="37"/>
      <c r="H2406" s="37"/>
      <c r="I2406" s="144" t="str">
        <f t="shared" si="37"/>
        <v/>
      </c>
    </row>
    <row r="2407" spans="1:9" ht="13" x14ac:dyDescent="0.3">
      <c r="A2407" s="147"/>
      <c r="B2407" s="149" t="str">
        <f>IF(A2407&gt;0,VLOOKUP(A2407,Liste!$B$179                         : Liste!$C$189,2),"")</f>
        <v/>
      </c>
      <c r="C2407" s="186"/>
      <c r="D2407" s="187"/>
      <c r="E2407" t="str">
        <f>IF(D2407&gt;0,VLOOKUP(D2407,Liste!$A$10:$D$163,4),"")</f>
        <v/>
      </c>
      <c r="F2407" s="37"/>
      <c r="G2407" s="37"/>
      <c r="H2407" s="37"/>
      <c r="I2407" s="144" t="str">
        <f t="shared" si="37"/>
        <v/>
      </c>
    </row>
    <row r="2408" spans="1:9" ht="13" x14ac:dyDescent="0.3">
      <c r="A2408" s="147"/>
      <c r="B2408" s="149" t="str">
        <f>IF(A2408&gt;0,VLOOKUP(A2408,Liste!$B$179                         : Liste!$C$189,2),"")</f>
        <v/>
      </c>
      <c r="C2408" s="186"/>
      <c r="D2408" s="187"/>
      <c r="E2408" t="str">
        <f>IF(D2408&gt;0,VLOOKUP(D2408,Liste!$A$10:$D$163,4),"")</f>
        <v/>
      </c>
      <c r="F2408" s="37"/>
      <c r="G2408" s="37"/>
      <c r="H2408" s="37"/>
      <c r="I2408" s="144" t="str">
        <f t="shared" si="37"/>
        <v/>
      </c>
    </row>
    <row r="2409" spans="1:9" ht="13" x14ac:dyDescent="0.3">
      <c r="A2409" s="147"/>
      <c r="B2409" s="149" t="str">
        <f>IF(A2409&gt;0,VLOOKUP(A2409,Liste!$B$179                         : Liste!$C$189,2),"")</f>
        <v/>
      </c>
      <c r="C2409" s="186"/>
      <c r="D2409" s="187"/>
      <c r="E2409" t="str">
        <f>IF(D2409&gt;0,VLOOKUP(D2409,Liste!$A$10:$D$163,4),"")</f>
        <v/>
      </c>
      <c r="F2409" s="37"/>
      <c r="G2409" s="37"/>
      <c r="H2409" s="37"/>
      <c r="I2409" s="144" t="str">
        <f t="shared" si="37"/>
        <v/>
      </c>
    </row>
    <row r="2410" spans="1:9" ht="13" x14ac:dyDescent="0.3">
      <c r="A2410" s="147"/>
      <c r="B2410" s="149" t="str">
        <f>IF(A2410&gt;0,VLOOKUP(A2410,Liste!$B$179                         : Liste!$C$189,2),"")</f>
        <v/>
      </c>
      <c r="C2410" s="186"/>
      <c r="D2410" s="187"/>
      <c r="E2410" t="str">
        <f>IF(D2410&gt;0,VLOOKUP(D2410,Liste!$A$10:$D$163,4),"")</f>
        <v/>
      </c>
      <c r="F2410" s="37"/>
      <c r="G2410" s="37"/>
      <c r="H2410" s="37"/>
      <c r="I2410" s="144" t="str">
        <f t="shared" si="37"/>
        <v/>
      </c>
    </row>
    <row r="2411" spans="1:9" ht="13" x14ac:dyDescent="0.3">
      <c r="A2411" s="147"/>
      <c r="B2411" s="149" t="str">
        <f>IF(A2411&gt;0,VLOOKUP(A2411,Liste!$B$179                         : Liste!$C$189,2),"")</f>
        <v/>
      </c>
      <c r="C2411" s="186"/>
      <c r="D2411" s="187"/>
      <c r="E2411" t="str">
        <f>IF(D2411&gt;0,VLOOKUP(D2411,Liste!$A$10:$D$163,4),"")</f>
        <v/>
      </c>
      <c r="F2411" s="37"/>
      <c r="G2411" s="37"/>
      <c r="H2411" s="37"/>
      <c r="I2411" s="144" t="str">
        <f t="shared" si="37"/>
        <v/>
      </c>
    </row>
    <row r="2412" spans="1:9" ht="13" x14ac:dyDescent="0.3">
      <c r="A2412" s="147"/>
      <c r="B2412" s="149" t="str">
        <f>IF(A2412&gt;0,VLOOKUP(A2412,Liste!$B$179                         : Liste!$C$189,2),"")</f>
        <v/>
      </c>
      <c r="C2412" s="186"/>
      <c r="D2412" s="187"/>
      <c r="E2412" t="str">
        <f>IF(D2412&gt;0,VLOOKUP(D2412,Liste!$A$10:$D$163,4),"")</f>
        <v/>
      </c>
      <c r="F2412" s="37"/>
      <c r="G2412" s="37"/>
      <c r="H2412" s="37"/>
      <c r="I2412" s="144" t="str">
        <f t="shared" si="37"/>
        <v/>
      </c>
    </row>
    <row r="2413" spans="1:9" ht="13" x14ac:dyDescent="0.3">
      <c r="A2413" s="147"/>
      <c r="B2413" s="149" t="str">
        <f>IF(A2413&gt;0,VLOOKUP(A2413,Liste!$B$179                         : Liste!$C$189,2),"")</f>
        <v/>
      </c>
      <c r="C2413" s="186"/>
      <c r="D2413" s="187"/>
      <c r="E2413" t="str">
        <f>IF(D2413&gt;0,VLOOKUP(D2413,Liste!$A$10:$D$163,4),"")</f>
        <v/>
      </c>
      <c r="F2413" s="37"/>
      <c r="G2413" s="37"/>
      <c r="H2413" s="37"/>
      <c r="I2413" s="144" t="str">
        <f t="shared" si="37"/>
        <v/>
      </c>
    </row>
    <row r="2414" spans="1:9" ht="13" x14ac:dyDescent="0.3">
      <c r="A2414" s="147"/>
      <c r="B2414" s="149" t="str">
        <f>IF(A2414&gt;0,VLOOKUP(A2414,Liste!$B$179                         : Liste!$C$189,2),"")</f>
        <v/>
      </c>
      <c r="C2414" s="186"/>
      <c r="D2414" s="187"/>
      <c r="E2414" t="str">
        <f>IF(D2414&gt;0,VLOOKUP(D2414,Liste!$A$10:$D$163,4),"")</f>
        <v/>
      </c>
      <c r="F2414" s="37"/>
      <c r="G2414" s="37"/>
      <c r="H2414" s="37"/>
      <c r="I2414" s="144" t="str">
        <f t="shared" si="37"/>
        <v/>
      </c>
    </row>
    <row r="2415" spans="1:9" ht="13" x14ac:dyDescent="0.3">
      <c r="A2415" s="147"/>
      <c r="B2415" s="149" t="str">
        <f>IF(A2415&gt;0,VLOOKUP(A2415,Liste!$B$179                         : Liste!$C$189,2),"")</f>
        <v/>
      </c>
      <c r="C2415" s="186"/>
      <c r="D2415" s="187"/>
      <c r="E2415" t="str">
        <f>IF(D2415&gt;0,VLOOKUP(D2415,Liste!$A$10:$D$163,4),"")</f>
        <v/>
      </c>
      <c r="F2415" s="37"/>
      <c r="G2415" s="37"/>
      <c r="H2415" s="37"/>
      <c r="I2415" s="144" t="str">
        <f t="shared" si="37"/>
        <v/>
      </c>
    </row>
    <row r="2416" spans="1:9" ht="13" x14ac:dyDescent="0.3">
      <c r="A2416" s="147"/>
      <c r="B2416" s="149" t="str">
        <f>IF(A2416&gt;0,VLOOKUP(A2416,Liste!$B$179                         : Liste!$C$189,2),"")</f>
        <v/>
      </c>
      <c r="C2416" s="186"/>
      <c r="D2416" s="187"/>
      <c r="E2416" t="str">
        <f>IF(D2416&gt;0,VLOOKUP(D2416,Liste!$A$10:$D$163,4),"")</f>
        <v/>
      </c>
      <c r="F2416" s="37"/>
      <c r="G2416" s="37"/>
      <c r="H2416" s="37"/>
      <c r="I2416" s="144" t="str">
        <f t="shared" si="37"/>
        <v/>
      </c>
    </row>
    <row r="2417" spans="1:9" ht="13" x14ac:dyDescent="0.3">
      <c r="A2417" s="147"/>
      <c r="B2417" s="149" t="str">
        <f>IF(A2417&gt;0,VLOOKUP(A2417,Liste!$B$179                         : Liste!$C$189,2),"")</f>
        <v/>
      </c>
      <c r="C2417" s="186"/>
      <c r="D2417" s="187"/>
      <c r="E2417" t="str">
        <f>IF(D2417&gt;0,VLOOKUP(D2417,Liste!$A$10:$D$163,4),"")</f>
        <v/>
      </c>
      <c r="F2417" s="37"/>
      <c r="G2417" s="37"/>
      <c r="H2417" s="37"/>
      <c r="I2417" s="144" t="str">
        <f t="shared" si="37"/>
        <v/>
      </c>
    </row>
    <row r="2418" spans="1:9" ht="13" x14ac:dyDescent="0.3">
      <c r="A2418" s="147"/>
      <c r="B2418" s="149" t="str">
        <f>IF(A2418&gt;0,VLOOKUP(A2418,Liste!$B$179                         : Liste!$C$189,2),"")</f>
        <v/>
      </c>
      <c r="C2418" s="186"/>
      <c r="D2418" s="187"/>
      <c r="E2418" t="str">
        <f>IF(D2418&gt;0,VLOOKUP(D2418,Liste!$A$10:$D$163,4),"")</f>
        <v/>
      </c>
      <c r="F2418" s="37"/>
      <c r="G2418" s="37"/>
      <c r="H2418" s="37"/>
      <c r="I2418" s="144" t="str">
        <f t="shared" si="37"/>
        <v/>
      </c>
    </row>
    <row r="2419" spans="1:9" ht="13" x14ac:dyDescent="0.3">
      <c r="A2419" s="147"/>
      <c r="B2419" s="149" t="str">
        <f>IF(A2419&gt;0,VLOOKUP(A2419,Liste!$B$179                         : Liste!$C$189,2),"")</f>
        <v/>
      </c>
      <c r="C2419" s="186"/>
      <c r="D2419" s="187"/>
      <c r="E2419" t="str">
        <f>IF(D2419&gt;0,VLOOKUP(D2419,Liste!$A$10:$D$163,4),"")</f>
        <v/>
      </c>
      <c r="F2419" s="37"/>
      <c r="G2419" s="37"/>
      <c r="H2419" s="37"/>
      <c r="I2419" s="144" t="str">
        <f t="shared" si="37"/>
        <v/>
      </c>
    </row>
    <row r="2420" spans="1:9" ht="13" x14ac:dyDescent="0.3">
      <c r="A2420" s="147"/>
      <c r="B2420" s="149" t="str">
        <f>IF(A2420&gt;0,VLOOKUP(A2420,Liste!$B$179                         : Liste!$C$189,2),"")</f>
        <v/>
      </c>
      <c r="C2420" s="186"/>
      <c r="D2420" s="187"/>
      <c r="E2420" t="str">
        <f>IF(D2420&gt;0,VLOOKUP(D2420,Liste!$A$10:$D$163,4),"")</f>
        <v/>
      </c>
      <c r="F2420" s="37"/>
      <c r="G2420" s="37"/>
      <c r="H2420" s="37"/>
      <c r="I2420" s="144" t="str">
        <f t="shared" si="37"/>
        <v/>
      </c>
    </row>
    <row r="2421" spans="1:9" ht="13" x14ac:dyDescent="0.3">
      <c r="A2421" s="147"/>
      <c r="B2421" s="149" t="str">
        <f>IF(A2421&gt;0,VLOOKUP(A2421,Liste!$B$179                         : Liste!$C$189,2),"")</f>
        <v/>
      </c>
      <c r="C2421" s="186"/>
      <c r="D2421" s="187"/>
      <c r="E2421" t="str">
        <f>IF(D2421&gt;0,VLOOKUP(D2421,Liste!$A$10:$D$163,4),"")</f>
        <v/>
      </c>
      <c r="F2421" s="37"/>
      <c r="G2421" s="37"/>
      <c r="H2421" s="37"/>
      <c r="I2421" s="144" t="str">
        <f t="shared" si="37"/>
        <v/>
      </c>
    </row>
    <row r="2422" spans="1:9" ht="13" x14ac:dyDescent="0.3">
      <c r="A2422" s="147"/>
      <c r="B2422" s="149" t="str">
        <f>IF(A2422&gt;0,VLOOKUP(A2422,Liste!$B$179                         : Liste!$C$189,2),"")</f>
        <v/>
      </c>
      <c r="C2422" s="186"/>
      <c r="D2422" s="187"/>
      <c r="E2422" t="str">
        <f>IF(D2422&gt;0,VLOOKUP(D2422,Liste!$A$10:$D$163,4),"")</f>
        <v/>
      </c>
      <c r="F2422" s="37"/>
      <c r="G2422" s="37"/>
      <c r="H2422" s="37"/>
      <c r="I2422" s="144" t="str">
        <f t="shared" si="37"/>
        <v/>
      </c>
    </row>
    <row r="2423" spans="1:9" ht="13" x14ac:dyDescent="0.3">
      <c r="A2423" s="147"/>
      <c r="B2423" s="149" t="str">
        <f>IF(A2423&gt;0,VLOOKUP(A2423,Liste!$B$179                         : Liste!$C$189,2),"")</f>
        <v/>
      </c>
      <c r="C2423" s="186"/>
      <c r="D2423" s="187"/>
      <c r="E2423" t="str">
        <f>IF(D2423&gt;0,VLOOKUP(D2423,Liste!$A$10:$D$163,4),"")</f>
        <v/>
      </c>
      <c r="F2423" s="37"/>
      <c r="G2423" s="37"/>
      <c r="H2423" s="37"/>
      <c r="I2423" s="144" t="str">
        <f t="shared" si="37"/>
        <v/>
      </c>
    </row>
    <row r="2424" spans="1:9" ht="13" x14ac:dyDescent="0.3">
      <c r="A2424" s="147"/>
      <c r="B2424" s="149" t="str">
        <f>IF(A2424&gt;0,VLOOKUP(A2424,Liste!$B$179                         : Liste!$C$189,2),"")</f>
        <v/>
      </c>
      <c r="C2424" s="186"/>
      <c r="D2424" s="187"/>
      <c r="E2424" t="str">
        <f>IF(D2424&gt;0,VLOOKUP(D2424,Liste!$A$10:$D$163,4),"")</f>
        <v/>
      </c>
      <c r="F2424" s="37"/>
      <c r="G2424" s="37"/>
      <c r="H2424" s="37"/>
      <c r="I2424" s="144" t="str">
        <f t="shared" si="37"/>
        <v/>
      </c>
    </row>
    <row r="2425" spans="1:9" ht="13" x14ac:dyDescent="0.3">
      <c r="A2425" s="147"/>
      <c r="B2425" s="149" t="str">
        <f>IF(A2425&gt;0,VLOOKUP(A2425,Liste!$B$179                         : Liste!$C$189,2),"")</f>
        <v/>
      </c>
      <c r="C2425" s="186"/>
      <c r="D2425" s="187"/>
      <c r="E2425" t="str">
        <f>IF(D2425&gt;0,VLOOKUP(D2425,Liste!$A$10:$D$163,4),"")</f>
        <v/>
      </c>
      <c r="F2425" s="37"/>
      <c r="G2425" s="37"/>
      <c r="H2425" s="37"/>
      <c r="I2425" s="144" t="str">
        <f t="shared" si="37"/>
        <v/>
      </c>
    </row>
    <row r="2426" spans="1:9" ht="13" x14ac:dyDescent="0.3">
      <c r="A2426" s="147"/>
      <c r="B2426" s="149" t="str">
        <f>IF(A2426&gt;0,VLOOKUP(A2426,Liste!$B$179                         : Liste!$C$189,2),"")</f>
        <v/>
      </c>
      <c r="C2426" s="186"/>
      <c r="D2426" s="187"/>
      <c r="E2426" t="str">
        <f>IF(D2426&gt;0,VLOOKUP(D2426,Liste!$A$10:$D$163,4),"")</f>
        <v/>
      </c>
      <c r="F2426" s="37"/>
      <c r="G2426" s="37"/>
      <c r="H2426" s="37"/>
      <c r="I2426" s="144" t="str">
        <f t="shared" si="37"/>
        <v/>
      </c>
    </row>
    <row r="2427" spans="1:9" ht="13" x14ac:dyDescent="0.3">
      <c r="A2427" s="147"/>
      <c r="B2427" s="149" t="str">
        <f>IF(A2427&gt;0,VLOOKUP(A2427,Liste!$B$179                         : Liste!$C$189,2),"")</f>
        <v/>
      </c>
      <c r="C2427" s="186"/>
      <c r="D2427" s="187"/>
      <c r="E2427" t="str">
        <f>IF(D2427&gt;0,VLOOKUP(D2427,Liste!$A$10:$D$163,4),"")</f>
        <v/>
      </c>
      <c r="F2427" s="37"/>
      <c r="G2427" s="37"/>
      <c r="H2427" s="37"/>
      <c r="I2427" s="144" t="str">
        <f t="shared" si="37"/>
        <v/>
      </c>
    </row>
    <row r="2428" spans="1:9" ht="13" x14ac:dyDescent="0.3">
      <c r="A2428" s="147"/>
      <c r="B2428" s="149" t="str">
        <f>IF(A2428&gt;0,VLOOKUP(A2428,Liste!$B$179                         : Liste!$C$189,2),"")</f>
        <v/>
      </c>
      <c r="C2428" s="186"/>
      <c r="D2428" s="187"/>
      <c r="E2428" t="str">
        <f>IF(D2428&gt;0,VLOOKUP(D2428,Liste!$A$10:$D$163,4),"")</f>
        <v/>
      </c>
      <c r="F2428" s="37"/>
      <c r="G2428" s="37"/>
      <c r="H2428" s="37"/>
      <c r="I2428" s="144" t="str">
        <f t="shared" si="37"/>
        <v/>
      </c>
    </row>
    <row r="2429" spans="1:9" ht="13" x14ac:dyDescent="0.3">
      <c r="A2429" s="147"/>
      <c r="B2429" s="149" t="str">
        <f>IF(A2429&gt;0,VLOOKUP(A2429,Liste!$B$179                         : Liste!$C$189,2),"")</f>
        <v/>
      </c>
      <c r="C2429" s="186"/>
      <c r="D2429" s="187"/>
      <c r="E2429" t="str">
        <f>IF(D2429&gt;0,VLOOKUP(D2429,Liste!$A$10:$D$163,4),"")</f>
        <v/>
      </c>
      <c r="F2429" s="37"/>
      <c r="G2429" s="37"/>
      <c r="H2429" s="37"/>
      <c r="I2429" s="144" t="str">
        <f t="shared" si="37"/>
        <v/>
      </c>
    </row>
    <row r="2430" spans="1:9" ht="13" x14ac:dyDescent="0.3">
      <c r="A2430" s="147"/>
      <c r="B2430" s="149" t="str">
        <f>IF(A2430&gt;0,VLOOKUP(A2430,Liste!$B$179                         : Liste!$C$189,2),"")</f>
        <v/>
      </c>
      <c r="C2430" s="186"/>
      <c r="D2430" s="187"/>
      <c r="E2430" t="str">
        <f>IF(D2430&gt;0,VLOOKUP(D2430,Liste!$A$10:$D$163,4),"")</f>
        <v/>
      </c>
      <c r="F2430" s="37"/>
      <c r="G2430" s="37"/>
      <c r="H2430" s="37"/>
      <c r="I2430" s="144" t="str">
        <f t="shared" si="37"/>
        <v/>
      </c>
    </row>
    <row r="2431" spans="1:9" ht="13" x14ac:dyDescent="0.3">
      <c r="A2431" s="147"/>
      <c r="B2431" s="149" t="str">
        <f>IF(A2431&gt;0,VLOOKUP(A2431,Liste!$B$179                         : Liste!$C$189,2),"")</f>
        <v/>
      </c>
      <c r="C2431" s="186"/>
      <c r="D2431" s="187"/>
      <c r="E2431" t="str">
        <f>IF(D2431&gt;0,VLOOKUP(D2431,Liste!$A$10:$D$163,4),"")</f>
        <v/>
      </c>
      <c r="F2431" s="37"/>
      <c r="G2431" s="37"/>
      <c r="H2431" s="37"/>
      <c r="I2431" s="144" t="str">
        <f t="shared" si="37"/>
        <v/>
      </c>
    </row>
    <row r="2432" spans="1:9" ht="13" x14ac:dyDescent="0.3">
      <c r="A2432" s="147"/>
      <c r="B2432" s="149" t="str">
        <f>IF(A2432&gt;0,VLOOKUP(A2432,Liste!$B$179                         : Liste!$C$189,2),"")</f>
        <v/>
      </c>
      <c r="C2432" s="186"/>
      <c r="D2432" s="187"/>
      <c r="E2432" t="str">
        <f>IF(D2432&gt;0,VLOOKUP(D2432,Liste!$A$10:$D$163,4),"")</f>
        <v/>
      </c>
      <c r="F2432" s="37"/>
      <c r="G2432" s="37"/>
      <c r="H2432" s="37"/>
      <c r="I2432" s="144" t="str">
        <f t="shared" si="37"/>
        <v/>
      </c>
    </row>
    <row r="2433" spans="1:9" ht="13" x14ac:dyDescent="0.3">
      <c r="A2433" s="147"/>
      <c r="B2433" s="149" t="str">
        <f>IF(A2433&gt;0,VLOOKUP(A2433,Liste!$B$179                         : Liste!$C$189,2),"")</f>
        <v/>
      </c>
      <c r="C2433" s="186"/>
      <c r="D2433" s="187"/>
      <c r="E2433" t="str">
        <f>IF(D2433&gt;0,VLOOKUP(D2433,Liste!$A$10:$D$163,4),"")</f>
        <v/>
      </c>
      <c r="F2433" s="37"/>
      <c r="G2433" s="37"/>
      <c r="H2433" s="37"/>
      <c r="I2433" s="144" t="str">
        <f t="shared" si="37"/>
        <v/>
      </c>
    </row>
    <row r="2434" spans="1:9" ht="13" x14ac:dyDescent="0.3">
      <c r="A2434" s="147"/>
      <c r="B2434" s="149" t="str">
        <f>IF(A2434&gt;0,VLOOKUP(A2434,Liste!$B$179                         : Liste!$C$189,2),"")</f>
        <v/>
      </c>
      <c r="C2434" s="186"/>
      <c r="D2434" s="187"/>
      <c r="E2434" t="str">
        <f>IF(D2434&gt;0,VLOOKUP(D2434,Liste!$A$10:$D$163,4),"")</f>
        <v/>
      </c>
      <c r="F2434" s="37"/>
      <c r="G2434" s="37"/>
      <c r="H2434" s="37"/>
      <c r="I2434" s="144" t="str">
        <f t="shared" si="37"/>
        <v/>
      </c>
    </row>
    <row r="2435" spans="1:9" ht="13" x14ac:dyDescent="0.3">
      <c r="A2435" s="147"/>
      <c r="B2435" s="149" t="str">
        <f>IF(A2435&gt;0,VLOOKUP(A2435,Liste!$B$179                         : Liste!$C$189,2),"")</f>
        <v/>
      </c>
      <c r="C2435" s="186"/>
      <c r="D2435" s="187"/>
      <c r="E2435" t="str">
        <f>IF(D2435&gt;0,VLOOKUP(D2435,Liste!$A$10:$D$163,4),"")</f>
        <v/>
      </c>
      <c r="F2435" s="37"/>
      <c r="G2435" s="37"/>
      <c r="H2435" s="37"/>
      <c r="I2435" s="144" t="str">
        <f t="shared" si="37"/>
        <v/>
      </c>
    </row>
    <row r="2436" spans="1:9" ht="13" x14ac:dyDescent="0.3">
      <c r="A2436" s="147"/>
      <c r="B2436" s="149" t="str">
        <f>IF(A2436&gt;0,VLOOKUP(A2436,Liste!$B$179                         : Liste!$C$189,2),"")</f>
        <v/>
      </c>
      <c r="C2436" s="186"/>
      <c r="D2436" s="187"/>
      <c r="E2436" t="str">
        <f>IF(D2436&gt;0,VLOOKUP(D2436,Liste!$A$10:$D$163,4),"")</f>
        <v/>
      </c>
      <c r="F2436" s="37"/>
      <c r="G2436" s="37"/>
      <c r="H2436" s="37"/>
      <c r="I2436" s="144" t="str">
        <f t="shared" si="37"/>
        <v/>
      </c>
    </row>
    <row r="2437" spans="1:9" ht="13" x14ac:dyDescent="0.3">
      <c r="A2437" s="147"/>
      <c r="B2437" s="149" t="str">
        <f>IF(A2437&gt;0,VLOOKUP(A2437,Liste!$B$179                         : Liste!$C$189,2),"")</f>
        <v/>
      </c>
      <c r="C2437" s="186"/>
      <c r="D2437" s="187"/>
      <c r="E2437" t="str">
        <f>IF(D2437&gt;0,VLOOKUP(D2437,Liste!$A$10:$D$163,4),"")</f>
        <v/>
      </c>
      <c r="F2437" s="37"/>
      <c r="G2437" s="37"/>
      <c r="H2437" s="37"/>
      <c r="I2437" s="144" t="str">
        <f t="shared" si="37"/>
        <v/>
      </c>
    </row>
    <row r="2438" spans="1:9" ht="13" x14ac:dyDescent="0.3">
      <c r="A2438" s="147"/>
      <c r="B2438" s="149" t="str">
        <f>IF(A2438&gt;0,VLOOKUP(A2438,Liste!$B$179                         : Liste!$C$189,2),"")</f>
        <v/>
      </c>
      <c r="C2438" s="186"/>
      <c r="D2438" s="187"/>
      <c r="E2438" t="str">
        <f>IF(D2438&gt;0,VLOOKUP(D2438,Liste!$A$10:$D$163,4),"")</f>
        <v/>
      </c>
      <c r="F2438" s="37"/>
      <c r="G2438" s="37"/>
      <c r="H2438" s="37"/>
      <c r="I2438" s="144" t="str">
        <f t="shared" ref="I2438:I2501" si="38">IF(AND(D2438&gt;0,F2438+G2438+H2438=0),"EN ATTENTE",IF(F2438+G2438+H2438&gt;1,"ERREUR",""))</f>
        <v/>
      </c>
    </row>
    <row r="2439" spans="1:9" ht="13" x14ac:dyDescent="0.3">
      <c r="A2439" s="147"/>
      <c r="B2439" s="149" t="str">
        <f>IF(A2439&gt;0,VLOOKUP(A2439,Liste!$B$179                         : Liste!$C$189,2),"")</f>
        <v/>
      </c>
      <c r="C2439" s="186"/>
      <c r="D2439" s="187"/>
      <c r="E2439" t="str">
        <f>IF(D2439&gt;0,VLOOKUP(D2439,Liste!$A$10:$D$163,4),"")</f>
        <v/>
      </c>
      <c r="F2439" s="37"/>
      <c r="G2439" s="37"/>
      <c r="H2439" s="37"/>
      <c r="I2439" s="144" t="str">
        <f t="shared" si="38"/>
        <v/>
      </c>
    </row>
    <row r="2440" spans="1:9" ht="13" x14ac:dyDescent="0.3">
      <c r="A2440" s="147"/>
      <c r="B2440" s="149" t="str">
        <f>IF(A2440&gt;0,VLOOKUP(A2440,Liste!$B$179                         : Liste!$C$189,2),"")</f>
        <v/>
      </c>
      <c r="C2440" s="186"/>
      <c r="D2440" s="187"/>
      <c r="E2440" t="str">
        <f>IF(D2440&gt;0,VLOOKUP(D2440,Liste!$A$10:$D$163,4),"")</f>
        <v/>
      </c>
      <c r="F2440" s="37"/>
      <c r="G2440" s="37"/>
      <c r="H2440" s="37"/>
      <c r="I2440" s="144" t="str">
        <f t="shared" si="38"/>
        <v/>
      </c>
    </row>
    <row r="2441" spans="1:9" ht="13" x14ac:dyDescent="0.3">
      <c r="A2441" s="147"/>
      <c r="B2441" s="149" t="str">
        <f>IF(A2441&gt;0,VLOOKUP(A2441,Liste!$B$179                         : Liste!$C$189,2),"")</f>
        <v/>
      </c>
      <c r="C2441" s="186"/>
      <c r="D2441" s="187"/>
      <c r="E2441" t="str">
        <f>IF(D2441&gt;0,VLOOKUP(D2441,Liste!$A$10:$D$163,4),"")</f>
        <v/>
      </c>
      <c r="F2441" s="37"/>
      <c r="G2441" s="37"/>
      <c r="H2441" s="37"/>
      <c r="I2441" s="144" t="str">
        <f t="shared" si="38"/>
        <v/>
      </c>
    </row>
    <row r="2442" spans="1:9" ht="13" x14ac:dyDescent="0.3">
      <c r="A2442" s="147"/>
      <c r="B2442" s="149" t="str">
        <f>IF(A2442&gt;0,VLOOKUP(A2442,Liste!$B$179                         : Liste!$C$189,2),"")</f>
        <v/>
      </c>
      <c r="C2442" s="186"/>
      <c r="D2442" s="187"/>
      <c r="E2442" t="str">
        <f>IF(D2442&gt;0,VLOOKUP(D2442,Liste!$A$10:$D$163,4),"")</f>
        <v/>
      </c>
      <c r="F2442" s="37"/>
      <c r="G2442" s="37"/>
      <c r="H2442" s="37"/>
      <c r="I2442" s="144" t="str">
        <f t="shared" si="38"/>
        <v/>
      </c>
    </row>
    <row r="2443" spans="1:9" ht="13" x14ac:dyDescent="0.3">
      <c r="A2443" s="147"/>
      <c r="B2443" s="149" t="str">
        <f>IF(A2443&gt;0,VLOOKUP(A2443,Liste!$B$179                         : Liste!$C$189,2),"")</f>
        <v/>
      </c>
      <c r="C2443" s="186"/>
      <c r="D2443" s="187"/>
      <c r="E2443" t="str">
        <f>IF(D2443&gt;0,VLOOKUP(D2443,Liste!$A$10:$D$163,4),"")</f>
        <v/>
      </c>
      <c r="F2443" s="37"/>
      <c r="G2443" s="37"/>
      <c r="H2443" s="37"/>
      <c r="I2443" s="144" t="str">
        <f t="shared" si="38"/>
        <v/>
      </c>
    </row>
    <row r="2444" spans="1:9" ht="13" x14ac:dyDescent="0.3">
      <c r="A2444" s="147"/>
      <c r="B2444" s="149" t="str">
        <f>IF(A2444&gt;0,VLOOKUP(A2444,Liste!$B$179                         : Liste!$C$189,2),"")</f>
        <v/>
      </c>
      <c r="C2444" s="186"/>
      <c r="D2444" s="187"/>
      <c r="E2444" t="str">
        <f>IF(D2444&gt;0,VLOOKUP(D2444,Liste!$A$10:$D$163,4),"")</f>
        <v/>
      </c>
      <c r="F2444" s="37"/>
      <c r="G2444" s="37"/>
      <c r="H2444" s="37"/>
      <c r="I2444" s="144" t="str">
        <f t="shared" si="38"/>
        <v/>
      </c>
    </row>
    <row r="2445" spans="1:9" ht="13" x14ac:dyDescent="0.3">
      <c r="A2445" s="147"/>
      <c r="B2445" s="149" t="str">
        <f>IF(A2445&gt;0,VLOOKUP(A2445,Liste!$B$179                         : Liste!$C$189,2),"")</f>
        <v/>
      </c>
      <c r="C2445" s="186"/>
      <c r="D2445" s="187"/>
      <c r="E2445" t="str">
        <f>IF(D2445&gt;0,VLOOKUP(D2445,Liste!$A$10:$D$163,4),"")</f>
        <v/>
      </c>
      <c r="F2445" s="37"/>
      <c r="G2445" s="37"/>
      <c r="H2445" s="37"/>
      <c r="I2445" s="144" t="str">
        <f t="shared" si="38"/>
        <v/>
      </c>
    </row>
    <row r="2446" spans="1:9" ht="13" x14ac:dyDescent="0.3">
      <c r="A2446" s="147"/>
      <c r="B2446" s="149" t="str">
        <f>IF(A2446&gt;0,VLOOKUP(A2446,Liste!$B$179                         : Liste!$C$189,2),"")</f>
        <v/>
      </c>
      <c r="C2446" s="186"/>
      <c r="D2446" s="187"/>
      <c r="E2446" t="str">
        <f>IF(D2446&gt;0,VLOOKUP(D2446,Liste!$A$10:$D$163,4),"")</f>
        <v/>
      </c>
      <c r="F2446" s="37"/>
      <c r="G2446" s="37"/>
      <c r="H2446" s="37"/>
      <c r="I2446" s="144" t="str">
        <f t="shared" si="38"/>
        <v/>
      </c>
    </row>
    <row r="2447" spans="1:9" ht="13" x14ac:dyDescent="0.3">
      <c r="A2447" s="147"/>
      <c r="B2447" s="149" t="str">
        <f>IF(A2447&gt;0,VLOOKUP(A2447,Liste!$B$179                         : Liste!$C$189,2),"")</f>
        <v/>
      </c>
      <c r="C2447" s="186"/>
      <c r="D2447" s="187"/>
      <c r="E2447" t="str">
        <f>IF(D2447&gt;0,VLOOKUP(D2447,Liste!$A$10:$D$163,4),"")</f>
        <v/>
      </c>
      <c r="F2447" s="37"/>
      <c r="G2447" s="37"/>
      <c r="H2447" s="37"/>
      <c r="I2447" s="144" t="str">
        <f t="shared" si="38"/>
        <v/>
      </c>
    </row>
    <row r="2448" spans="1:9" ht="13" x14ac:dyDescent="0.3">
      <c r="A2448" s="147"/>
      <c r="B2448" s="149" t="str">
        <f>IF(A2448&gt;0,VLOOKUP(A2448,Liste!$B$179                         : Liste!$C$189,2),"")</f>
        <v/>
      </c>
      <c r="C2448" s="186"/>
      <c r="D2448" s="187"/>
      <c r="E2448" t="str">
        <f>IF(D2448&gt;0,VLOOKUP(D2448,Liste!$A$10:$D$163,4),"")</f>
        <v/>
      </c>
      <c r="F2448" s="37"/>
      <c r="G2448" s="37"/>
      <c r="H2448" s="37"/>
      <c r="I2448" s="144" t="str">
        <f t="shared" si="38"/>
        <v/>
      </c>
    </row>
    <row r="2449" spans="1:9" ht="13" x14ac:dyDescent="0.3">
      <c r="A2449" s="147"/>
      <c r="B2449" s="149" t="str">
        <f>IF(A2449&gt;0,VLOOKUP(A2449,Liste!$B$179                         : Liste!$C$189,2),"")</f>
        <v/>
      </c>
      <c r="C2449" s="186"/>
      <c r="D2449" s="187"/>
      <c r="E2449" t="str">
        <f>IF(D2449&gt;0,VLOOKUP(D2449,Liste!$A$10:$D$163,4),"")</f>
        <v/>
      </c>
      <c r="F2449" s="37"/>
      <c r="G2449" s="37"/>
      <c r="H2449" s="37"/>
      <c r="I2449" s="144" t="str">
        <f t="shared" si="38"/>
        <v/>
      </c>
    </row>
    <row r="2450" spans="1:9" ht="13" x14ac:dyDescent="0.3">
      <c r="A2450" s="147"/>
      <c r="B2450" s="149" t="str">
        <f>IF(A2450&gt;0,VLOOKUP(A2450,Liste!$B$179                         : Liste!$C$189,2),"")</f>
        <v/>
      </c>
      <c r="C2450" s="186"/>
      <c r="D2450" s="187"/>
      <c r="E2450" t="str">
        <f>IF(D2450&gt;0,VLOOKUP(D2450,Liste!$A$10:$D$163,4),"")</f>
        <v/>
      </c>
      <c r="F2450" s="37"/>
      <c r="G2450" s="37"/>
      <c r="H2450" s="37"/>
      <c r="I2450" s="144" t="str">
        <f t="shared" si="38"/>
        <v/>
      </c>
    </row>
    <row r="2451" spans="1:9" ht="13" x14ac:dyDescent="0.3">
      <c r="A2451" s="147"/>
      <c r="B2451" s="149" t="str">
        <f>IF(A2451&gt;0,VLOOKUP(A2451,Liste!$B$179                         : Liste!$C$189,2),"")</f>
        <v/>
      </c>
      <c r="C2451" s="186"/>
      <c r="D2451" s="187"/>
      <c r="E2451" t="str">
        <f>IF(D2451&gt;0,VLOOKUP(D2451,Liste!$A$10:$D$163,4),"")</f>
        <v/>
      </c>
      <c r="F2451" s="37"/>
      <c r="G2451" s="37"/>
      <c r="H2451" s="37"/>
      <c r="I2451" s="144" t="str">
        <f t="shared" si="38"/>
        <v/>
      </c>
    </row>
    <row r="2452" spans="1:9" ht="13" x14ac:dyDescent="0.3">
      <c r="A2452" s="147"/>
      <c r="B2452" s="149" t="str">
        <f>IF(A2452&gt;0,VLOOKUP(A2452,Liste!$B$179                         : Liste!$C$189,2),"")</f>
        <v/>
      </c>
      <c r="C2452" s="186"/>
      <c r="D2452" s="187"/>
      <c r="E2452" t="str">
        <f>IF(D2452&gt;0,VLOOKUP(D2452,Liste!$A$10:$D$163,4),"")</f>
        <v/>
      </c>
      <c r="F2452" s="37"/>
      <c r="G2452" s="37"/>
      <c r="H2452" s="37"/>
      <c r="I2452" s="144" t="str">
        <f t="shared" si="38"/>
        <v/>
      </c>
    </row>
    <row r="2453" spans="1:9" ht="13" x14ac:dyDescent="0.3">
      <c r="A2453" s="147"/>
      <c r="B2453" s="149" t="str">
        <f>IF(A2453&gt;0,VLOOKUP(A2453,Liste!$B$179                         : Liste!$C$189,2),"")</f>
        <v/>
      </c>
      <c r="C2453" s="186"/>
      <c r="D2453" s="187"/>
      <c r="E2453" t="str">
        <f>IF(D2453&gt;0,VLOOKUP(D2453,Liste!$A$10:$D$163,4),"")</f>
        <v/>
      </c>
      <c r="F2453" s="37"/>
      <c r="G2453" s="37"/>
      <c r="H2453" s="37"/>
      <c r="I2453" s="144" t="str">
        <f t="shared" si="38"/>
        <v/>
      </c>
    </row>
    <row r="2454" spans="1:9" ht="13" x14ac:dyDescent="0.3">
      <c r="A2454" s="147"/>
      <c r="B2454" s="149" t="str">
        <f>IF(A2454&gt;0,VLOOKUP(A2454,Liste!$B$179                         : Liste!$C$189,2),"")</f>
        <v/>
      </c>
      <c r="C2454" s="186"/>
      <c r="D2454" s="187"/>
      <c r="E2454" t="str">
        <f>IF(D2454&gt;0,VLOOKUP(D2454,Liste!$A$10:$D$163,4),"")</f>
        <v/>
      </c>
      <c r="F2454" s="37"/>
      <c r="G2454" s="37"/>
      <c r="H2454" s="37"/>
      <c r="I2454" s="144" t="str">
        <f t="shared" si="38"/>
        <v/>
      </c>
    </row>
    <row r="2455" spans="1:9" ht="13" x14ac:dyDescent="0.3">
      <c r="A2455" s="147"/>
      <c r="B2455" s="149" t="str">
        <f>IF(A2455&gt;0,VLOOKUP(A2455,Liste!$B$179                         : Liste!$C$189,2),"")</f>
        <v/>
      </c>
      <c r="C2455" s="186"/>
      <c r="D2455" s="187"/>
      <c r="E2455" t="str">
        <f>IF(D2455&gt;0,VLOOKUP(D2455,Liste!$A$10:$D$163,4),"")</f>
        <v/>
      </c>
      <c r="F2455" s="37"/>
      <c r="G2455" s="37"/>
      <c r="H2455" s="37"/>
      <c r="I2455" s="144" t="str">
        <f t="shared" si="38"/>
        <v/>
      </c>
    </row>
    <row r="2456" spans="1:9" ht="13" x14ac:dyDescent="0.3">
      <c r="A2456" s="147"/>
      <c r="B2456" s="149" t="str">
        <f>IF(A2456&gt;0,VLOOKUP(A2456,Liste!$B$179                         : Liste!$C$189,2),"")</f>
        <v/>
      </c>
      <c r="C2456" s="186"/>
      <c r="D2456" s="187"/>
      <c r="E2456" t="str">
        <f>IF(D2456&gt;0,VLOOKUP(D2456,Liste!$A$10:$D$163,4),"")</f>
        <v/>
      </c>
      <c r="F2456" s="37"/>
      <c r="G2456" s="37"/>
      <c r="H2456" s="37"/>
      <c r="I2456" s="144" t="str">
        <f t="shared" si="38"/>
        <v/>
      </c>
    </row>
    <row r="2457" spans="1:9" ht="13" x14ac:dyDescent="0.3">
      <c r="A2457" s="147"/>
      <c r="B2457" s="149" t="str">
        <f>IF(A2457&gt;0,VLOOKUP(A2457,Liste!$B$179                         : Liste!$C$189,2),"")</f>
        <v/>
      </c>
      <c r="C2457" s="186"/>
      <c r="D2457" s="187"/>
      <c r="E2457" t="str">
        <f>IF(D2457&gt;0,VLOOKUP(D2457,Liste!$A$10:$D$163,4),"")</f>
        <v/>
      </c>
      <c r="F2457" s="37"/>
      <c r="G2457" s="37"/>
      <c r="H2457" s="37"/>
      <c r="I2457" s="144" t="str">
        <f t="shared" si="38"/>
        <v/>
      </c>
    </row>
    <row r="2458" spans="1:9" ht="13" x14ac:dyDescent="0.3">
      <c r="A2458" s="147"/>
      <c r="B2458" s="149" t="str">
        <f>IF(A2458&gt;0,VLOOKUP(A2458,Liste!$B$179                         : Liste!$C$189,2),"")</f>
        <v/>
      </c>
      <c r="C2458" s="186"/>
      <c r="D2458" s="187"/>
      <c r="E2458" t="str">
        <f>IF(D2458&gt;0,VLOOKUP(D2458,Liste!$A$10:$D$163,4),"")</f>
        <v/>
      </c>
      <c r="F2458" s="37"/>
      <c r="G2458" s="37"/>
      <c r="H2458" s="37"/>
      <c r="I2458" s="144" t="str">
        <f t="shared" si="38"/>
        <v/>
      </c>
    </row>
    <row r="2459" spans="1:9" ht="13" x14ac:dyDescent="0.3">
      <c r="A2459" s="147"/>
      <c r="B2459" s="149" t="str">
        <f>IF(A2459&gt;0,VLOOKUP(A2459,Liste!$B$179                         : Liste!$C$189,2),"")</f>
        <v/>
      </c>
      <c r="C2459" s="186"/>
      <c r="D2459" s="187"/>
      <c r="E2459" t="str">
        <f>IF(D2459&gt;0,VLOOKUP(D2459,Liste!$A$10:$D$163,4),"")</f>
        <v/>
      </c>
      <c r="F2459" s="37"/>
      <c r="G2459" s="37"/>
      <c r="H2459" s="37"/>
      <c r="I2459" s="144" t="str">
        <f t="shared" si="38"/>
        <v/>
      </c>
    </row>
    <row r="2460" spans="1:9" ht="13" x14ac:dyDescent="0.3">
      <c r="A2460" s="147"/>
      <c r="B2460" s="149" t="str">
        <f>IF(A2460&gt;0,VLOOKUP(A2460,Liste!$B$179                         : Liste!$C$189,2),"")</f>
        <v/>
      </c>
      <c r="C2460" s="186"/>
      <c r="D2460" s="187"/>
      <c r="E2460" t="str">
        <f>IF(D2460&gt;0,VLOOKUP(D2460,Liste!$A$10:$D$163,4),"")</f>
        <v/>
      </c>
      <c r="F2460" s="37"/>
      <c r="G2460" s="37"/>
      <c r="H2460" s="37"/>
      <c r="I2460" s="144" t="str">
        <f t="shared" si="38"/>
        <v/>
      </c>
    </row>
    <row r="2461" spans="1:9" ht="13" x14ac:dyDescent="0.3">
      <c r="A2461" s="147"/>
      <c r="B2461" s="149" t="str">
        <f>IF(A2461&gt;0,VLOOKUP(A2461,Liste!$B$179                         : Liste!$C$189,2),"")</f>
        <v/>
      </c>
      <c r="C2461" s="186"/>
      <c r="D2461" s="187"/>
      <c r="E2461" t="str">
        <f>IF(D2461&gt;0,VLOOKUP(D2461,Liste!$A$10:$D$163,4),"")</f>
        <v/>
      </c>
      <c r="F2461" s="37"/>
      <c r="G2461" s="37"/>
      <c r="H2461" s="37"/>
      <c r="I2461" s="144" t="str">
        <f t="shared" si="38"/>
        <v/>
      </c>
    </row>
    <row r="2462" spans="1:9" ht="13" x14ac:dyDescent="0.3">
      <c r="A2462" s="147"/>
      <c r="B2462" s="149" t="str">
        <f>IF(A2462&gt;0,VLOOKUP(A2462,Liste!$B$179                         : Liste!$C$189,2),"")</f>
        <v/>
      </c>
      <c r="C2462" s="186"/>
      <c r="D2462" s="187"/>
      <c r="E2462" t="str">
        <f>IF(D2462&gt;0,VLOOKUP(D2462,Liste!$A$10:$D$163,4),"")</f>
        <v/>
      </c>
      <c r="F2462" s="37"/>
      <c r="G2462" s="37"/>
      <c r="H2462" s="37"/>
      <c r="I2462" s="144" t="str">
        <f t="shared" si="38"/>
        <v/>
      </c>
    </row>
    <row r="2463" spans="1:9" ht="13" x14ac:dyDescent="0.3">
      <c r="A2463" s="147"/>
      <c r="B2463" s="149" t="str">
        <f>IF(A2463&gt;0,VLOOKUP(A2463,Liste!$B$179                         : Liste!$C$189,2),"")</f>
        <v/>
      </c>
      <c r="C2463" s="186"/>
      <c r="D2463" s="187"/>
      <c r="E2463" t="str">
        <f>IF(D2463&gt;0,VLOOKUP(D2463,Liste!$A$10:$D$163,4),"")</f>
        <v/>
      </c>
      <c r="F2463" s="37"/>
      <c r="G2463" s="37"/>
      <c r="H2463" s="37"/>
      <c r="I2463" s="144" t="str">
        <f t="shared" si="38"/>
        <v/>
      </c>
    </row>
    <row r="2464" spans="1:9" ht="13" x14ac:dyDescent="0.3">
      <c r="A2464" s="147"/>
      <c r="B2464" s="149" t="str">
        <f>IF(A2464&gt;0,VLOOKUP(A2464,Liste!$B$179                         : Liste!$C$189,2),"")</f>
        <v/>
      </c>
      <c r="C2464" s="186"/>
      <c r="D2464" s="187"/>
      <c r="E2464" t="str">
        <f>IF(D2464&gt;0,VLOOKUP(D2464,Liste!$A$10:$D$163,4),"")</f>
        <v/>
      </c>
      <c r="F2464" s="37"/>
      <c r="G2464" s="37"/>
      <c r="H2464" s="37"/>
      <c r="I2464" s="144" t="str">
        <f t="shared" si="38"/>
        <v/>
      </c>
    </row>
    <row r="2465" spans="1:9" ht="13" x14ac:dyDescent="0.3">
      <c r="A2465" s="147"/>
      <c r="B2465" s="149" t="str">
        <f>IF(A2465&gt;0,VLOOKUP(A2465,Liste!$B$179                         : Liste!$C$189,2),"")</f>
        <v/>
      </c>
      <c r="C2465" s="186"/>
      <c r="D2465" s="187"/>
      <c r="E2465" t="str">
        <f>IF(D2465&gt;0,VLOOKUP(D2465,Liste!$A$10:$D$163,4),"")</f>
        <v/>
      </c>
      <c r="F2465" s="37"/>
      <c r="G2465" s="37"/>
      <c r="H2465" s="37"/>
      <c r="I2465" s="144" t="str">
        <f t="shared" si="38"/>
        <v/>
      </c>
    </row>
    <row r="2466" spans="1:9" ht="13" x14ac:dyDescent="0.3">
      <c r="A2466" s="147"/>
      <c r="B2466" s="149" t="str">
        <f>IF(A2466&gt;0,VLOOKUP(A2466,Liste!$B$179                         : Liste!$C$189,2),"")</f>
        <v/>
      </c>
      <c r="C2466" s="186"/>
      <c r="D2466" s="187"/>
      <c r="E2466" t="str">
        <f>IF(D2466&gt;0,VLOOKUP(D2466,Liste!$A$10:$D$163,4),"")</f>
        <v/>
      </c>
      <c r="F2466" s="37"/>
      <c r="G2466" s="37"/>
      <c r="H2466" s="37"/>
      <c r="I2466" s="144" t="str">
        <f t="shared" si="38"/>
        <v/>
      </c>
    </row>
    <row r="2467" spans="1:9" ht="13" x14ac:dyDescent="0.3">
      <c r="A2467" s="147"/>
      <c r="B2467" s="149" t="str">
        <f>IF(A2467&gt;0,VLOOKUP(A2467,Liste!$B$179                         : Liste!$C$189,2),"")</f>
        <v/>
      </c>
      <c r="C2467" s="186"/>
      <c r="D2467" s="187"/>
      <c r="E2467" t="str">
        <f>IF(D2467&gt;0,VLOOKUP(D2467,Liste!$A$10:$D$163,4),"")</f>
        <v/>
      </c>
      <c r="F2467" s="37"/>
      <c r="G2467" s="37"/>
      <c r="H2467" s="37"/>
      <c r="I2467" s="144" t="str">
        <f t="shared" si="38"/>
        <v/>
      </c>
    </row>
    <row r="2468" spans="1:9" ht="13" x14ac:dyDescent="0.3">
      <c r="A2468" s="147"/>
      <c r="B2468" s="149" t="str">
        <f>IF(A2468&gt;0,VLOOKUP(A2468,Liste!$B$179                         : Liste!$C$189,2),"")</f>
        <v/>
      </c>
      <c r="C2468" s="186"/>
      <c r="D2468" s="187"/>
      <c r="E2468" t="str">
        <f>IF(D2468&gt;0,VLOOKUP(D2468,Liste!$A$10:$D$163,4),"")</f>
        <v/>
      </c>
      <c r="F2468" s="37"/>
      <c r="G2468" s="37"/>
      <c r="H2468" s="37"/>
      <c r="I2468" s="144" t="str">
        <f t="shared" si="38"/>
        <v/>
      </c>
    </row>
    <row r="2469" spans="1:9" ht="13" x14ac:dyDescent="0.3">
      <c r="A2469" s="147"/>
      <c r="B2469" s="149" t="str">
        <f>IF(A2469&gt;0,VLOOKUP(A2469,Liste!$B$179                         : Liste!$C$189,2),"")</f>
        <v/>
      </c>
      <c r="C2469" s="186"/>
      <c r="D2469" s="187"/>
      <c r="E2469" t="str">
        <f>IF(D2469&gt;0,VLOOKUP(D2469,Liste!$A$10:$D$163,4),"")</f>
        <v/>
      </c>
      <c r="F2469" s="37"/>
      <c r="G2469" s="37"/>
      <c r="H2469" s="37"/>
      <c r="I2469" s="144" t="str">
        <f t="shared" si="38"/>
        <v/>
      </c>
    </row>
    <row r="2470" spans="1:9" ht="13" x14ac:dyDescent="0.3">
      <c r="A2470" s="147"/>
      <c r="B2470" s="149" t="str">
        <f>IF(A2470&gt;0,VLOOKUP(A2470,Liste!$B$179                         : Liste!$C$189,2),"")</f>
        <v/>
      </c>
      <c r="C2470" s="186"/>
      <c r="D2470" s="187"/>
      <c r="E2470" t="str">
        <f>IF(D2470&gt;0,VLOOKUP(D2470,Liste!$A$10:$D$163,4),"")</f>
        <v/>
      </c>
      <c r="F2470" s="37"/>
      <c r="G2470" s="37"/>
      <c r="H2470" s="37"/>
      <c r="I2470" s="144" t="str">
        <f t="shared" si="38"/>
        <v/>
      </c>
    </row>
    <row r="2471" spans="1:9" ht="13" x14ac:dyDescent="0.3">
      <c r="A2471" s="147"/>
      <c r="B2471" s="149" t="str">
        <f>IF(A2471&gt;0,VLOOKUP(A2471,Liste!$B$179                         : Liste!$C$189,2),"")</f>
        <v/>
      </c>
      <c r="C2471" s="186"/>
      <c r="D2471" s="187"/>
      <c r="E2471" t="str">
        <f>IF(D2471&gt;0,VLOOKUP(D2471,Liste!$A$10:$D$163,4),"")</f>
        <v/>
      </c>
      <c r="F2471" s="37"/>
      <c r="G2471" s="37"/>
      <c r="H2471" s="37"/>
      <c r="I2471" s="144" t="str">
        <f t="shared" si="38"/>
        <v/>
      </c>
    </row>
    <row r="2472" spans="1:9" ht="13" x14ac:dyDescent="0.3">
      <c r="A2472" s="147"/>
      <c r="B2472" s="149" t="str">
        <f>IF(A2472&gt;0,VLOOKUP(A2472,Liste!$B$179                         : Liste!$C$189,2),"")</f>
        <v/>
      </c>
      <c r="C2472" s="186"/>
      <c r="D2472" s="187"/>
      <c r="E2472" t="str">
        <f>IF(D2472&gt;0,VLOOKUP(D2472,Liste!$A$10:$D$163,4),"")</f>
        <v/>
      </c>
      <c r="F2472" s="37"/>
      <c r="G2472" s="37"/>
      <c r="H2472" s="37"/>
      <c r="I2472" s="144" t="str">
        <f t="shared" si="38"/>
        <v/>
      </c>
    </row>
    <row r="2473" spans="1:9" ht="13" x14ac:dyDescent="0.3">
      <c r="A2473" s="147"/>
      <c r="B2473" s="149" t="str">
        <f>IF(A2473&gt;0,VLOOKUP(A2473,Liste!$B$179                         : Liste!$C$189,2),"")</f>
        <v/>
      </c>
      <c r="C2473" s="186"/>
      <c r="D2473" s="187"/>
      <c r="E2473" t="str">
        <f>IF(D2473&gt;0,VLOOKUP(D2473,Liste!$A$10:$D$163,4),"")</f>
        <v/>
      </c>
      <c r="F2473" s="37"/>
      <c r="G2473" s="37"/>
      <c r="H2473" s="37"/>
      <c r="I2473" s="144" t="str">
        <f t="shared" si="38"/>
        <v/>
      </c>
    </row>
    <row r="2474" spans="1:9" ht="13" x14ac:dyDescent="0.3">
      <c r="A2474" s="147"/>
      <c r="B2474" s="149" t="str">
        <f>IF(A2474&gt;0,VLOOKUP(A2474,Liste!$B$179                         : Liste!$C$189,2),"")</f>
        <v/>
      </c>
      <c r="C2474" s="186"/>
      <c r="D2474" s="187"/>
      <c r="E2474" t="str">
        <f>IF(D2474&gt;0,VLOOKUP(D2474,Liste!$A$10:$D$163,4),"")</f>
        <v/>
      </c>
      <c r="F2474" s="37"/>
      <c r="G2474" s="37"/>
      <c r="H2474" s="37"/>
      <c r="I2474" s="144" t="str">
        <f t="shared" si="38"/>
        <v/>
      </c>
    </row>
    <row r="2475" spans="1:9" ht="13" x14ac:dyDescent="0.3">
      <c r="A2475" s="147"/>
      <c r="B2475" s="149" t="str">
        <f>IF(A2475&gt;0,VLOOKUP(A2475,Liste!$B$179                         : Liste!$C$189,2),"")</f>
        <v/>
      </c>
      <c r="C2475" s="186"/>
      <c r="D2475" s="187"/>
      <c r="E2475" t="str">
        <f>IF(D2475&gt;0,VLOOKUP(D2475,Liste!$A$10:$D$163,4),"")</f>
        <v/>
      </c>
      <c r="F2475" s="37"/>
      <c r="G2475" s="37"/>
      <c r="H2475" s="37"/>
      <c r="I2475" s="144" t="str">
        <f t="shared" si="38"/>
        <v/>
      </c>
    </row>
    <row r="2476" spans="1:9" ht="13" x14ac:dyDescent="0.3">
      <c r="A2476" s="147"/>
      <c r="B2476" s="149" t="str">
        <f>IF(A2476&gt;0,VLOOKUP(A2476,Liste!$B$179                         : Liste!$C$189,2),"")</f>
        <v/>
      </c>
      <c r="C2476" s="186"/>
      <c r="D2476" s="187"/>
      <c r="E2476" t="str">
        <f>IF(D2476&gt;0,VLOOKUP(D2476,Liste!$A$10:$D$163,4),"")</f>
        <v/>
      </c>
      <c r="F2476" s="37"/>
      <c r="G2476" s="37"/>
      <c r="H2476" s="37"/>
      <c r="I2476" s="144" t="str">
        <f t="shared" si="38"/>
        <v/>
      </c>
    </row>
    <row r="2477" spans="1:9" ht="13" x14ac:dyDescent="0.3">
      <c r="A2477" s="147"/>
      <c r="B2477" s="149" t="str">
        <f>IF(A2477&gt;0,VLOOKUP(A2477,Liste!$B$179                         : Liste!$C$189,2),"")</f>
        <v/>
      </c>
      <c r="C2477" s="186"/>
      <c r="D2477" s="187"/>
      <c r="E2477" t="str">
        <f>IF(D2477&gt;0,VLOOKUP(D2477,Liste!$A$10:$D$163,4),"")</f>
        <v/>
      </c>
      <c r="F2477" s="37"/>
      <c r="G2477" s="37"/>
      <c r="H2477" s="37"/>
      <c r="I2477" s="144" t="str">
        <f t="shared" si="38"/>
        <v/>
      </c>
    </row>
    <row r="2478" spans="1:9" ht="13" x14ac:dyDescent="0.3">
      <c r="A2478" s="147"/>
      <c r="B2478" s="149" t="str">
        <f>IF(A2478&gt;0,VLOOKUP(A2478,Liste!$B$179                         : Liste!$C$189,2),"")</f>
        <v/>
      </c>
      <c r="C2478" s="186"/>
      <c r="D2478" s="187"/>
      <c r="E2478" t="str">
        <f>IF(D2478&gt;0,VLOOKUP(D2478,Liste!$A$10:$D$163,4),"")</f>
        <v/>
      </c>
      <c r="F2478" s="37"/>
      <c r="G2478" s="37"/>
      <c r="H2478" s="37"/>
      <c r="I2478" s="144" t="str">
        <f t="shared" si="38"/>
        <v/>
      </c>
    </row>
    <row r="2479" spans="1:9" ht="13" x14ac:dyDescent="0.3">
      <c r="A2479" s="147"/>
      <c r="B2479" s="149" t="str">
        <f>IF(A2479&gt;0,VLOOKUP(A2479,Liste!$B$179                         : Liste!$C$189,2),"")</f>
        <v/>
      </c>
      <c r="C2479" s="186"/>
      <c r="D2479" s="187"/>
      <c r="E2479" t="str">
        <f>IF(D2479&gt;0,VLOOKUP(D2479,Liste!$A$10:$D$163,4),"")</f>
        <v/>
      </c>
      <c r="F2479" s="37"/>
      <c r="G2479" s="37"/>
      <c r="H2479" s="37"/>
      <c r="I2479" s="144" t="str">
        <f t="shared" si="38"/>
        <v/>
      </c>
    </row>
    <row r="2480" spans="1:9" ht="13" x14ac:dyDescent="0.3">
      <c r="A2480" s="147"/>
      <c r="B2480" s="149" t="str">
        <f>IF(A2480&gt;0,VLOOKUP(A2480,Liste!$B$179                         : Liste!$C$189,2),"")</f>
        <v/>
      </c>
      <c r="C2480" s="186"/>
      <c r="D2480" s="187"/>
      <c r="E2480" t="str">
        <f>IF(D2480&gt;0,VLOOKUP(D2480,Liste!$A$10:$D$163,4),"")</f>
        <v/>
      </c>
      <c r="F2480" s="37"/>
      <c r="G2480" s="37"/>
      <c r="H2480" s="37"/>
      <c r="I2480" s="144" t="str">
        <f t="shared" si="38"/>
        <v/>
      </c>
    </row>
    <row r="2481" spans="1:9" ht="13" x14ac:dyDescent="0.3">
      <c r="A2481" s="147"/>
      <c r="B2481" s="149" t="str">
        <f>IF(A2481&gt;0,VLOOKUP(A2481,Liste!$B$179                         : Liste!$C$189,2),"")</f>
        <v/>
      </c>
      <c r="C2481" s="186"/>
      <c r="D2481" s="187"/>
      <c r="E2481" t="str">
        <f>IF(D2481&gt;0,VLOOKUP(D2481,Liste!$A$10:$D$163,4),"")</f>
        <v/>
      </c>
      <c r="F2481" s="37"/>
      <c r="G2481" s="37"/>
      <c r="H2481" s="37"/>
      <c r="I2481" s="144" t="str">
        <f t="shared" si="38"/>
        <v/>
      </c>
    </row>
    <row r="2482" spans="1:9" ht="13" x14ac:dyDescent="0.3">
      <c r="A2482" s="147"/>
      <c r="B2482" s="149" t="str">
        <f>IF(A2482&gt;0,VLOOKUP(A2482,Liste!$B$179                         : Liste!$C$189,2),"")</f>
        <v/>
      </c>
      <c r="C2482" s="186"/>
      <c r="D2482" s="187"/>
      <c r="E2482" t="str">
        <f>IF(D2482&gt;0,VLOOKUP(D2482,Liste!$A$10:$D$163,4),"")</f>
        <v/>
      </c>
      <c r="F2482" s="37"/>
      <c r="G2482" s="37"/>
      <c r="H2482" s="37"/>
      <c r="I2482" s="144" t="str">
        <f t="shared" si="38"/>
        <v/>
      </c>
    </row>
    <row r="2483" spans="1:9" ht="13" x14ac:dyDescent="0.3">
      <c r="A2483" s="147"/>
      <c r="B2483" s="149" t="str">
        <f>IF(A2483&gt;0,VLOOKUP(A2483,Liste!$B$179                         : Liste!$C$189,2),"")</f>
        <v/>
      </c>
      <c r="C2483" s="186"/>
      <c r="D2483" s="187"/>
      <c r="E2483" t="str">
        <f>IF(D2483&gt;0,VLOOKUP(D2483,Liste!$A$10:$D$163,4),"")</f>
        <v/>
      </c>
      <c r="F2483" s="37"/>
      <c r="G2483" s="37"/>
      <c r="H2483" s="37"/>
      <c r="I2483" s="144" t="str">
        <f t="shared" si="38"/>
        <v/>
      </c>
    </row>
    <row r="2484" spans="1:9" ht="13" x14ac:dyDescent="0.3">
      <c r="A2484" s="147"/>
      <c r="B2484" s="149" t="str">
        <f>IF(A2484&gt;0,VLOOKUP(A2484,Liste!$B$179                         : Liste!$C$189,2),"")</f>
        <v/>
      </c>
      <c r="C2484" s="186"/>
      <c r="D2484" s="187"/>
      <c r="E2484" t="str">
        <f>IF(D2484&gt;0,VLOOKUP(D2484,Liste!$A$10:$D$163,4),"")</f>
        <v/>
      </c>
      <c r="F2484" s="37"/>
      <c r="G2484" s="37"/>
      <c r="H2484" s="37"/>
      <c r="I2484" s="144" t="str">
        <f t="shared" si="38"/>
        <v/>
      </c>
    </row>
    <row r="2485" spans="1:9" ht="13" x14ac:dyDescent="0.3">
      <c r="A2485" s="147"/>
      <c r="B2485" s="149" t="str">
        <f>IF(A2485&gt;0,VLOOKUP(A2485,Liste!$B$179                         : Liste!$C$189,2),"")</f>
        <v/>
      </c>
      <c r="C2485" s="186"/>
      <c r="D2485" s="187"/>
      <c r="E2485" t="str">
        <f>IF(D2485&gt;0,VLOOKUP(D2485,Liste!$A$10:$D$163,4),"")</f>
        <v/>
      </c>
      <c r="F2485" s="37"/>
      <c r="G2485" s="37"/>
      <c r="H2485" s="37"/>
      <c r="I2485" s="144" t="str">
        <f t="shared" si="38"/>
        <v/>
      </c>
    </row>
    <row r="2486" spans="1:9" ht="13" x14ac:dyDescent="0.3">
      <c r="A2486" s="147"/>
      <c r="B2486" s="149" t="str">
        <f>IF(A2486&gt;0,VLOOKUP(A2486,Liste!$B$179                         : Liste!$C$189,2),"")</f>
        <v/>
      </c>
      <c r="C2486" s="186"/>
      <c r="D2486" s="187"/>
      <c r="E2486" t="str">
        <f>IF(D2486&gt;0,VLOOKUP(D2486,Liste!$A$10:$D$163,4),"")</f>
        <v/>
      </c>
      <c r="F2486" s="37"/>
      <c r="G2486" s="37"/>
      <c r="H2486" s="37"/>
      <c r="I2486" s="144" t="str">
        <f t="shared" si="38"/>
        <v/>
      </c>
    </row>
    <row r="2487" spans="1:9" ht="13" x14ac:dyDescent="0.3">
      <c r="A2487" s="147"/>
      <c r="B2487" s="149" t="str">
        <f>IF(A2487&gt;0,VLOOKUP(A2487,Liste!$B$179                         : Liste!$C$189,2),"")</f>
        <v/>
      </c>
      <c r="C2487" s="186"/>
      <c r="D2487" s="187"/>
      <c r="E2487" t="str">
        <f>IF(D2487&gt;0,VLOOKUP(D2487,Liste!$A$10:$D$163,4),"")</f>
        <v/>
      </c>
      <c r="F2487" s="37"/>
      <c r="G2487" s="37"/>
      <c r="H2487" s="37"/>
      <c r="I2487" s="144" t="str">
        <f t="shared" si="38"/>
        <v/>
      </c>
    </row>
    <row r="2488" spans="1:9" ht="13" x14ac:dyDescent="0.3">
      <c r="A2488" s="147"/>
      <c r="B2488" s="149" t="str">
        <f>IF(A2488&gt;0,VLOOKUP(A2488,Liste!$B$179                         : Liste!$C$189,2),"")</f>
        <v/>
      </c>
      <c r="C2488" s="186"/>
      <c r="D2488" s="187"/>
      <c r="E2488" t="str">
        <f>IF(D2488&gt;0,VLOOKUP(D2488,Liste!$A$10:$D$163,4),"")</f>
        <v/>
      </c>
      <c r="F2488" s="37"/>
      <c r="G2488" s="37"/>
      <c r="H2488" s="37"/>
      <c r="I2488" s="144" t="str">
        <f t="shared" si="38"/>
        <v/>
      </c>
    </row>
    <row r="2489" spans="1:9" ht="13" x14ac:dyDescent="0.3">
      <c r="A2489" s="147"/>
      <c r="B2489" s="149" t="str">
        <f>IF(A2489&gt;0,VLOOKUP(A2489,Liste!$B$179                         : Liste!$C$189,2),"")</f>
        <v/>
      </c>
      <c r="C2489" s="186"/>
      <c r="D2489" s="187"/>
      <c r="E2489" t="str">
        <f>IF(D2489&gt;0,VLOOKUP(D2489,Liste!$A$10:$D$163,4),"")</f>
        <v/>
      </c>
      <c r="F2489" s="37"/>
      <c r="G2489" s="37"/>
      <c r="H2489" s="37"/>
      <c r="I2489" s="144" t="str">
        <f t="shared" si="38"/>
        <v/>
      </c>
    </row>
    <row r="2490" spans="1:9" ht="13" x14ac:dyDescent="0.3">
      <c r="A2490" s="147"/>
      <c r="B2490" s="149" t="str">
        <f>IF(A2490&gt;0,VLOOKUP(A2490,Liste!$B$179                         : Liste!$C$189,2),"")</f>
        <v/>
      </c>
      <c r="C2490" s="186"/>
      <c r="D2490" s="187"/>
      <c r="E2490" t="str">
        <f>IF(D2490&gt;0,VLOOKUP(D2490,Liste!$A$10:$D$163,4),"")</f>
        <v/>
      </c>
      <c r="F2490" s="37"/>
      <c r="G2490" s="37"/>
      <c r="H2490" s="37"/>
      <c r="I2490" s="144" t="str">
        <f t="shared" si="38"/>
        <v/>
      </c>
    </row>
    <row r="2491" spans="1:9" ht="13" x14ac:dyDescent="0.3">
      <c r="A2491" s="147"/>
      <c r="B2491" s="149" t="str">
        <f>IF(A2491&gt;0,VLOOKUP(A2491,Liste!$B$179                         : Liste!$C$189,2),"")</f>
        <v/>
      </c>
      <c r="C2491" s="186"/>
      <c r="D2491" s="187"/>
      <c r="E2491" t="str">
        <f>IF(D2491&gt;0,VLOOKUP(D2491,Liste!$A$10:$D$163,4),"")</f>
        <v/>
      </c>
      <c r="F2491" s="37"/>
      <c r="G2491" s="37"/>
      <c r="H2491" s="37"/>
      <c r="I2491" s="144" t="str">
        <f t="shared" si="38"/>
        <v/>
      </c>
    </row>
    <row r="2492" spans="1:9" ht="13" x14ac:dyDescent="0.3">
      <c r="A2492" s="147"/>
      <c r="B2492" s="149" t="str">
        <f>IF(A2492&gt;0,VLOOKUP(A2492,Liste!$B$179                         : Liste!$C$189,2),"")</f>
        <v/>
      </c>
      <c r="C2492" s="186"/>
      <c r="D2492" s="187"/>
      <c r="E2492" t="str">
        <f>IF(D2492&gt;0,VLOOKUP(D2492,Liste!$A$10:$D$163,4),"")</f>
        <v/>
      </c>
      <c r="F2492" s="37"/>
      <c r="G2492" s="37"/>
      <c r="H2492" s="37"/>
      <c r="I2492" s="144" t="str">
        <f t="shared" si="38"/>
        <v/>
      </c>
    </row>
    <row r="2493" spans="1:9" ht="13" x14ac:dyDescent="0.3">
      <c r="A2493" s="147"/>
      <c r="B2493" s="149" t="str">
        <f>IF(A2493&gt;0,VLOOKUP(A2493,Liste!$B$179                         : Liste!$C$189,2),"")</f>
        <v/>
      </c>
      <c r="C2493" s="186"/>
      <c r="D2493" s="187"/>
      <c r="E2493" t="str">
        <f>IF(D2493&gt;0,VLOOKUP(D2493,Liste!$A$10:$D$163,4),"")</f>
        <v/>
      </c>
      <c r="F2493" s="37"/>
      <c r="G2493" s="37"/>
      <c r="H2493" s="37"/>
      <c r="I2493" s="144" t="str">
        <f t="shared" si="38"/>
        <v/>
      </c>
    </row>
    <row r="2494" spans="1:9" ht="13" x14ac:dyDescent="0.3">
      <c r="A2494" s="147"/>
      <c r="B2494" s="149" t="str">
        <f>IF(A2494&gt;0,VLOOKUP(A2494,Liste!$B$179                         : Liste!$C$189,2),"")</f>
        <v/>
      </c>
      <c r="C2494" s="186"/>
      <c r="D2494" s="187"/>
      <c r="E2494" t="str">
        <f>IF(D2494&gt;0,VLOOKUP(D2494,Liste!$A$10:$D$163,4),"")</f>
        <v/>
      </c>
      <c r="F2494" s="37"/>
      <c r="G2494" s="37"/>
      <c r="H2494" s="37"/>
      <c r="I2494" s="144" t="str">
        <f t="shared" si="38"/>
        <v/>
      </c>
    </row>
    <row r="2495" spans="1:9" ht="13" x14ac:dyDescent="0.3">
      <c r="A2495" s="147"/>
      <c r="B2495" s="149" t="str">
        <f>IF(A2495&gt;0,VLOOKUP(A2495,Liste!$B$179                         : Liste!$C$189,2),"")</f>
        <v/>
      </c>
      <c r="C2495" s="186"/>
      <c r="D2495" s="187"/>
      <c r="E2495" t="str">
        <f>IF(D2495&gt;0,VLOOKUP(D2495,Liste!$A$10:$D$163,4),"")</f>
        <v/>
      </c>
      <c r="F2495" s="37"/>
      <c r="G2495" s="37"/>
      <c r="H2495" s="37"/>
      <c r="I2495" s="144" t="str">
        <f t="shared" si="38"/>
        <v/>
      </c>
    </row>
    <row r="2496" spans="1:9" ht="13" x14ac:dyDescent="0.3">
      <c r="A2496" s="147"/>
      <c r="B2496" s="149" t="str">
        <f>IF(A2496&gt;0,VLOOKUP(A2496,Liste!$B$179                         : Liste!$C$189,2),"")</f>
        <v/>
      </c>
      <c r="C2496" s="186"/>
      <c r="D2496" s="187"/>
      <c r="E2496" t="str">
        <f>IF(D2496&gt;0,VLOOKUP(D2496,Liste!$A$10:$D$163,4),"")</f>
        <v/>
      </c>
      <c r="F2496" s="37"/>
      <c r="G2496" s="37"/>
      <c r="H2496" s="37"/>
      <c r="I2496" s="144" t="str">
        <f t="shared" si="38"/>
        <v/>
      </c>
    </row>
    <row r="2497" spans="1:9" ht="13" x14ac:dyDescent="0.3">
      <c r="A2497" s="147"/>
      <c r="B2497" s="149" t="str">
        <f>IF(A2497&gt;0,VLOOKUP(A2497,Liste!$B$179                         : Liste!$C$189,2),"")</f>
        <v/>
      </c>
      <c r="C2497" s="186"/>
      <c r="D2497" s="187"/>
      <c r="E2497" t="str">
        <f>IF(D2497&gt;0,VLOOKUP(D2497,Liste!$A$10:$D$163,4),"")</f>
        <v/>
      </c>
      <c r="F2497" s="37"/>
      <c r="G2497" s="37"/>
      <c r="H2497" s="37"/>
      <c r="I2497" s="144" t="str">
        <f t="shared" si="38"/>
        <v/>
      </c>
    </row>
    <row r="2498" spans="1:9" ht="13" x14ac:dyDescent="0.3">
      <c r="A2498" s="147"/>
      <c r="B2498" s="149" t="str">
        <f>IF(A2498&gt;0,VLOOKUP(A2498,Liste!$B$179                         : Liste!$C$189,2),"")</f>
        <v/>
      </c>
      <c r="C2498" s="186"/>
      <c r="D2498" s="187"/>
      <c r="E2498" t="str">
        <f>IF(D2498&gt;0,VLOOKUP(D2498,Liste!$A$10:$D$163,4),"")</f>
        <v/>
      </c>
      <c r="F2498" s="37"/>
      <c r="G2498" s="37"/>
      <c r="H2498" s="37"/>
      <c r="I2498" s="144" t="str">
        <f t="shared" si="38"/>
        <v/>
      </c>
    </row>
    <row r="2499" spans="1:9" ht="13" x14ac:dyDescent="0.3">
      <c r="A2499" s="147"/>
      <c r="B2499" s="149" t="str">
        <f>IF(A2499&gt;0,VLOOKUP(A2499,Liste!$B$179                         : Liste!$C$189,2),"")</f>
        <v/>
      </c>
      <c r="C2499" s="186"/>
      <c r="D2499" s="187"/>
      <c r="E2499" t="str">
        <f>IF(D2499&gt;0,VLOOKUP(D2499,Liste!$A$10:$D$163,4),"")</f>
        <v/>
      </c>
      <c r="F2499" s="37"/>
      <c r="G2499" s="37"/>
      <c r="H2499" s="37"/>
      <c r="I2499" s="144" t="str">
        <f t="shared" si="38"/>
        <v/>
      </c>
    </row>
    <row r="2500" spans="1:9" ht="13" x14ac:dyDescent="0.3">
      <c r="A2500" s="147"/>
      <c r="B2500" s="149" t="str">
        <f>IF(A2500&gt;0,VLOOKUP(A2500,Liste!$B$179                         : Liste!$C$189,2),"")</f>
        <v/>
      </c>
      <c r="C2500" s="186"/>
      <c r="D2500" s="187"/>
      <c r="E2500" t="str">
        <f>IF(D2500&gt;0,VLOOKUP(D2500,Liste!$A$10:$D$163,4),"")</f>
        <v/>
      </c>
      <c r="F2500" s="37"/>
      <c r="G2500" s="37"/>
      <c r="H2500" s="37"/>
      <c r="I2500" s="144" t="str">
        <f t="shared" si="38"/>
        <v/>
      </c>
    </row>
    <row r="2501" spans="1:9" ht="13" x14ac:dyDescent="0.3">
      <c r="A2501" s="147"/>
      <c r="B2501" s="149" t="str">
        <f>IF(A2501&gt;0,VLOOKUP(A2501,Liste!$B$179                         : Liste!$C$189,2),"")</f>
        <v/>
      </c>
      <c r="C2501" s="186"/>
      <c r="D2501" s="187"/>
      <c r="E2501" t="str">
        <f>IF(D2501&gt;0,VLOOKUP(D2501,Liste!$A$10:$D$163,4),"")</f>
        <v/>
      </c>
      <c r="F2501" s="37"/>
      <c r="G2501" s="37"/>
      <c r="H2501" s="37"/>
      <c r="I2501" s="144" t="str">
        <f t="shared" si="38"/>
        <v/>
      </c>
    </row>
    <row r="2502" spans="1:9" ht="13" x14ac:dyDescent="0.3">
      <c r="A2502" s="147"/>
      <c r="B2502" s="149" t="str">
        <f>IF(A2502&gt;0,VLOOKUP(A2502,Liste!$B$179                         : Liste!$C$189,2),"")</f>
        <v/>
      </c>
      <c r="C2502" s="186"/>
      <c r="D2502" s="187"/>
      <c r="E2502" t="str">
        <f>IF(D2502&gt;0,VLOOKUP(D2502,Liste!$A$10:$D$163,4),"")</f>
        <v/>
      </c>
      <c r="F2502" s="37"/>
      <c r="G2502" s="37"/>
      <c r="H2502" s="37"/>
      <c r="I2502" s="144" t="str">
        <f t="shared" ref="I2502:I2565" si="39">IF(AND(D2502&gt;0,F2502+G2502+H2502=0),"EN ATTENTE",IF(F2502+G2502+H2502&gt;1,"ERREUR",""))</f>
        <v/>
      </c>
    </row>
    <row r="2503" spans="1:9" ht="13" x14ac:dyDescent="0.3">
      <c r="A2503" s="147"/>
      <c r="B2503" s="149" t="str">
        <f>IF(A2503&gt;0,VLOOKUP(A2503,Liste!$B$179                         : Liste!$C$189,2),"")</f>
        <v/>
      </c>
      <c r="C2503" s="186"/>
      <c r="D2503" s="187"/>
      <c r="E2503" t="str">
        <f>IF(D2503&gt;0,VLOOKUP(D2503,Liste!$A$10:$D$163,4),"")</f>
        <v/>
      </c>
      <c r="F2503" s="37"/>
      <c r="G2503" s="37"/>
      <c r="H2503" s="37"/>
      <c r="I2503" s="144" t="str">
        <f t="shared" si="39"/>
        <v/>
      </c>
    </row>
    <row r="2504" spans="1:9" ht="13" x14ac:dyDescent="0.3">
      <c r="A2504" s="147"/>
      <c r="B2504" s="149" t="str">
        <f>IF(A2504&gt;0,VLOOKUP(A2504,Liste!$B$179                         : Liste!$C$189,2),"")</f>
        <v/>
      </c>
      <c r="C2504" s="186"/>
      <c r="D2504" s="187"/>
      <c r="E2504" t="str">
        <f>IF(D2504&gt;0,VLOOKUP(D2504,Liste!$A$10:$D$163,4),"")</f>
        <v/>
      </c>
      <c r="F2504" s="37"/>
      <c r="G2504" s="37"/>
      <c r="H2504" s="37"/>
      <c r="I2504" s="144" t="str">
        <f t="shared" si="39"/>
        <v/>
      </c>
    </row>
    <row r="2505" spans="1:9" ht="13" x14ac:dyDescent="0.3">
      <c r="A2505" s="147"/>
      <c r="B2505" s="149" t="str">
        <f>IF(A2505&gt;0,VLOOKUP(A2505,Liste!$B$179                         : Liste!$C$189,2),"")</f>
        <v/>
      </c>
      <c r="C2505" s="186"/>
      <c r="D2505" s="187"/>
      <c r="E2505" t="str">
        <f>IF(D2505&gt;0,VLOOKUP(D2505,Liste!$A$10:$D$163,4),"")</f>
        <v/>
      </c>
      <c r="F2505" s="37"/>
      <c r="G2505" s="37"/>
      <c r="H2505" s="37"/>
      <c r="I2505" s="144" t="str">
        <f t="shared" si="39"/>
        <v/>
      </c>
    </row>
    <row r="2506" spans="1:9" ht="13" x14ac:dyDescent="0.3">
      <c r="A2506" s="147"/>
      <c r="B2506" s="149" t="str">
        <f>IF(A2506&gt;0,VLOOKUP(A2506,Liste!$B$179                         : Liste!$C$189,2),"")</f>
        <v/>
      </c>
      <c r="C2506" s="186"/>
      <c r="D2506" s="187"/>
      <c r="E2506" t="str">
        <f>IF(D2506&gt;0,VLOOKUP(D2506,Liste!$A$10:$D$163,4),"")</f>
        <v/>
      </c>
      <c r="F2506" s="37"/>
      <c r="G2506" s="37"/>
      <c r="H2506" s="37"/>
      <c r="I2506" s="144" t="str">
        <f t="shared" si="39"/>
        <v/>
      </c>
    </row>
    <row r="2507" spans="1:9" ht="13" x14ac:dyDescent="0.3">
      <c r="A2507" s="147"/>
      <c r="B2507" s="149" t="str">
        <f>IF(A2507&gt;0,VLOOKUP(A2507,Liste!$B$179                         : Liste!$C$189,2),"")</f>
        <v/>
      </c>
      <c r="C2507" s="186"/>
      <c r="D2507" s="187"/>
      <c r="E2507" t="str">
        <f>IF(D2507&gt;0,VLOOKUP(D2507,Liste!$A$10:$D$163,4),"")</f>
        <v/>
      </c>
      <c r="F2507" s="37"/>
      <c r="G2507" s="37"/>
      <c r="H2507" s="37"/>
      <c r="I2507" s="144" t="str">
        <f t="shared" si="39"/>
        <v/>
      </c>
    </row>
    <row r="2508" spans="1:9" ht="13" x14ac:dyDescent="0.3">
      <c r="A2508" s="147"/>
      <c r="B2508" s="149" t="str">
        <f>IF(A2508&gt;0,VLOOKUP(A2508,Liste!$B$179                         : Liste!$C$189,2),"")</f>
        <v/>
      </c>
      <c r="C2508" s="186"/>
      <c r="D2508" s="187"/>
      <c r="E2508" t="str">
        <f>IF(D2508&gt;0,VLOOKUP(D2508,Liste!$A$10:$D$163,4),"")</f>
        <v/>
      </c>
      <c r="F2508" s="37"/>
      <c r="G2508" s="37"/>
      <c r="H2508" s="37"/>
      <c r="I2508" s="144" t="str">
        <f t="shared" si="39"/>
        <v/>
      </c>
    </row>
    <row r="2509" spans="1:9" ht="13" x14ac:dyDescent="0.3">
      <c r="A2509" s="147"/>
      <c r="B2509" s="149" t="str">
        <f>IF(A2509&gt;0,VLOOKUP(A2509,Liste!$B$179                         : Liste!$C$189,2),"")</f>
        <v/>
      </c>
      <c r="C2509" s="186"/>
      <c r="D2509" s="187"/>
      <c r="E2509" t="str">
        <f>IF(D2509&gt;0,VLOOKUP(D2509,Liste!$A$10:$D$163,4),"")</f>
        <v/>
      </c>
      <c r="F2509" s="37"/>
      <c r="G2509" s="37"/>
      <c r="H2509" s="37"/>
      <c r="I2509" s="144" t="str">
        <f t="shared" si="39"/>
        <v/>
      </c>
    </row>
    <row r="2510" spans="1:9" ht="13" x14ac:dyDescent="0.3">
      <c r="A2510" s="147"/>
      <c r="B2510" s="149" t="str">
        <f>IF(A2510&gt;0,VLOOKUP(A2510,Liste!$B$179                         : Liste!$C$189,2),"")</f>
        <v/>
      </c>
      <c r="C2510" s="186"/>
      <c r="D2510" s="187"/>
      <c r="E2510" t="str">
        <f>IF(D2510&gt;0,VLOOKUP(D2510,Liste!$A$10:$D$163,4),"")</f>
        <v/>
      </c>
      <c r="F2510" s="37"/>
      <c r="G2510" s="37"/>
      <c r="H2510" s="37"/>
      <c r="I2510" s="144" t="str">
        <f t="shared" si="39"/>
        <v/>
      </c>
    </row>
    <row r="2511" spans="1:9" ht="13" x14ac:dyDescent="0.3">
      <c r="A2511" s="147"/>
      <c r="B2511" s="149" t="str">
        <f>IF(A2511&gt;0,VLOOKUP(A2511,Liste!$B$179                         : Liste!$C$189,2),"")</f>
        <v/>
      </c>
      <c r="C2511" s="186"/>
      <c r="D2511" s="187"/>
      <c r="E2511" t="str">
        <f>IF(D2511&gt;0,VLOOKUP(D2511,Liste!$A$10:$D$163,4),"")</f>
        <v/>
      </c>
      <c r="F2511" s="37"/>
      <c r="G2511" s="37"/>
      <c r="H2511" s="37"/>
      <c r="I2511" s="144" t="str">
        <f t="shared" si="39"/>
        <v/>
      </c>
    </row>
    <row r="2512" spans="1:9" ht="13" x14ac:dyDescent="0.3">
      <c r="A2512" s="147"/>
      <c r="B2512" s="149" t="str">
        <f>IF(A2512&gt;0,VLOOKUP(A2512,Liste!$B$179                         : Liste!$C$189,2),"")</f>
        <v/>
      </c>
      <c r="C2512" s="186"/>
      <c r="D2512" s="187"/>
      <c r="E2512" t="str">
        <f>IF(D2512&gt;0,VLOOKUP(D2512,Liste!$A$10:$D$163,4),"")</f>
        <v/>
      </c>
      <c r="F2512" s="37"/>
      <c r="G2512" s="37"/>
      <c r="H2512" s="37"/>
      <c r="I2512" s="144" t="str">
        <f t="shared" si="39"/>
        <v/>
      </c>
    </row>
    <row r="2513" spans="1:9" ht="13" x14ac:dyDescent="0.3">
      <c r="A2513" s="147"/>
      <c r="B2513" s="149" t="str">
        <f>IF(A2513&gt;0,VLOOKUP(A2513,Liste!$B$179                         : Liste!$C$189,2),"")</f>
        <v/>
      </c>
      <c r="C2513" s="186"/>
      <c r="D2513" s="187"/>
      <c r="E2513" t="str">
        <f>IF(D2513&gt;0,VLOOKUP(D2513,Liste!$A$10:$D$163,4),"")</f>
        <v/>
      </c>
      <c r="F2513" s="37"/>
      <c r="G2513" s="37"/>
      <c r="H2513" s="37"/>
      <c r="I2513" s="144" t="str">
        <f t="shared" si="39"/>
        <v/>
      </c>
    </row>
    <row r="2514" spans="1:9" ht="13" x14ac:dyDescent="0.3">
      <c r="A2514" s="147"/>
      <c r="B2514" s="149" t="str">
        <f>IF(A2514&gt;0,VLOOKUP(A2514,Liste!$B$179                         : Liste!$C$189,2),"")</f>
        <v/>
      </c>
      <c r="C2514" s="186"/>
      <c r="D2514" s="187"/>
      <c r="E2514" t="str">
        <f>IF(D2514&gt;0,VLOOKUP(D2514,Liste!$A$10:$D$163,4),"")</f>
        <v/>
      </c>
      <c r="F2514" s="37"/>
      <c r="G2514" s="37"/>
      <c r="H2514" s="37"/>
      <c r="I2514" s="144" t="str">
        <f t="shared" si="39"/>
        <v/>
      </c>
    </row>
    <row r="2515" spans="1:9" ht="13" x14ac:dyDescent="0.3">
      <c r="A2515" s="147"/>
      <c r="B2515" s="149" t="str">
        <f>IF(A2515&gt;0,VLOOKUP(A2515,Liste!$B$179                         : Liste!$C$189,2),"")</f>
        <v/>
      </c>
      <c r="C2515" s="186"/>
      <c r="D2515" s="187"/>
      <c r="E2515" t="str">
        <f>IF(D2515&gt;0,VLOOKUP(D2515,Liste!$A$10:$D$163,4),"")</f>
        <v/>
      </c>
      <c r="F2515" s="37"/>
      <c r="G2515" s="37"/>
      <c r="H2515" s="37"/>
      <c r="I2515" s="144" t="str">
        <f t="shared" si="39"/>
        <v/>
      </c>
    </row>
    <row r="2516" spans="1:9" ht="13" x14ac:dyDescent="0.3">
      <c r="A2516" s="147"/>
      <c r="B2516" s="149" t="str">
        <f>IF(A2516&gt;0,VLOOKUP(A2516,Liste!$B$179                         : Liste!$C$189,2),"")</f>
        <v/>
      </c>
      <c r="C2516" s="186"/>
      <c r="D2516" s="187"/>
      <c r="E2516" t="str">
        <f>IF(D2516&gt;0,VLOOKUP(D2516,Liste!$A$10:$D$163,4),"")</f>
        <v/>
      </c>
      <c r="F2516" s="37"/>
      <c r="G2516" s="37"/>
      <c r="H2516" s="37"/>
      <c r="I2516" s="144" t="str">
        <f t="shared" si="39"/>
        <v/>
      </c>
    </row>
    <row r="2517" spans="1:9" ht="13" x14ac:dyDescent="0.3">
      <c r="A2517" s="147"/>
      <c r="B2517" s="149" t="str">
        <f>IF(A2517&gt;0,VLOOKUP(A2517,Liste!$B$179                         : Liste!$C$189,2),"")</f>
        <v/>
      </c>
      <c r="C2517" s="186"/>
      <c r="D2517" s="187"/>
      <c r="E2517" t="str">
        <f>IF(D2517&gt;0,VLOOKUP(D2517,Liste!$A$10:$D$163,4),"")</f>
        <v/>
      </c>
      <c r="F2517" s="37"/>
      <c r="G2517" s="37"/>
      <c r="H2517" s="37"/>
      <c r="I2517" s="144" t="str">
        <f t="shared" si="39"/>
        <v/>
      </c>
    </row>
    <row r="2518" spans="1:9" ht="13" x14ac:dyDescent="0.3">
      <c r="A2518" s="147"/>
      <c r="B2518" s="149" t="str">
        <f>IF(A2518&gt;0,VLOOKUP(A2518,Liste!$B$179                         : Liste!$C$189,2),"")</f>
        <v/>
      </c>
      <c r="C2518" s="186"/>
      <c r="D2518" s="187"/>
      <c r="E2518" t="str">
        <f>IF(D2518&gt;0,VLOOKUP(D2518,Liste!$A$10:$D$163,4),"")</f>
        <v/>
      </c>
      <c r="F2518" s="37"/>
      <c r="G2518" s="37"/>
      <c r="H2518" s="37"/>
      <c r="I2518" s="144" t="str">
        <f t="shared" si="39"/>
        <v/>
      </c>
    </row>
    <row r="2519" spans="1:9" ht="13" x14ac:dyDescent="0.3">
      <c r="A2519" s="147"/>
      <c r="B2519" s="149" t="str">
        <f>IF(A2519&gt;0,VLOOKUP(A2519,Liste!$B$179                         : Liste!$C$189,2),"")</f>
        <v/>
      </c>
      <c r="C2519" s="186"/>
      <c r="D2519" s="187"/>
      <c r="E2519" t="str">
        <f>IF(D2519&gt;0,VLOOKUP(D2519,Liste!$A$10:$D$163,4),"")</f>
        <v/>
      </c>
      <c r="F2519" s="37"/>
      <c r="G2519" s="37"/>
      <c r="H2519" s="37"/>
      <c r="I2519" s="144" t="str">
        <f t="shared" si="39"/>
        <v/>
      </c>
    </row>
    <row r="2520" spans="1:9" ht="13" x14ac:dyDescent="0.3">
      <c r="A2520" s="147"/>
      <c r="B2520" s="149" t="str">
        <f>IF(A2520&gt;0,VLOOKUP(A2520,Liste!$B$179                         : Liste!$C$189,2),"")</f>
        <v/>
      </c>
      <c r="C2520" s="186"/>
      <c r="D2520" s="187"/>
      <c r="E2520" t="str">
        <f>IF(D2520&gt;0,VLOOKUP(D2520,Liste!$A$10:$D$163,4),"")</f>
        <v/>
      </c>
      <c r="F2520" s="37"/>
      <c r="G2520" s="37"/>
      <c r="H2520" s="37"/>
      <c r="I2520" s="144" t="str">
        <f t="shared" si="39"/>
        <v/>
      </c>
    </row>
    <row r="2521" spans="1:9" ht="13" x14ac:dyDescent="0.3">
      <c r="A2521" s="147"/>
      <c r="B2521" s="149" t="str">
        <f>IF(A2521&gt;0,VLOOKUP(A2521,Liste!$B$179                         : Liste!$C$189,2),"")</f>
        <v/>
      </c>
      <c r="C2521" s="186"/>
      <c r="D2521" s="187"/>
      <c r="E2521" t="str">
        <f>IF(D2521&gt;0,VLOOKUP(D2521,Liste!$A$10:$D$163,4),"")</f>
        <v/>
      </c>
      <c r="F2521" s="37"/>
      <c r="G2521" s="37"/>
      <c r="H2521" s="37"/>
      <c r="I2521" s="144" t="str">
        <f t="shared" si="39"/>
        <v/>
      </c>
    </row>
    <row r="2522" spans="1:9" ht="13" x14ac:dyDescent="0.3">
      <c r="A2522" s="147"/>
      <c r="B2522" s="149" t="str">
        <f>IF(A2522&gt;0,VLOOKUP(A2522,Liste!$B$179                         : Liste!$C$189,2),"")</f>
        <v/>
      </c>
      <c r="C2522" s="186"/>
      <c r="D2522" s="187"/>
      <c r="E2522" t="str">
        <f>IF(D2522&gt;0,VLOOKUP(D2522,Liste!$A$10:$D$163,4),"")</f>
        <v/>
      </c>
      <c r="F2522" s="37"/>
      <c r="G2522" s="37"/>
      <c r="H2522" s="37"/>
      <c r="I2522" s="144" t="str">
        <f t="shared" si="39"/>
        <v/>
      </c>
    </row>
    <row r="2523" spans="1:9" ht="13" x14ac:dyDescent="0.3">
      <c r="A2523" s="147"/>
      <c r="B2523" s="149" t="str">
        <f>IF(A2523&gt;0,VLOOKUP(A2523,Liste!$B$179                         : Liste!$C$189,2),"")</f>
        <v/>
      </c>
      <c r="C2523" s="186"/>
      <c r="D2523" s="187"/>
      <c r="E2523" t="str">
        <f>IF(D2523&gt;0,VLOOKUP(D2523,Liste!$A$10:$D$163,4),"")</f>
        <v/>
      </c>
      <c r="F2523" s="37"/>
      <c r="G2523" s="37"/>
      <c r="H2523" s="37"/>
      <c r="I2523" s="144" t="str">
        <f t="shared" si="39"/>
        <v/>
      </c>
    </row>
    <row r="2524" spans="1:9" ht="13" x14ac:dyDescent="0.3">
      <c r="A2524" s="147"/>
      <c r="B2524" s="149" t="str">
        <f>IF(A2524&gt;0,VLOOKUP(A2524,Liste!$B$179                         : Liste!$C$189,2),"")</f>
        <v/>
      </c>
      <c r="C2524" s="186"/>
      <c r="D2524" s="187"/>
      <c r="E2524" t="str">
        <f>IF(D2524&gt;0,VLOOKUP(D2524,Liste!$A$10:$D$163,4),"")</f>
        <v/>
      </c>
      <c r="F2524" s="37"/>
      <c r="G2524" s="37"/>
      <c r="H2524" s="37"/>
      <c r="I2524" s="144" t="str">
        <f t="shared" si="39"/>
        <v/>
      </c>
    </row>
    <row r="2525" spans="1:9" ht="13" x14ac:dyDescent="0.3">
      <c r="A2525" s="147"/>
      <c r="B2525" s="149" t="str">
        <f>IF(A2525&gt;0,VLOOKUP(A2525,Liste!$B$179                         : Liste!$C$189,2),"")</f>
        <v/>
      </c>
      <c r="C2525" s="186"/>
      <c r="D2525" s="187"/>
      <c r="E2525" t="str">
        <f>IF(D2525&gt;0,VLOOKUP(D2525,Liste!$A$10:$D$163,4),"")</f>
        <v/>
      </c>
      <c r="F2525" s="37"/>
      <c r="G2525" s="37"/>
      <c r="H2525" s="37"/>
      <c r="I2525" s="144" t="str">
        <f t="shared" si="39"/>
        <v/>
      </c>
    </row>
    <row r="2526" spans="1:9" ht="13" x14ac:dyDescent="0.3">
      <c r="A2526" s="147"/>
      <c r="B2526" s="149" t="str">
        <f>IF(A2526&gt;0,VLOOKUP(A2526,Liste!$B$179                         : Liste!$C$189,2),"")</f>
        <v/>
      </c>
      <c r="C2526" s="186"/>
      <c r="D2526" s="187"/>
      <c r="E2526" t="str">
        <f>IF(D2526&gt;0,VLOOKUP(D2526,Liste!$A$10:$D$163,4),"")</f>
        <v/>
      </c>
      <c r="F2526" s="37"/>
      <c r="G2526" s="37"/>
      <c r="H2526" s="37"/>
      <c r="I2526" s="144" t="str">
        <f t="shared" si="39"/>
        <v/>
      </c>
    </row>
    <row r="2527" spans="1:9" ht="13" x14ac:dyDescent="0.3">
      <c r="A2527" s="147"/>
      <c r="B2527" s="149" t="str">
        <f>IF(A2527&gt;0,VLOOKUP(A2527,Liste!$B$179                         : Liste!$C$189,2),"")</f>
        <v/>
      </c>
      <c r="C2527" s="186"/>
      <c r="D2527" s="187"/>
      <c r="E2527" t="str">
        <f>IF(D2527&gt;0,VLOOKUP(D2527,Liste!$A$10:$D$163,4),"")</f>
        <v/>
      </c>
      <c r="F2527" s="37"/>
      <c r="G2527" s="37"/>
      <c r="H2527" s="37"/>
      <c r="I2527" s="144" t="str">
        <f t="shared" si="39"/>
        <v/>
      </c>
    </row>
    <row r="2528" spans="1:9" ht="13" x14ac:dyDescent="0.3">
      <c r="A2528" s="147"/>
      <c r="B2528" s="149" t="str">
        <f>IF(A2528&gt;0,VLOOKUP(A2528,Liste!$B$179                         : Liste!$C$189,2),"")</f>
        <v/>
      </c>
      <c r="C2528" s="186"/>
      <c r="D2528" s="187"/>
      <c r="E2528" t="str">
        <f>IF(D2528&gt;0,VLOOKUP(D2528,Liste!$A$10:$D$163,4),"")</f>
        <v/>
      </c>
      <c r="F2528" s="37"/>
      <c r="G2528" s="37"/>
      <c r="H2528" s="37"/>
      <c r="I2528" s="144" t="str">
        <f t="shared" si="39"/>
        <v/>
      </c>
    </row>
    <row r="2529" spans="1:9" ht="13" x14ac:dyDescent="0.3">
      <c r="A2529" s="147"/>
      <c r="B2529" s="149" t="str">
        <f>IF(A2529&gt;0,VLOOKUP(A2529,Liste!$B$179                         : Liste!$C$189,2),"")</f>
        <v/>
      </c>
      <c r="C2529" s="186"/>
      <c r="D2529" s="187"/>
      <c r="E2529" t="str">
        <f>IF(D2529&gt;0,VLOOKUP(D2529,Liste!$A$10:$D$163,4),"")</f>
        <v/>
      </c>
      <c r="F2529" s="37"/>
      <c r="G2529" s="37"/>
      <c r="H2529" s="37"/>
      <c r="I2529" s="144" t="str">
        <f t="shared" si="39"/>
        <v/>
      </c>
    </row>
    <row r="2530" spans="1:9" ht="13" x14ac:dyDescent="0.3">
      <c r="A2530" s="147"/>
      <c r="B2530" s="149" t="str">
        <f>IF(A2530&gt;0,VLOOKUP(A2530,Liste!$B$179                         : Liste!$C$189,2),"")</f>
        <v/>
      </c>
      <c r="C2530" s="186"/>
      <c r="D2530" s="187"/>
      <c r="E2530" t="str">
        <f>IF(D2530&gt;0,VLOOKUP(D2530,Liste!$A$10:$D$163,4),"")</f>
        <v/>
      </c>
      <c r="F2530" s="37"/>
      <c r="G2530" s="37"/>
      <c r="H2530" s="37"/>
      <c r="I2530" s="144" t="str">
        <f t="shared" si="39"/>
        <v/>
      </c>
    </row>
    <row r="2531" spans="1:9" ht="13" x14ac:dyDescent="0.3">
      <c r="A2531" s="147"/>
      <c r="B2531" s="149" t="str">
        <f>IF(A2531&gt;0,VLOOKUP(A2531,Liste!$B$179                         : Liste!$C$189,2),"")</f>
        <v/>
      </c>
      <c r="C2531" s="186"/>
      <c r="D2531" s="187"/>
      <c r="E2531" t="str">
        <f>IF(D2531&gt;0,VLOOKUP(D2531,Liste!$A$10:$D$163,4),"")</f>
        <v/>
      </c>
      <c r="F2531" s="37"/>
      <c r="G2531" s="37"/>
      <c r="H2531" s="37"/>
      <c r="I2531" s="144" t="str">
        <f t="shared" si="39"/>
        <v/>
      </c>
    </row>
    <row r="2532" spans="1:9" ht="13" x14ac:dyDescent="0.3">
      <c r="A2532" s="147"/>
      <c r="B2532" s="149" t="str">
        <f>IF(A2532&gt;0,VLOOKUP(A2532,Liste!$B$179                         : Liste!$C$189,2),"")</f>
        <v/>
      </c>
      <c r="C2532" s="186"/>
      <c r="D2532" s="187"/>
      <c r="E2532" t="str">
        <f>IF(D2532&gt;0,VLOOKUP(D2532,Liste!$A$10:$D$163,4),"")</f>
        <v/>
      </c>
      <c r="F2532" s="37"/>
      <c r="G2532" s="37"/>
      <c r="H2532" s="37"/>
      <c r="I2532" s="144" t="str">
        <f t="shared" si="39"/>
        <v/>
      </c>
    </row>
    <row r="2533" spans="1:9" ht="13" x14ac:dyDescent="0.3">
      <c r="A2533" s="147"/>
      <c r="B2533" s="149" t="str">
        <f>IF(A2533&gt;0,VLOOKUP(A2533,Liste!$B$179                         : Liste!$C$189,2),"")</f>
        <v/>
      </c>
      <c r="C2533" s="186"/>
      <c r="D2533" s="187"/>
      <c r="E2533" t="str">
        <f>IF(D2533&gt;0,VLOOKUP(D2533,Liste!$A$10:$D$163,4),"")</f>
        <v/>
      </c>
      <c r="F2533" s="37"/>
      <c r="G2533" s="37"/>
      <c r="H2533" s="37"/>
      <c r="I2533" s="144" t="str">
        <f t="shared" si="39"/>
        <v/>
      </c>
    </row>
    <row r="2534" spans="1:9" ht="13" x14ac:dyDescent="0.3">
      <c r="A2534" s="147"/>
      <c r="B2534" s="149" t="str">
        <f>IF(A2534&gt;0,VLOOKUP(A2534,Liste!$B$179                         : Liste!$C$189,2),"")</f>
        <v/>
      </c>
      <c r="C2534" s="186"/>
      <c r="D2534" s="187"/>
      <c r="E2534" t="str">
        <f>IF(D2534&gt;0,VLOOKUP(D2534,Liste!$A$10:$D$163,4),"")</f>
        <v/>
      </c>
      <c r="F2534" s="37"/>
      <c r="G2534" s="37"/>
      <c r="H2534" s="37"/>
      <c r="I2534" s="144" t="str">
        <f t="shared" si="39"/>
        <v/>
      </c>
    </row>
    <row r="2535" spans="1:9" ht="13" x14ac:dyDescent="0.3">
      <c r="A2535" s="147"/>
      <c r="B2535" s="149" t="str">
        <f>IF(A2535&gt;0,VLOOKUP(A2535,Liste!$B$179                         : Liste!$C$189,2),"")</f>
        <v/>
      </c>
      <c r="C2535" s="186"/>
      <c r="D2535" s="187"/>
      <c r="E2535" t="str">
        <f>IF(D2535&gt;0,VLOOKUP(D2535,Liste!$A$10:$D$163,4),"")</f>
        <v/>
      </c>
      <c r="F2535" s="37"/>
      <c r="G2535" s="37"/>
      <c r="H2535" s="37"/>
      <c r="I2535" s="144" t="str">
        <f t="shared" si="39"/>
        <v/>
      </c>
    </row>
    <row r="2536" spans="1:9" ht="13" x14ac:dyDescent="0.3">
      <c r="A2536" s="147"/>
      <c r="B2536" s="149" t="str">
        <f>IF(A2536&gt;0,VLOOKUP(A2536,Liste!$B$179                         : Liste!$C$189,2),"")</f>
        <v/>
      </c>
      <c r="C2536" s="186"/>
      <c r="D2536" s="187"/>
      <c r="E2536" t="str">
        <f>IF(D2536&gt;0,VLOOKUP(D2536,Liste!$A$10:$D$163,4),"")</f>
        <v/>
      </c>
      <c r="F2536" s="37"/>
      <c r="G2536" s="37"/>
      <c r="H2536" s="37"/>
      <c r="I2536" s="144" t="str">
        <f t="shared" si="39"/>
        <v/>
      </c>
    </row>
    <row r="2537" spans="1:9" ht="13" x14ac:dyDescent="0.3">
      <c r="A2537" s="147"/>
      <c r="B2537" s="149" t="str">
        <f>IF(A2537&gt;0,VLOOKUP(A2537,Liste!$B$179                         : Liste!$C$189,2),"")</f>
        <v/>
      </c>
      <c r="C2537" s="186"/>
      <c r="D2537" s="187"/>
      <c r="E2537" t="str">
        <f>IF(D2537&gt;0,VLOOKUP(D2537,Liste!$A$10:$D$163,4),"")</f>
        <v/>
      </c>
      <c r="F2537" s="37"/>
      <c r="G2537" s="37"/>
      <c r="H2537" s="37"/>
      <c r="I2537" s="144" t="str">
        <f t="shared" si="39"/>
        <v/>
      </c>
    </row>
    <row r="2538" spans="1:9" ht="13" x14ac:dyDescent="0.3">
      <c r="A2538" s="147"/>
      <c r="B2538" s="149" t="str">
        <f>IF(A2538&gt;0,VLOOKUP(A2538,Liste!$B$179                         : Liste!$C$189,2),"")</f>
        <v/>
      </c>
      <c r="C2538" s="186"/>
      <c r="D2538" s="187"/>
      <c r="E2538" t="str">
        <f>IF(D2538&gt;0,VLOOKUP(D2538,Liste!$A$10:$D$163,4),"")</f>
        <v/>
      </c>
      <c r="F2538" s="37"/>
      <c r="G2538" s="37"/>
      <c r="H2538" s="37"/>
      <c r="I2538" s="144" t="str">
        <f t="shared" si="39"/>
        <v/>
      </c>
    </row>
    <row r="2539" spans="1:9" ht="13" x14ac:dyDescent="0.3">
      <c r="A2539" s="147"/>
      <c r="B2539" s="149" t="str">
        <f>IF(A2539&gt;0,VLOOKUP(A2539,Liste!$B$179                         : Liste!$C$189,2),"")</f>
        <v/>
      </c>
      <c r="C2539" s="186"/>
      <c r="D2539" s="187"/>
      <c r="E2539" t="str">
        <f>IF(D2539&gt;0,VLOOKUP(D2539,Liste!$A$10:$D$163,4),"")</f>
        <v/>
      </c>
      <c r="F2539" s="37"/>
      <c r="G2539" s="37"/>
      <c r="H2539" s="37"/>
      <c r="I2539" s="144" t="str">
        <f t="shared" si="39"/>
        <v/>
      </c>
    </row>
    <row r="2540" spans="1:9" ht="13" x14ac:dyDescent="0.3">
      <c r="A2540" s="147"/>
      <c r="B2540" s="149" t="str">
        <f>IF(A2540&gt;0,VLOOKUP(A2540,Liste!$B$179                         : Liste!$C$189,2),"")</f>
        <v/>
      </c>
      <c r="C2540" s="186"/>
      <c r="D2540" s="187"/>
      <c r="E2540" t="str">
        <f>IF(D2540&gt;0,VLOOKUP(D2540,Liste!$A$10:$D$163,4),"")</f>
        <v/>
      </c>
      <c r="F2540" s="37"/>
      <c r="G2540" s="37"/>
      <c r="H2540" s="37"/>
      <c r="I2540" s="144" t="str">
        <f t="shared" si="39"/>
        <v/>
      </c>
    </row>
    <row r="2541" spans="1:9" ht="13" x14ac:dyDescent="0.3">
      <c r="A2541" s="147"/>
      <c r="B2541" s="149" t="str">
        <f>IF(A2541&gt;0,VLOOKUP(A2541,Liste!$B$179                         : Liste!$C$189,2),"")</f>
        <v/>
      </c>
      <c r="C2541" s="186"/>
      <c r="D2541" s="187"/>
      <c r="E2541" t="str">
        <f>IF(D2541&gt;0,VLOOKUP(D2541,Liste!$A$10:$D$163,4),"")</f>
        <v/>
      </c>
      <c r="F2541" s="37"/>
      <c r="G2541" s="37"/>
      <c r="H2541" s="37"/>
      <c r="I2541" s="144" t="str">
        <f t="shared" si="39"/>
        <v/>
      </c>
    </row>
    <row r="2542" spans="1:9" ht="13" x14ac:dyDescent="0.3">
      <c r="A2542" s="147"/>
      <c r="B2542" s="149" t="str">
        <f>IF(A2542&gt;0,VLOOKUP(A2542,Liste!$B$179                         : Liste!$C$189,2),"")</f>
        <v/>
      </c>
      <c r="C2542" s="186"/>
      <c r="D2542" s="187"/>
      <c r="E2542" t="str">
        <f>IF(D2542&gt;0,VLOOKUP(D2542,Liste!$A$10:$D$163,4),"")</f>
        <v/>
      </c>
      <c r="F2542" s="37"/>
      <c r="G2542" s="37"/>
      <c r="H2542" s="37"/>
      <c r="I2542" s="144" t="str">
        <f t="shared" si="39"/>
        <v/>
      </c>
    </row>
    <row r="2543" spans="1:9" ht="13" x14ac:dyDescent="0.3">
      <c r="A2543" s="147"/>
      <c r="B2543" s="149" t="str">
        <f>IF(A2543&gt;0,VLOOKUP(A2543,Liste!$B$179                         : Liste!$C$189,2),"")</f>
        <v/>
      </c>
      <c r="C2543" s="186"/>
      <c r="D2543" s="187"/>
      <c r="E2543" t="str">
        <f>IF(D2543&gt;0,VLOOKUP(D2543,Liste!$A$10:$D$163,4),"")</f>
        <v/>
      </c>
      <c r="F2543" s="37"/>
      <c r="G2543" s="37"/>
      <c r="H2543" s="37"/>
      <c r="I2543" s="144" t="str">
        <f t="shared" si="39"/>
        <v/>
      </c>
    </row>
    <row r="2544" spans="1:9" ht="13" x14ac:dyDescent="0.3">
      <c r="A2544" s="147"/>
      <c r="B2544" s="149" t="str">
        <f>IF(A2544&gt;0,VLOOKUP(A2544,Liste!$B$179                         : Liste!$C$189,2),"")</f>
        <v/>
      </c>
      <c r="C2544" s="186"/>
      <c r="D2544" s="187"/>
      <c r="E2544" t="str">
        <f>IF(D2544&gt;0,VLOOKUP(D2544,Liste!$A$10:$D$163,4),"")</f>
        <v/>
      </c>
      <c r="F2544" s="37"/>
      <c r="G2544" s="37"/>
      <c r="H2544" s="37"/>
      <c r="I2544" s="144" t="str">
        <f t="shared" si="39"/>
        <v/>
      </c>
    </row>
    <row r="2545" spans="1:9" ht="13" x14ac:dyDescent="0.3">
      <c r="A2545" s="147"/>
      <c r="B2545" s="149" t="str">
        <f>IF(A2545&gt;0,VLOOKUP(A2545,Liste!$B$179                         : Liste!$C$189,2),"")</f>
        <v/>
      </c>
      <c r="C2545" s="186"/>
      <c r="D2545" s="187"/>
      <c r="E2545" t="str">
        <f>IF(D2545&gt;0,VLOOKUP(D2545,Liste!$A$10:$D$163,4),"")</f>
        <v/>
      </c>
      <c r="F2545" s="37"/>
      <c r="G2545" s="37"/>
      <c r="H2545" s="37"/>
      <c r="I2545" s="144" t="str">
        <f t="shared" si="39"/>
        <v/>
      </c>
    </row>
    <row r="2546" spans="1:9" ht="13" x14ac:dyDescent="0.3">
      <c r="A2546" s="147"/>
      <c r="B2546" s="149" t="str">
        <f>IF(A2546&gt;0,VLOOKUP(A2546,Liste!$B$179                         : Liste!$C$189,2),"")</f>
        <v/>
      </c>
      <c r="C2546" s="186"/>
      <c r="D2546" s="187"/>
      <c r="E2546" t="str">
        <f>IF(D2546&gt;0,VLOOKUP(D2546,Liste!$A$10:$D$163,4),"")</f>
        <v/>
      </c>
      <c r="F2546" s="37"/>
      <c r="G2546" s="37"/>
      <c r="H2546" s="37"/>
      <c r="I2546" s="144" t="str">
        <f t="shared" si="39"/>
        <v/>
      </c>
    </row>
    <row r="2547" spans="1:9" ht="13" x14ac:dyDescent="0.3">
      <c r="A2547" s="147"/>
      <c r="B2547" s="149" t="str">
        <f>IF(A2547&gt;0,VLOOKUP(A2547,Liste!$B$179                         : Liste!$C$189,2),"")</f>
        <v/>
      </c>
      <c r="C2547" s="186"/>
      <c r="D2547" s="187"/>
      <c r="E2547" t="str">
        <f>IF(D2547&gt;0,VLOOKUP(D2547,Liste!$A$10:$D$163,4),"")</f>
        <v/>
      </c>
      <c r="F2547" s="37"/>
      <c r="G2547" s="37"/>
      <c r="H2547" s="37"/>
      <c r="I2547" s="144" t="str">
        <f t="shared" si="39"/>
        <v/>
      </c>
    </row>
    <row r="2548" spans="1:9" ht="13" x14ac:dyDescent="0.3">
      <c r="A2548" s="147"/>
      <c r="B2548" s="149" t="str">
        <f>IF(A2548&gt;0,VLOOKUP(A2548,Liste!$B$179                         : Liste!$C$189,2),"")</f>
        <v/>
      </c>
      <c r="C2548" s="186"/>
      <c r="D2548" s="187"/>
      <c r="E2548" t="str">
        <f>IF(D2548&gt;0,VLOOKUP(D2548,Liste!$A$10:$D$163,4),"")</f>
        <v/>
      </c>
      <c r="F2548" s="37"/>
      <c r="G2548" s="37"/>
      <c r="H2548" s="37"/>
      <c r="I2548" s="144" t="str">
        <f t="shared" si="39"/>
        <v/>
      </c>
    </row>
    <row r="2549" spans="1:9" ht="13" x14ac:dyDescent="0.3">
      <c r="A2549" s="147"/>
      <c r="B2549" s="149" t="str">
        <f>IF(A2549&gt;0,VLOOKUP(A2549,Liste!$B$179                         : Liste!$C$189,2),"")</f>
        <v/>
      </c>
      <c r="C2549" s="186"/>
      <c r="D2549" s="187"/>
      <c r="E2549" t="str">
        <f>IF(D2549&gt;0,VLOOKUP(D2549,Liste!$A$10:$D$163,4),"")</f>
        <v/>
      </c>
      <c r="F2549" s="37"/>
      <c r="G2549" s="37"/>
      <c r="H2549" s="37"/>
      <c r="I2549" s="144" t="str">
        <f t="shared" si="39"/>
        <v/>
      </c>
    </row>
    <row r="2550" spans="1:9" ht="13" x14ac:dyDescent="0.3">
      <c r="A2550" s="147"/>
      <c r="B2550" s="149" t="str">
        <f>IF(A2550&gt;0,VLOOKUP(A2550,Liste!$B$179                         : Liste!$C$189,2),"")</f>
        <v/>
      </c>
      <c r="C2550" s="186"/>
      <c r="D2550" s="187"/>
      <c r="E2550" t="str">
        <f>IF(D2550&gt;0,VLOOKUP(D2550,Liste!$A$10:$D$163,4),"")</f>
        <v/>
      </c>
      <c r="F2550" s="37"/>
      <c r="G2550" s="37"/>
      <c r="H2550" s="37"/>
      <c r="I2550" s="144" t="str">
        <f t="shared" si="39"/>
        <v/>
      </c>
    </row>
    <row r="2551" spans="1:9" ht="13" x14ac:dyDescent="0.3">
      <c r="A2551" s="147"/>
      <c r="B2551" s="149" t="str">
        <f>IF(A2551&gt;0,VLOOKUP(A2551,Liste!$B$179                         : Liste!$C$189,2),"")</f>
        <v/>
      </c>
      <c r="C2551" s="186"/>
      <c r="D2551" s="187"/>
      <c r="E2551" t="str">
        <f>IF(D2551&gt;0,VLOOKUP(D2551,Liste!$A$10:$D$163,4),"")</f>
        <v/>
      </c>
      <c r="F2551" s="37"/>
      <c r="G2551" s="37"/>
      <c r="H2551" s="37"/>
      <c r="I2551" s="144" t="str">
        <f t="shared" si="39"/>
        <v/>
      </c>
    </row>
    <row r="2552" spans="1:9" ht="13" x14ac:dyDescent="0.3">
      <c r="A2552" s="147"/>
      <c r="B2552" s="149" t="str">
        <f>IF(A2552&gt;0,VLOOKUP(A2552,Liste!$B$179                         : Liste!$C$189,2),"")</f>
        <v/>
      </c>
      <c r="C2552" s="186"/>
      <c r="D2552" s="187"/>
      <c r="E2552" t="str">
        <f>IF(D2552&gt;0,VLOOKUP(D2552,Liste!$A$10:$D$163,4),"")</f>
        <v/>
      </c>
      <c r="F2552" s="37"/>
      <c r="G2552" s="37"/>
      <c r="H2552" s="37"/>
      <c r="I2552" s="144" t="str">
        <f t="shared" si="39"/>
        <v/>
      </c>
    </row>
    <row r="2553" spans="1:9" ht="13" x14ac:dyDescent="0.3">
      <c r="A2553" s="147"/>
      <c r="B2553" s="149" t="str">
        <f>IF(A2553&gt;0,VLOOKUP(A2553,Liste!$B$179                         : Liste!$C$189,2),"")</f>
        <v/>
      </c>
      <c r="C2553" s="186"/>
      <c r="D2553" s="187"/>
      <c r="E2553" t="str">
        <f>IF(D2553&gt;0,VLOOKUP(D2553,Liste!$A$10:$D$163,4),"")</f>
        <v/>
      </c>
      <c r="F2553" s="37"/>
      <c r="G2553" s="37"/>
      <c r="H2553" s="37"/>
      <c r="I2553" s="144" t="str">
        <f t="shared" si="39"/>
        <v/>
      </c>
    </row>
    <row r="2554" spans="1:9" ht="13" x14ac:dyDescent="0.3">
      <c r="A2554" s="147"/>
      <c r="B2554" s="149" t="str">
        <f>IF(A2554&gt;0,VLOOKUP(A2554,Liste!$B$179                         : Liste!$C$189,2),"")</f>
        <v/>
      </c>
      <c r="C2554" s="186"/>
      <c r="D2554" s="187"/>
      <c r="E2554" t="str">
        <f>IF(D2554&gt;0,VLOOKUP(D2554,Liste!$A$10:$D$163,4),"")</f>
        <v/>
      </c>
      <c r="F2554" s="37"/>
      <c r="G2554" s="37"/>
      <c r="H2554" s="37"/>
      <c r="I2554" s="144" t="str">
        <f t="shared" si="39"/>
        <v/>
      </c>
    </row>
    <row r="2555" spans="1:9" ht="13" x14ac:dyDescent="0.3">
      <c r="A2555" s="147"/>
      <c r="B2555" s="149" t="str">
        <f>IF(A2555&gt;0,VLOOKUP(A2555,Liste!$B$179                         : Liste!$C$189,2),"")</f>
        <v/>
      </c>
      <c r="C2555" s="186"/>
      <c r="D2555" s="187"/>
      <c r="E2555" t="str">
        <f>IF(D2555&gt;0,VLOOKUP(D2555,Liste!$A$10:$D$163,4),"")</f>
        <v/>
      </c>
      <c r="F2555" s="37"/>
      <c r="G2555" s="37"/>
      <c r="H2555" s="37"/>
      <c r="I2555" s="144" t="str">
        <f t="shared" si="39"/>
        <v/>
      </c>
    </row>
    <row r="2556" spans="1:9" ht="13" x14ac:dyDescent="0.3">
      <c r="A2556" s="147"/>
      <c r="B2556" s="149" t="str">
        <f>IF(A2556&gt;0,VLOOKUP(A2556,Liste!$B$179                         : Liste!$C$189,2),"")</f>
        <v/>
      </c>
      <c r="C2556" s="186"/>
      <c r="D2556" s="187"/>
      <c r="E2556" t="str">
        <f>IF(D2556&gt;0,VLOOKUP(D2556,Liste!$A$10:$D$163,4),"")</f>
        <v/>
      </c>
      <c r="F2556" s="37"/>
      <c r="G2556" s="37"/>
      <c r="H2556" s="37"/>
      <c r="I2556" s="144" t="str">
        <f t="shared" si="39"/>
        <v/>
      </c>
    </row>
    <row r="2557" spans="1:9" ht="13" x14ac:dyDescent="0.3">
      <c r="A2557" s="147"/>
      <c r="B2557" s="149" t="str">
        <f>IF(A2557&gt;0,VLOOKUP(A2557,Liste!$B$179                         : Liste!$C$189,2),"")</f>
        <v/>
      </c>
      <c r="C2557" s="186"/>
      <c r="D2557" s="187"/>
      <c r="E2557" t="str">
        <f>IF(D2557&gt;0,VLOOKUP(D2557,Liste!$A$10:$D$163,4),"")</f>
        <v/>
      </c>
      <c r="F2557" s="37"/>
      <c r="G2557" s="37"/>
      <c r="H2557" s="37"/>
      <c r="I2557" s="144" t="str">
        <f t="shared" si="39"/>
        <v/>
      </c>
    </row>
    <row r="2558" spans="1:9" ht="13" x14ac:dyDescent="0.3">
      <c r="A2558" s="147"/>
      <c r="B2558" s="149" t="str">
        <f>IF(A2558&gt;0,VLOOKUP(A2558,Liste!$B$179                         : Liste!$C$189,2),"")</f>
        <v/>
      </c>
      <c r="C2558" s="186"/>
      <c r="D2558" s="187"/>
      <c r="E2558" t="str">
        <f>IF(D2558&gt;0,VLOOKUP(D2558,Liste!$A$10:$D$163,4),"")</f>
        <v/>
      </c>
      <c r="F2558" s="37"/>
      <c r="G2558" s="37"/>
      <c r="H2558" s="37"/>
      <c r="I2558" s="144" t="str">
        <f t="shared" si="39"/>
        <v/>
      </c>
    </row>
    <row r="2559" spans="1:9" ht="13" x14ac:dyDescent="0.3">
      <c r="A2559" s="147"/>
      <c r="B2559" s="149" t="str">
        <f>IF(A2559&gt;0,VLOOKUP(A2559,Liste!$B$179                         : Liste!$C$189,2),"")</f>
        <v/>
      </c>
      <c r="C2559" s="186"/>
      <c r="D2559" s="187"/>
      <c r="E2559" t="str">
        <f>IF(D2559&gt;0,VLOOKUP(D2559,Liste!$A$10:$D$163,4),"")</f>
        <v/>
      </c>
      <c r="F2559" s="37"/>
      <c r="G2559" s="37"/>
      <c r="H2559" s="37"/>
      <c r="I2559" s="144" t="str">
        <f t="shared" si="39"/>
        <v/>
      </c>
    </row>
    <row r="2560" spans="1:9" ht="13" x14ac:dyDescent="0.3">
      <c r="A2560" s="147"/>
      <c r="B2560" s="149" t="str">
        <f>IF(A2560&gt;0,VLOOKUP(A2560,Liste!$B$179                         : Liste!$C$189,2),"")</f>
        <v/>
      </c>
      <c r="C2560" s="186"/>
      <c r="D2560" s="187"/>
      <c r="E2560" t="str">
        <f>IF(D2560&gt;0,VLOOKUP(D2560,Liste!$A$10:$D$163,4),"")</f>
        <v/>
      </c>
      <c r="F2560" s="37"/>
      <c r="G2560" s="37"/>
      <c r="H2560" s="37"/>
      <c r="I2560" s="144" t="str">
        <f t="shared" si="39"/>
        <v/>
      </c>
    </row>
    <row r="2561" spans="1:9" ht="13" x14ac:dyDescent="0.3">
      <c r="A2561" s="147"/>
      <c r="B2561" s="149" t="str">
        <f>IF(A2561&gt;0,VLOOKUP(A2561,Liste!$B$179                         : Liste!$C$189,2),"")</f>
        <v/>
      </c>
      <c r="C2561" s="186"/>
      <c r="D2561" s="187"/>
      <c r="E2561" t="str">
        <f>IF(D2561&gt;0,VLOOKUP(D2561,Liste!$A$10:$D$163,4),"")</f>
        <v/>
      </c>
      <c r="F2561" s="37"/>
      <c r="G2561" s="37"/>
      <c r="H2561" s="37"/>
      <c r="I2561" s="144" t="str">
        <f t="shared" si="39"/>
        <v/>
      </c>
    </row>
    <row r="2562" spans="1:9" ht="13" x14ac:dyDescent="0.3">
      <c r="A2562" s="147"/>
      <c r="B2562" s="149" t="str">
        <f>IF(A2562&gt;0,VLOOKUP(A2562,Liste!$B$179                         : Liste!$C$189,2),"")</f>
        <v/>
      </c>
      <c r="C2562" s="186"/>
      <c r="D2562" s="187"/>
      <c r="E2562" t="str">
        <f>IF(D2562&gt;0,VLOOKUP(D2562,Liste!$A$10:$D$163,4),"")</f>
        <v/>
      </c>
      <c r="F2562" s="37"/>
      <c r="G2562" s="37"/>
      <c r="H2562" s="37"/>
      <c r="I2562" s="144" t="str">
        <f t="shared" si="39"/>
        <v/>
      </c>
    </row>
    <row r="2563" spans="1:9" ht="13" x14ac:dyDescent="0.3">
      <c r="A2563" s="147"/>
      <c r="B2563" s="149" t="str">
        <f>IF(A2563&gt;0,VLOOKUP(A2563,Liste!$B$179                         : Liste!$C$189,2),"")</f>
        <v/>
      </c>
      <c r="C2563" s="186"/>
      <c r="D2563" s="187"/>
      <c r="E2563" t="str">
        <f>IF(D2563&gt;0,VLOOKUP(D2563,Liste!$A$10:$D$163,4),"")</f>
        <v/>
      </c>
      <c r="F2563" s="37"/>
      <c r="G2563" s="37"/>
      <c r="H2563" s="37"/>
      <c r="I2563" s="144" t="str">
        <f t="shared" si="39"/>
        <v/>
      </c>
    </row>
    <row r="2564" spans="1:9" ht="13" x14ac:dyDescent="0.3">
      <c r="A2564" s="147"/>
      <c r="B2564" s="149" t="str">
        <f>IF(A2564&gt;0,VLOOKUP(A2564,Liste!$B$179                         : Liste!$C$189,2),"")</f>
        <v/>
      </c>
      <c r="C2564" s="186"/>
      <c r="D2564" s="187"/>
      <c r="E2564" t="str">
        <f>IF(D2564&gt;0,VLOOKUP(D2564,Liste!$A$10:$D$163,4),"")</f>
        <v/>
      </c>
      <c r="F2564" s="37"/>
      <c r="G2564" s="37"/>
      <c r="H2564" s="37"/>
      <c r="I2564" s="144" t="str">
        <f t="shared" si="39"/>
        <v/>
      </c>
    </row>
    <row r="2565" spans="1:9" ht="13" x14ac:dyDescent="0.3">
      <c r="A2565" s="147"/>
      <c r="B2565" s="149" t="str">
        <f>IF(A2565&gt;0,VLOOKUP(A2565,Liste!$B$179                         : Liste!$C$189,2),"")</f>
        <v/>
      </c>
      <c r="C2565" s="186"/>
      <c r="D2565" s="187"/>
      <c r="E2565" t="str">
        <f>IF(D2565&gt;0,VLOOKUP(D2565,Liste!$A$10:$D$163,4),"")</f>
        <v/>
      </c>
      <c r="F2565" s="37"/>
      <c r="G2565" s="37"/>
      <c r="H2565" s="37"/>
      <c r="I2565" s="144" t="str">
        <f t="shared" si="39"/>
        <v/>
      </c>
    </row>
    <row r="2566" spans="1:9" ht="13" x14ac:dyDescent="0.3">
      <c r="A2566" s="147"/>
      <c r="B2566" s="149" t="str">
        <f>IF(A2566&gt;0,VLOOKUP(A2566,Liste!$B$179                         : Liste!$C$189,2),"")</f>
        <v/>
      </c>
      <c r="C2566" s="186"/>
      <c r="D2566" s="187"/>
      <c r="E2566" t="str">
        <f>IF(D2566&gt;0,VLOOKUP(D2566,Liste!$A$10:$D$163,4),"")</f>
        <v/>
      </c>
      <c r="F2566" s="37"/>
      <c r="G2566" s="37"/>
      <c r="H2566" s="37"/>
      <c r="I2566" s="144" t="str">
        <f t="shared" ref="I2566:I2629" si="40">IF(AND(D2566&gt;0,F2566+G2566+H2566=0),"EN ATTENTE",IF(F2566+G2566+H2566&gt;1,"ERREUR",""))</f>
        <v/>
      </c>
    </row>
    <row r="2567" spans="1:9" ht="13" x14ac:dyDescent="0.3">
      <c r="A2567" s="147"/>
      <c r="B2567" s="149" t="str">
        <f>IF(A2567&gt;0,VLOOKUP(A2567,Liste!$B$179                         : Liste!$C$189,2),"")</f>
        <v/>
      </c>
      <c r="C2567" s="186"/>
      <c r="D2567" s="187"/>
      <c r="E2567" t="str">
        <f>IF(D2567&gt;0,VLOOKUP(D2567,Liste!$A$10:$D$163,4),"")</f>
        <v/>
      </c>
      <c r="F2567" s="37"/>
      <c r="G2567" s="37"/>
      <c r="H2567" s="37"/>
      <c r="I2567" s="144" t="str">
        <f t="shared" si="40"/>
        <v/>
      </c>
    </row>
    <row r="2568" spans="1:9" ht="13" x14ac:dyDescent="0.3">
      <c r="A2568" s="147"/>
      <c r="B2568" s="149" t="str">
        <f>IF(A2568&gt;0,VLOOKUP(A2568,Liste!$B$179                         : Liste!$C$189,2),"")</f>
        <v/>
      </c>
      <c r="C2568" s="186"/>
      <c r="D2568" s="187"/>
      <c r="E2568" t="str">
        <f>IF(D2568&gt;0,VLOOKUP(D2568,Liste!$A$10:$D$163,4),"")</f>
        <v/>
      </c>
      <c r="F2568" s="37"/>
      <c r="G2568" s="37"/>
      <c r="H2568" s="37"/>
      <c r="I2568" s="144" t="str">
        <f t="shared" si="40"/>
        <v/>
      </c>
    </row>
    <row r="2569" spans="1:9" ht="13" x14ac:dyDescent="0.3">
      <c r="A2569" s="147"/>
      <c r="B2569" s="149" t="str">
        <f>IF(A2569&gt;0,VLOOKUP(A2569,Liste!$B$179                         : Liste!$C$189,2),"")</f>
        <v/>
      </c>
      <c r="C2569" s="186"/>
      <c r="D2569" s="187"/>
      <c r="E2569" t="str">
        <f>IF(D2569&gt;0,VLOOKUP(D2569,Liste!$A$10:$D$163,4),"")</f>
        <v/>
      </c>
      <c r="F2569" s="37"/>
      <c r="G2569" s="37"/>
      <c r="H2569" s="37"/>
      <c r="I2569" s="144" t="str">
        <f t="shared" si="40"/>
        <v/>
      </c>
    </row>
    <row r="2570" spans="1:9" ht="13" x14ac:dyDescent="0.3">
      <c r="A2570" s="147"/>
      <c r="B2570" s="149" t="str">
        <f>IF(A2570&gt;0,VLOOKUP(A2570,Liste!$B$179                         : Liste!$C$189,2),"")</f>
        <v/>
      </c>
      <c r="C2570" s="186"/>
      <c r="D2570" s="187"/>
      <c r="E2570" t="str">
        <f>IF(D2570&gt;0,VLOOKUP(D2570,Liste!$A$10:$D$163,4),"")</f>
        <v/>
      </c>
      <c r="F2570" s="37"/>
      <c r="G2570" s="37"/>
      <c r="H2570" s="37"/>
      <c r="I2570" s="144" t="str">
        <f t="shared" si="40"/>
        <v/>
      </c>
    </row>
    <row r="2571" spans="1:9" ht="13" x14ac:dyDescent="0.3">
      <c r="A2571" s="147"/>
      <c r="B2571" s="149" t="str">
        <f>IF(A2571&gt;0,VLOOKUP(A2571,Liste!$B$179                         : Liste!$C$189,2),"")</f>
        <v/>
      </c>
      <c r="C2571" s="186"/>
      <c r="D2571" s="187"/>
      <c r="E2571" t="str">
        <f>IF(D2571&gt;0,VLOOKUP(D2571,Liste!$A$10:$D$163,4),"")</f>
        <v/>
      </c>
      <c r="F2571" s="37"/>
      <c r="G2571" s="37"/>
      <c r="H2571" s="37"/>
      <c r="I2571" s="144" t="str">
        <f t="shared" si="40"/>
        <v/>
      </c>
    </row>
    <row r="2572" spans="1:9" ht="13" x14ac:dyDescent="0.3">
      <c r="A2572" s="147"/>
      <c r="B2572" s="149" t="str">
        <f>IF(A2572&gt;0,VLOOKUP(A2572,Liste!$B$179                         : Liste!$C$189,2),"")</f>
        <v/>
      </c>
      <c r="C2572" s="186"/>
      <c r="D2572" s="187"/>
      <c r="E2572" t="str">
        <f>IF(D2572&gt;0,VLOOKUP(D2572,Liste!$A$10:$D$163,4),"")</f>
        <v/>
      </c>
      <c r="F2572" s="37"/>
      <c r="G2572" s="37"/>
      <c r="H2572" s="37"/>
      <c r="I2572" s="144" t="str">
        <f t="shared" si="40"/>
        <v/>
      </c>
    </row>
    <row r="2573" spans="1:9" ht="13" x14ac:dyDescent="0.3">
      <c r="A2573" s="147"/>
      <c r="B2573" s="149" t="str">
        <f>IF(A2573&gt;0,VLOOKUP(A2573,Liste!$B$179                         : Liste!$C$189,2),"")</f>
        <v/>
      </c>
      <c r="C2573" s="186"/>
      <c r="D2573" s="187"/>
      <c r="E2573" t="str">
        <f>IF(D2573&gt;0,VLOOKUP(D2573,Liste!$A$10:$D$163,4),"")</f>
        <v/>
      </c>
      <c r="F2573" s="37"/>
      <c r="G2573" s="37"/>
      <c r="H2573" s="37"/>
      <c r="I2573" s="144" t="str">
        <f t="shared" si="40"/>
        <v/>
      </c>
    </row>
    <row r="2574" spans="1:9" ht="13" x14ac:dyDescent="0.3">
      <c r="A2574" s="147"/>
      <c r="B2574" s="149" t="str">
        <f>IF(A2574&gt;0,VLOOKUP(A2574,Liste!$B$179                         : Liste!$C$189,2),"")</f>
        <v/>
      </c>
      <c r="C2574" s="186"/>
      <c r="D2574" s="187"/>
      <c r="E2574" t="str">
        <f>IF(D2574&gt;0,VLOOKUP(D2574,Liste!$A$10:$D$163,4),"")</f>
        <v/>
      </c>
      <c r="F2574" s="37"/>
      <c r="G2574" s="37"/>
      <c r="H2574" s="37"/>
      <c r="I2574" s="144" t="str">
        <f t="shared" si="40"/>
        <v/>
      </c>
    </row>
    <row r="2575" spans="1:9" ht="13" x14ac:dyDescent="0.3">
      <c r="A2575" s="147"/>
      <c r="B2575" s="149" t="str">
        <f>IF(A2575&gt;0,VLOOKUP(A2575,Liste!$B$179                         : Liste!$C$189,2),"")</f>
        <v/>
      </c>
      <c r="C2575" s="186"/>
      <c r="D2575" s="187"/>
      <c r="E2575" t="str">
        <f>IF(D2575&gt;0,VLOOKUP(D2575,Liste!$A$10:$D$163,4),"")</f>
        <v/>
      </c>
      <c r="F2575" s="37"/>
      <c r="G2575" s="37"/>
      <c r="H2575" s="37"/>
      <c r="I2575" s="144" t="str">
        <f t="shared" si="40"/>
        <v/>
      </c>
    </row>
    <row r="2576" spans="1:9" ht="13" x14ac:dyDescent="0.3">
      <c r="A2576" s="147"/>
      <c r="B2576" s="149" t="str">
        <f>IF(A2576&gt;0,VLOOKUP(A2576,Liste!$B$179                         : Liste!$C$189,2),"")</f>
        <v/>
      </c>
      <c r="C2576" s="186"/>
      <c r="D2576" s="187"/>
      <c r="E2576" t="str">
        <f>IF(D2576&gt;0,VLOOKUP(D2576,Liste!$A$10:$D$163,4),"")</f>
        <v/>
      </c>
      <c r="F2576" s="37"/>
      <c r="G2576" s="37"/>
      <c r="H2576" s="37"/>
      <c r="I2576" s="144" t="str">
        <f t="shared" si="40"/>
        <v/>
      </c>
    </row>
    <row r="2577" spans="1:9" ht="13" x14ac:dyDescent="0.3">
      <c r="A2577" s="147"/>
      <c r="B2577" s="149" t="str">
        <f>IF(A2577&gt;0,VLOOKUP(A2577,Liste!$B$179                         : Liste!$C$189,2),"")</f>
        <v/>
      </c>
      <c r="C2577" s="186"/>
      <c r="D2577" s="187"/>
      <c r="E2577" t="str">
        <f>IF(D2577&gt;0,VLOOKUP(D2577,Liste!$A$10:$D$163,4),"")</f>
        <v/>
      </c>
      <c r="F2577" s="37"/>
      <c r="G2577" s="37"/>
      <c r="H2577" s="37"/>
      <c r="I2577" s="144" t="str">
        <f t="shared" si="40"/>
        <v/>
      </c>
    </row>
    <row r="2578" spans="1:9" ht="13" x14ac:dyDescent="0.3">
      <c r="A2578" s="147"/>
      <c r="B2578" s="149" t="str">
        <f>IF(A2578&gt;0,VLOOKUP(A2578,Liste!$B$179                         : Liste!$C$189,2),"")</f>
        <v/>
      </c>
      <c r="C2578" s="186"/>
      <c r="D2578" s="187"/>
      <c r="E2578" t="str">
        <f>IF(D2578&gt;0,VLOOKUP(D2578,Liste!$A$10:$D$163,4),"")</f>
        <v/>
      </c>
      <c r="F2578" s="37"/>
      <c r="G2578" s="37"/>
      <c r="H2578" s="37"/>
      <c r="I2578" s="144" t="str">
        <f t="shared" si="40"/>
        <v/>
      </c>
    </row>
    <row r="2579" spans="1:9" ht="13" x14ac:dyDescent="0.3">
      <c r="A2579" s="147"/>
      <c r="B2579" s="149" t="str">
        <f>IF(A2579&gt;0,VLOOKUP(A2579,Liste!$B$179                         : Liste!$C$189,2),"")</f>
        <v/>
      </c>
      <c r="C2579" s="186"/>
      <c r="D2579" s="187"/>
      <c r="E2579" t="str">
        <f>IF(D2579&gt;0,VLOOKUP(D2579,Liste!$A$10:$D$163,4),"")</f>
        <v/>
      </c>
      <c r="F2579" s="37"/>
      <c r="G2579" s="37"/>
      <c r="H2579" s="37"/>
      <c r="I2579" s="144" t="str">
        <f t="shared" si="40"/>
        <v/>
      </c>
    </row>
    <row r="2580" spans="1:9" ht="13" x14ac:dyDescent="0.3">
      <c r="A2580" s="147"/>
      <c r="B2580" s="149" t="str">
        <f>IF(A2580&gt;0,VLOOKUP(A2580,Liste!$B$179                         : Liste!$C$189,2),"")</f>
        <v/>
      </c>
      <c r="C2580" s="186"/>
      <c r="D2580" s="187"/>
      <c r="E2580" t="str">
        <f>IF(D2580&gt;0,VLOOKUP(D2580,Liste!$A$10:$D$163,4),"")</f>
        <v/>
      </c>
      <c r="F2580" s="37"/>
      <c r="G2580" s="37"/>
      <c r="H2580" s="37"/>
      <c r="I2580" s="144" t="str">
        <f t="shared" si="40"/>
        <v/>
      </c>
    </row>
    <row r="2581" spans="1:9" ht="13" x14ac:dyDescent="0.3">
      <c r="A2581" s="147"/>
      <c r="B2581" s="149" t="str">
        <f>IF(A2581&gt;0,VLOOKUP(A2581,Liste!$B$179                         : Liste!$C$189,2),"")</f>
        <v/>
      </c>
      <c r="C2581" s="186"/>
      <c r="D2581" s="187"/>
      <c r="E2581" t="str">
        <f>IF(D2581&gt;0,VLOOKUP(D2581,Liste!$A$10:$D$163,4),"")</f>
        <v/>
      </c>
      <c r="F2581" s="37"/>
      <c r="G2581" s="37"/>
      <c r="H2581" s="37"/>
      <c r="I2581" s="144" t="str">
        <f t="shared" si="40"/>
        <v/>
      </c>
    </row>
    <row r="2582" spans="1:9" ht="13" x14ac:dyDescent="0.3">
      <c r="A2582" s="147"/>
      <c r="B2582" s="149" t="str">
        <f>IF(A2582&gt;0,VLOOKUP(A2582,Liste!$B$179                         : Liste!$C$189,2),"")</f>
        <v/>
      </c>
      <c r="C2582" s="186"/>
      <c r="D2582" s="187"/>
      <c r="E2582" t="str">
        <f>IF(D2582&gt;0,VLOOKUP(D2582,Liste!$A$10:$D$163,4),"")</f>
        <v/>
      </c>
      <c r="F2582" s="37"/>
      <c r="G2582" s="37"/>
      <c r="H2582" s="37"/>
      <c r="I2582" s="144" t="str">
        <f t="shared" si="40"/>
        <v/>
      </c>
    </row>
    <row r="2583" spans="1:9" ht="13" x14ac:dyDescent="0.3">
      <c r="A2583" s="147"/>
      <c r="B2583" s="149" t="str">
        <f>IF(A2583&gt;0,VLOOKUP(A2583,Liste!$B$179                         : Liste!$C$189,2),"")</f>
        <v/>
      </c>
      <c r="C2583" s="186"/>
      <c r="D2583" s="187"/>
      <c r="E2583" t="str">
        <f>IF(D2583&gt;0,VLOOKUP(D2583,Liste!$A$10:$D$163,4),"")</f>
        <v/>
      </c>
      <c r="F2583" s="37"/>
      <c r="G2583" s="37"/>
      <c r="H2583" s="37"/>
      <c r="I2583" s="144" t="str">
        <f t="shared" si="40"/>
        <v/>
      </c>
    </row>
    <row r="2584" spans="1:9" ht="13" x14ac:dyDescent="0.3">
      <c r="A2584" s="147"/>
      <c r="B2584" s="149" t="str">
        <f>IF(A2584&gt;0,VLOOKUP(A2584,Liste!$B$179                         : Liste!$C$189,2),"")</f>
        <v/>
      </c>
      <c r="C2584" s="186"/>
      <c r="D2584" s="187"/>
      <c r="E2584" t="str">
        <f>IF(D2584&gt;0,VLOOKUP(D2584,Liste!$A$10:$D$163,4),"")</f>
        <v/>
      </c>
      <c r="F2584" s="37"/>
      <c r="G2584" s="37"/>
      <c r="H2584" s="37"/>
      <c r="I2584" s="144" t="str">
        <f t="shared" si="40"/>
        <v/>
      </c>
    </row>
    <row r="2585" spans="1:9" ht="13" x14ac:dyDescent="0.3">
      <c r="A2585" s="147"/>
      <c r="B2585" s="149" t="str">
        <f>IF(A2585&gt;0,VLOOKUP(A2585,Liste!$B$179                         : Liste!$C$189,2),"")</f>
        <v/>
      </c>
      <c r="C2585" s="186"/>
      <c r="D2585" s="187"/>
      <c r="E2585" t="str">
        <f>IF(D2585&gt;0,VLOOKUP(D2585,Liste!$A$10:$D$163,4),"")</f>
        <v/>
      </c>
      <c r="F2585" s="37"/>
      <c r="G2585" s="37"/>
      <c r="H2585" s="37"/>
      <c r="I2585" s="144" t="str">
        <f t="shared" si="40"/>
        <v/>
      </c>
    </row>
    <row r="2586" spans="1:9" ht="13" x14ac:dyDescent="0.3">
      <c r="A2586" s="147"/>
      <c r="B2586" s="149" t="str">
        <f>IF(A2586&gt;0,VLOOKUP(A2586,Liste!$B$179                         : Liste!$C$189,2),"")</f>
        <v/>
      </c>
      <c r="C2586" s="186"/>
      <c r="D2586" s="187"/>
      <c r="E2586" t="str">
        <f>IF(D2586&gt;0,VLOOKUP(D2586,Liste!$A$10:$D$163,4),"")</f>
        <v/>
      </c>
      <c r="F2586" s="37"/>
      <c r="G2586" s="37"/>
      <c r="H2586" s="37"/>
      <c r="I2586" s="144" t="str">
        <f t="shared" si="40"/>
        <v/>
      </c>
    </row>
    <row r="2587" spans="1:9" ht="13" x14ac:dyDescent="0.3">
      <c r="A2587" s="147"/>
      <c r="B2587" s="149" t="str">
        <f>IF(A2587&gt;0,VLOOKUP(A2587,Liste!$B$179                         : Liste!$C$189,2),"")</f>
        <v/>
      </c>
      <c r="C2587" s="186"/>
      <c r="D2587" s="187"/>
      <c r="E2587" t="str">
        <f>IF(D2587&gt;0,VLOOKUP(D2587,Liste!$A$10:$D$163,4),"")</f>
        <v/>
      </c>
      <c r="F2587" s="37"/>
      <c r="G2587" s="37"/>
      <c r="H2587" s="37"/>
      <c r="I2587" s="144" t="str">
        <f t="shared" si="40"/>
        <v/>
      </c>
    </row>
    <row r="2588" spans="1:9" ht="13" x14ac:dyDescent="0.3">
      <c r="A2588" s="147"/>
      <c r="B2588" s="149" t="str">
        <f>IF(A2588&gt;0,VLOOKUP(A2588,Liste!$B$179                         : Liste!$C$189,2),"")</f>
        <v/>
      </c>
      <c r="C2588" s="186"/>
      <c r="D2588" s="187"/>
      <c r="E2588" t="str">
        <f>IF(D2588&gt;0,VLOOKUP(D2588,Liste!$A$10:$D$163,4),"")</f>
        <v/>
      </c>
      <c r="F2588" s="37"/>
      <c r="G2588" s="37"/>
      <c r="H2588" s="37"/>
      <c r="I2588" s="144" t="str">
        <f t="shared" si="40"/>
        <v/>
      </c>
    </row>
    <row r="2589" spans="1:9" ht="13" x14ac:dyDescent="0.3">
      <c r="A2589" s="147"/>
      <c r="B2589" s="149" t="str">
        <f>IF(A2589&gt;0,VLOOKUP(A2589,Liste!$B$179                         : Liste!$C$189,2),"")</f>
        <v/>
      </c>
      <c r="C2589" s="186"/>
      <c r="D2589" s="187"/>
      <c r="E2589" t="str">
        <f>IF(D2589&gt;0,VLOOKUP(D2589,Liste!$A$10:$D$163,4),"")</f>
        <v/>
      </c>
      <c r="F2589" s="37"/>
      <c r="G2589" s="37"/>
      <c r="H2589" s="37"/>
      <c r="I2589" s="144" t="str">
        <f t="shared" si="40"/>
        <v/>
      </c>
    </row>
    <row r="2590" spans="1:9" ht="13" x14ac:dyDescent="0.3">
      <c r="A2590" s="147"/>
      <c r="B2590" s="149" t="str">
        <f>IF(A2590&gt;0,VLOOKUP(A2590,Liste!$B$179                         : Liste!$C$189,2),"")</f>
        <v/>
      </c>
      <c r="C2590" s="186"/>
      <c r="D2590" s="187"/>
      <c r="E2590" t="str">
        <f>IF(D2590&gt;0,VLOOKUP(D2590,Liste!$A$10:$D$163,4),"")</f>
        <v/>
      </c>
      <c r="F2590" s="37"/>
      <c r="G2590" s="37"/>
      <c r="H2590" s="37"/>
      <c r="I2590" s="144" t="str">
        <f t="shared" si="40"/>
        <v/>
      </c>
    </row>
    <row r="2591" spans="1:9" ht="13" x14ac:dyDescent="0.3">
      <c r="A2591" s="147"/>
      <c r="B2591" s="149" t="str">
        <f>IF(A2591&gt;0,VLOOKUP(A2591,Liste!$B$179                         : Liste!$C$189,2),"")</f>
        <v/>
      </c>
      <c r="C2591" s="186"/>
      <c r="D2591" s="187"/>
      <c r="E2591" t="str">
        <f>IF(D2591&gt;0,VLOOKUP(D2591,Liste!$A$10:$D$163,4),"")</f>
        <v/>
      </c>
      <c r="F2591" s="37"/>
      <c r="G2591" s="37"/>
      <c r="H2591" s="37"/>
      <c r="I2591" s="144" t="str">
        <f t="shared" si="40"/>
        <v/>
      </c>
    </row>
    <row r="2592" spans="1:9" ht="13" x14ac:dyDescent="0.3">
      <c r="A2592" s="147"/>
      <c r="B2592" s="149" t="str">
        <f>IF(A2592&gt;0,VLOOKUP(A2592,Liste!$B$179                         : Liste!$C$189,2),"")</f>
        <v/>
      </c>
      <c r="C2592" s="186"/>
      <c r="D2592" s="187"/>
      <c r="E2592" t="str">
        <f>IF(D2592&gt;0,VLOOKUP(D2592,Liste!$A$10:$D$163,4),"")</f>
        <v/>
      </c>
      <c r="F2592" s="37"/>
      <c r="G2592" s="37"/>
      <c r="H2592" s="37"/>
      <c r="I2592" s="144" t="str">
        <f t="shared" si="40"/>
        <v/>
      </c>
    </row>
    <row r="2593" spans="1:9" ht="13" x14ac:dyDescent="0.3">
      <c r="A2593" s="147"/>
      <c r="B2593" s="149" t="str">
        <f>IF(A2593&gt;0,VLOOKUP(A2593,Liste!$B$179                         : Liste!$C$189,2),"")</f>
        <v/>
      </c>
      <c r="C2593" s="186"/>
      <c r="D2593" s="187"/>
      <c r="E2593" t="str">
        <f>IF(D2593&gt;0,VLOOKUP(D2593,Liste!$A$10:$D$163,4),"")</f>
        <v/>
      </c>
      <c r="F2593" s="37"/>
      <c r="G2593" s="37"/>
      <c r="H2593" s="37"/>
      <c r="I2593" s="144" t="str">
        <f t="shared" si="40"/>
        <v/>
      </c>
    </row>
    <row r="2594" spans="1:9" ht="13" x14ac:dyDescent="0.3">
      <c r="A2594" s="147"/>
      <c r="B2594" s="149" t="str">
        <f>IF(A2594&gt;0,VLOOKUP(A2594,Liste!$B$179                         : Liste!$C$189,2),"")</f>
        <v/>
      </c>
      <c r="C2594" s="186"/>
      <c r="D2594" s="187"/>
      <c r="E2594" t="str">
        <f>IF(D2594&gt;0,VLOOKUP(D2594,Liste!$A$10:$D$163,4),"")</f>
        <v/>
      </c>
      <c r="F2594" s="37"/>
      <c r="G2594" s="37"/>
      <c r="H2594" s="37"/>
      <c r="I2594" s="144" t="str">
        <f t="shared" si="40"/>
        <v/>
      </c>
    </row>
    <row r="2595" spans="1:9" ht="13" x14ac:dyDescent="0.3">
      <c r="A2595" s="147"/>
      <c r="B2595" s="149" t="str">
        <f>IF(A2595&gt;0,VLOOKUP(A2595,Liste!$B$179                         : Liste!$C$189,2),"")</f>
        <v/>
      </c>
      <c r="C2595" s="186"/>
      <c r="D2595" s="187"/>
      <c r="E2595" t="str">
        <f>IF(D2595&gt;0,VLOOKUP(D2595,Liste!$A$10:$D$163,4),"")</f>
        <v/>
      </c>
      <c r="F2595" s="37"/>
      <c r="G2595" s="37"/>
      <c r="H2595" s="37"/>
      <c r="I2595" s="144" t="str">
        <f t="shared" si="40"/>
        <v/>
      </c>
    </row>
    <row r="2596" spans="1:9" ht="13" x14ac:dyDescent="0.3">
      <c r="A2596" s="147"/>
      <c r="B2596" s="149" t="str">
        <f>IF(A2596&gt;0,VLOOKUP(A2596,Liste!$B$179                         : Liste!$C$189,2),"")</f>
        <v/>
      </c>
      <c r="C2596" s="186"/>
      <c r="D2596" s="187"/>
      <c r="E2596" t="str">
        <f>IF(D2596&gt;0,VLOOKUP(D2596,Liste!$A$10:$D$163,4),"")</f>
        <v/>
      </c>
      <c r="F2596" s="37"/>
      <c r="G2596" s="37"/>
      <c r="H2596" s="37"/>
      <c r="I2596" s="144" t="str">
        <f t="shared" si="40"/>
        <v/>
      </c>
    </row>
    <row r="2597" spans="1:9" ht="13" x14ac:dyDescent="0.3">
      <c r="A2597" s="147"/>
      <c r="B2597" s="149" t="str">
        <f>IF(A2597&gt;0,VLOOKUP(A2597,Liste!$B$179                         : Liste!$C$189,2),"")</f>
        <v/>
      </c>
      <c r="C2597" s="186"/>
      <c r="D2597" s="187"/>
      <c r="E2597" t="str">
        <f>IF(D2597&gt;0,VLOOKUP(D2597,Liste!$A$10:$D$163,4),"")</f>
        <v/>
      </c>
      <c r="F2597" s="37"/>
      <c r="G2597" s="37"/>
      <c r="H2597" s="37"/>
      <c r="I2597" s="144" t="str">
        <f t="shared" si="40"/>
        <v/>
      </c>
    </row>
    <row r="2598" spans="1:9" ht="13" x14ac:dyDescent="0.3">
      <c r="A2598" s="147"/>
      <c r="B2598" s="149" t="str">
        <f>IF(A2598&gt;0,VLOOKUP(A2598,Liste!$B$179                         : Liste!$C$189,2),"")</f>
        <v/>
      </c>
      <c r="C2598" s="186"/>
      <c r="D2598" s="187"/>
      <c r="E2598" t="str">
        <f>IF(D2598&gt;0,VLOOKUP(D2598,Liste!$A$10:$D$163,4),"")</f>
        <v/>
      </c>
      <c r="F2598" s="37"/>
      <c r="G2598" s="37"/>
      <c r="H2598" s="37"/>
      <c r="I2598" s="144" t="str">
        <f t="shared" si="40"/>
        <v/>
      </c>
    </row>
    <row r="2599" spans="1:9" ht="13" x14ac:dyDescent="0.3">
      <c r="A2599" s="147"/>
      <c r="B2599" s="149" t="str">
        <f>IF(A2599&gt;0,VLOOKUP(A2599,Liste!$B$179                         : Liste!$C$189,2),"")</f>
        <v/>
      </c>
      <c r="C2599" s="186"/>
      <c r="D2599" s="187"/>
      <c r="E2599" t="str">
        <f>IF(D2599&gt;0,VLOOKUP(D2599,Liste!$A$10:$D$163,4),"")</f>
        <v/>
      </c>
      <c r="F2599" s="37"/>
      <c r="G2599" s="37"/>
      <c r="H2599" s="37"/>
      <c r="I2599" s="144" t="str">
        <f t="shared" si="40"/>
        <v/>
      </c>
    </row>
    <row r="2600" spans="1:9" ht="13" x14ac:dyDescent="0.3">
      <c r="A2600" s="147"/>
      <c r="B2600" s="149" t="str">
        <f>IF(A2600&gt;0,VLOOKUP(A2600,Liste!$B$179                         : Liste!$C$189,2),"")</f>
        <v/>
      </c>
      <c r="C2600" s="186"/>
      <c r="D2600" s="187"/>
      <c r="E2600" t="str">
        <f>IF(D2600&gt;0,VLOOKUP(D2600,Liste!$A$10:$D$163,4),"")</f>
        <v/>
      </c>
      <c r="F2600" s="37"/>
      <c r="G2600" s="37"/>
      <c r="H2600" s="37"/>
      <c r="I2600" s="144" t="str">
        <f t="shared" si="40"/>
        <v/>
      </c>
    </row>
    <row r="2601" spans="1:9" ht="13" x14ac:dyDescent="0.3">
      <c r="A2601" s="147"/>
      <c r="B2601" s="149" t="str">
        <f>IF(A2601&gt;0,VLOOKUP(A2601,Liste!$B$179                         : Liste!$C$189,2),"")</f>
        <v/>
      </c>
      <c r="C2601" s="186"/>
      <c r="D2601" s="187"/>
      <c r="E2601" t="str">
        <f>IF(D2601&gt;0,VLOOKUP(D2601,Liste!$A$10:$D$163,4),"")</f>
        <v/>
      </c>
      <c r="F2601" s="37"/>
      <c r="G2601" s="37"/>
      <c r="H2601" s="37"/>
      <c r="I2601" s="144" t="str">
        <f t="shared" si="40"/>
        <v/>
      </c>
    </row>
    <row r="2602" spans="1:9" ht="13" x14ac:dyDescent="0.3">
      <c r="A2602" s="147"/>
      <c r="B2602" s="149" t="str">
        <f>IF(A2602&gt;0,VLOOKUP(A2602,Liste!$B$179                         : Liste!$C$189,2),"")</f>
        <v/>
      </c>
      <c r="C2602" s="186"/>
      <c r="D2602" s="187"/>
      <c r="E2602" t="str">
        <f>IF(D2602&gt;0,VLOOKUP(D2602,Liste!$A$10:$D$163,4),"")</f>
        <v/>
      </c>
      <c r="F2602" s="37"/>
      <c r="G2602" s="37"/>
      <c r="H2602" s="37"/>
      <c r="I2602" s="144" t="str">
        <f t="shared" si="40"/>
        <v/>
      </c>
    </row>
    <row r="2603" spans="1:9" ht="13" x14ac:dyDescent="0.3">
      <c r="A2603" s="147"/>
      <c r="B2603" s="149" t="str">
        <f>IF(A2603&gt;0,VLOOKUP(A2603,Liste!$B$179                         : Liste!$C$189,2),"")</f>
        <v/>
      </c>
      <c r="C2603" s="186"/>
      <c r="D2603" s="187"/>
      <c r="E2603" t="str">
        <f>IF(D2603&gt;0,VLOOKUP(D2603,Liste!$A$10:$D$163,4),"")</f>
        <v/>
      </c>
      <c r="F2603" s="37"/>
      <c r="G2603" s="37"/>
      <c r="H2603" s="37"/>
      <c r="I2603" s="144" t="str">
        <f t="shared" si="40"/>
        <v/>
      </c>
    </row>
    <row r="2604" spans="1:9" ht="13" x14ac:dyDescent="0.3">
      <c r="A2604" s="147"/>
      <c r="B2604" s="149" t="str">
        <f>IF(A2604&gt;0,VLOOKUP(A2604,Liste!$B$179                         : Liste!$C$189,2),"")</f>
        <v/>
      </c>
      <c r="C2604" s="186"/>
      <c r="D2604" s="187"/>
      <c r="E2604" t="str">
        <f>IF(D2604&gt;0,VLOOKUP(D2604,Liste!$A$10:$D$163,4),"")</f>
        <v/>
      </c>
      <c r="F2604" s="37"/>
      <c r="G2604" s="37"/>
      <c r="H2604" s="37"/>
      <c r="I2604" s="144" t="str">
        <f t="shared" si="40"/>
        <v/>
      </c>
    </row>
    <row r="2605" spans="1:9" ht="13" x14ac:dyDescent="0.3">
      <c r="A2605" s="147"/>
      <c r="B2605" s="149" t="str">
        <f>IF(A2605&gt;0,VLOOKUP(A2605,Liste!$B$179                         : Liste!$C$189,2),"")</f>
        <v/>
      </c>
      <c r="C2605" s="186"/>
      <c r="D2605" s="187"/>
      <c r="E2605" t="str">
        <f>IF(D2605&gt;0,VLOOKUP(D2605,Liste!$A$10:$D$163,4),"")</f>
        <v/>
      </c>
      <c r="F2605" s="37"/>
      <c r="G2605" s="37"/>
      <c r="H2605" s="37"/>
      <c r="I2605" s="144" t="str">
        <f t="shared" si="40"/>
        <v/>
      </c>
    </row>
    <row r="2606" spans="1:9" ht="13" x14ac:dyDescent="0.3">
      <c r="A2606" s="147"/>
      <c r="B2606" s="149" t="str">
        <f>IF(A2606&gt;0,VLOOKUP(A2606,Liste!$B$179                         : Liste!$C$189,2),"")</f>
        <v/>
      </c>
      <c r="C2606" s="186"/>
      <c r="D2606" s="187"/>
      <c r="E2606" t="str">
        <f>IF(D2606&gt;0,VLOOKUP(D2606,Liste!$A$10:$D$163,4),"")</f>
        <v/>
      </c>
      <c r="F2606" s="37"/>
      <c r="G2606" s="37"/>
      <c r="H2606" s="37"/>
      <c r="I2606" s="144" t="str">
        <f t="shared" si="40"/>
        <v/>
      </c>
    </row>
    <row r="2607" spans="1:9" ht="13" x14ac:dyDescent="0.3">
      <c r="A2607" s="147"/>
      <c r="B2607" s="149" t="str">
        <f>IF(A2607&gt;0,VLOOKUP(A2607,Liste!$B$179                         : Liste!$C$189,2),"")</f>
        <v/>
      </c>
      <c r="C2607" s="186"/>
      <c r="D2607" s="187"/>
      <c r="E2607" t="str">
        <f>IF(D2607&gt;0,VLOOKUP(D2607,Liste!$A$10:$D$163,4),"")</f>
        <v/>
      </c>
      <c r="F2607" s="37"/>
      <c r="G2607" s="37"/>
      <c r="H2607" s="37"/>
      <c r="I2607" s="144" t="str">
        <f t="shared" si="40"/>
        <v/>
      </c>
    </row>
    <row r="2608" spans="1:9" ht="13" x14ac:dyDescent="0.3">
      <c r="A2608" s="147"/>
      <c r="B2608" s="149" t="str">
        <f>IF(A2608&gt;0,VLOOKUP(A2608,Liste!$B$179                         : Liste!$C$189,2),"")</f>
        <v/>
      </c>
      <c r="C2608" s="186"/>
      <c r="D2608" s="187"/>
      <c r="E2608" t="str">
        <f>IF(D2608&gt;0,VLOOKUP(D2608,Liste!$A$10:$D$163,4),"")</f>
        <v/>
      </c>
      <c r="F2608" s="37"/>
      <c r="G2608" s="37"/>
      <c r="H2608" s="37"/>
      <c r="I2608" s="144" t="str">
        <f t="shared" si="40"/>
        <v/>
      </c>
    </row>
    <row r="2609" spans="1:9" ht="13" x14ac:dyDescent="0.3">
      <c r="A2609" s="147"/>
      <c r="B2609" s="149" t="str">
        <f>IF(A2609&gt;0,VLOOKUP(A2609,Liste!$B$179                         : Liste!$C$189,2),"")</f>
        <v/>
      </c>
      <c r="C2609" s="186"/>
      <c r="D2609" s="187"/>
      <c r="E2609" t="str">
        <f>IF(D2609&gt;0,VLOOKUP(D2609,Liste!$A$10:$D$163,4),"")</f>
        <v/>
      </c>
      <c r="F2609" s="37"/>
      <c r="G2609" s="37"/>
      <c r="H2609" s="37"/>
      <c r="I2609" s="144" t="str">
        <f t="shared" si="40"/>
        <v/>
      </c>
    </row>
    <row r="2610" spans="1:9" ht="13" x14ac:dyDescent="0.3">
      <c r="A2610" s="147"/>
      <c r="B2610" s="149" t="str">
        <f>IF(A2610&gt;0,VLOOKUP(A2610,Liste!$B$179                         : Liste!$C$189,2),"")</f>
        <v/>
      </c>
      <c r="C2610" s="186"/>
      <c r="D2610" s="187"/>
      <c r="E2610" t="str">
        <f>IF(D2610&gt;0,VLOOKUP(D2610,Liste!$A$10:$D$163,4),"")</f>
        <v/>
      </c>
      <c r="F2610" s="37"/>
      <c r="G2610" s="37"/>
      <c r="H2610" s="37"/>
      <c r="I2610" s="144" t="str">
        <f t="shared" si="40"/>
        <v/>
      </c>
    </row>
    <row r="2611" spans="1:9" ht="13" x14ac:dyDescent="0.3">
      <c r="A2611" s="147"/>
      <c r="B2611" s="149" t="str">
        <f>IF(A2611&gt;0,VLOOKUP(A2611,Liste!$B$179                         : Liste!$C$189,2),"")</f>
        <v/>
      </c>
      <c r="C2611" s="186"/>
      <c r="D2611" s="187"/>
      <c r="E2611" t="str">
        <f>IF(D2611&gt;0,VLOOKUP(D2611,Liste!$A$10:$D$163,4),"")</f>
        <v/>
      </c>
      <c r="F2611" s="37"/>
      <c r="G2611" s="37"/>
      <c r="H2611" s="37"/>
      <c r="I2611" s="144" t="str">
        <f t="shared" si="40"/>
        <v/>
      </c>
    </row>
    <row r="2612" spans="1:9" ht="13" x14ac:dyDescent="0.3">
      <c r="A2612" s="147"/>
      <c r="B2612" s="149" t="str">
        <f>IF(A2612&gt;0,VLOOKUP(A2612,Liste!$B$179                         : Liste!$C$189,2),"")</f>
        <v/>
      </c>
      <c r="C2612" s="186"/>
      <c r="D2612" s="187"/>
      <c r="E2612" t="str">
        <f>IF(D2612&gt;0,VLOOKUP(D2612,Liste!$A$10:$D$163,4),"")</f>
        <v/>
      </c>
      <c r="F2612" s="37"/>
      <c r="G2612" s="37"/>
      <c r="H2612" s="37"/>
      <c r="I2612" s="144" t="str">
        <f t="shared" si="40"/>
        <v/>
      </c>
    </row>
    <row r="2613" spans="1:9" ht="13" x14ac:dyDescent="0.3">
      <c r="A2613" s="147"/>
      <c r="B2613" s="149" t="str">
        <f>IF(A2613&gt;0,VLOOKUP(A2613,Liste!$B$179                         : Liste!$C$189,2),"")</f>
        <v/>
      </c>
      <c r="C2613" s="186"/>
      <c r="D2613" s="187"/>
      <c r="E2613" t="str">
        <f>IF(D2613&gt;0,VLOOKUP(D2613,Liste!$A$10:$D$163,4),"")</f>
        <v/>
      </c>
      <c r="F2613" s="37"/>
      <c r="G2613" s="37"/>
      <c r="H2613" s="37"/>
      <c r="I2613" s="144" t="str">
        <f t="shared" si="40"/>
        <v/>
      </c>
    </row>
    <row r="2614" spans="1:9" ht="13" x14ac:dyDescent="0.3">
      <c r="A2614" s="147"/>
      <c r="B2614" s="149" t="str">
        <f>IF(A2614&gt;0,VLOOKUP(A2614,Liste!$B$179                         : Liste!$C$189,2),"")</f>
        <v/>
      </c>
      <c r="C2614" s="186"/>
      <c r="D2614" s="187"/>
      <c r="E2614" t="str">
        <f>IF(D2614&gt;0,VLOOKUP(D2614,Liste!$A$10:$D$163,4),"")</f>
        <v/>
      </c>
      <c r="F2614" s="37"/>
      <c r="G2614" s="37"/>
      <c r="H2614" s="37"/>
      <c r="I2614" s="144" t="str">
        <f t="shared" si="40"/>
        <v/>
      </c>
    </row>
    <row r="2615" spans="1:9" ht="13" x14ac:dyDescent="0.3">
      <c r="A2615" s="147"/>
      <c r="B2615" s="149" t="str">
        <f>IF(A2615&gt;0,VLOOKUP(A2615,Liste!$B$179                         : Liste!$C$189,2),"")</f>
        <v/>
      </c>
      <c r="C2615" s="186"/>
      <c r="D2615" s="187"/>
      <c r="E2615" t="str">
        <f>IF(D2615&gt;0,VLOOKUP(D2615,Liste!$A$10:$D$163,4),"")</f>
        <v/>
      </c>
      <c r="F2615" s="37"/>
      <c r="G2615" s="37"/>
      <c r="H2615" s="37"/>
      <c r="I2615" s="144" t="str">
        <f t="shared" si="40"/>
        <v/>
      </c>
    </row>
    <row r="2616" spans="1:9" ht="13" x14ac:dyDescent="0.3">
      <c r="A2616" s="147"/>
      <c r="B2616" s="149" t="str">
        <f>IF(A2616&gt;0,VLOOKUP(A2616,Liste!$B$179                         : Liste!$C$189,2),"")</f>
        <v/>
      </c>
      <c r="C2616" s="186"/>
      <c r="D2616" s="187"/>
      <c r="E2616" t="str">
        <f>IF(D2616&gt;0,VLOOKUP(D2616,Liste!$A$10:$D$163,4),"")</f>
        <v/>
      </c>
      <c r="F2616" s="37"/>
      <c r="G2616" s="37"/>
      <c r="H2616" s="37"/>
      <c r="I2616" s="144" t="str">
        <f t="shared" si="40"/>
        <v/>
      </c>
    </row>
    <row r="2617" spans="1:9" ht="13" x14ac:dyDescent="0.3">
      <c r="A2617" s="147"/>
      <c r="B2617" s="149" t="str">
        <f>IF(A2617&gt;0,VLOOKUP(A2617,Liste!$B$179                         : Liste!$C$189,2),"")</f>
        <v/>
      </c>
      <c r="C2617" s="186"/>
      <c r="D2617" s="187"/>
      <c r="E2617" t="str">
        <f>IF(D2617&gt;0,VLOOKUP(D2617,Liste!$A$10:$D$163,4),"")</f>
        <v/>
      </c>
      <c r="F2617" s="37"/>
      <c r="G2617" s="37"/>
      <c r="H2617" s="37"/>
      <c r="I2617" s="144" t="str">
        <f t="shared" si="40"/>
        <v/>
      </c>
    </row>
    <row r="2618" spans="1:9" ht="13" x14ac:dyDescent="0.3">
      <c r="A2618" s="147"/>
      <c r="B2618" s="149" t="str">
        <f>IF(A2618&gt;0,VLOOKUP(A2618,Liste!$B$179                         : Liste!$C$189,2),"")</f>
        <v/>
      </c>
      <c r="C2618" s="186"/>
      <c r="D2618" s="187"/>
      <c r="E2618" t="str">
        <f>IF(D2618&gt;0,VLOOKUP(D2618,Liste!$A$10:$D$163,4),"")</f>
        <v/>
      </c>
      <c r="F2618" s="37"/>
      <c r="G2618" s="37"/>
      <c r="H2618" s="37"/>
      <c r="I2618" s="144" t="str">
        <f t="shared" si="40"/>
        <v/>
      </c>
    </row>
    <row r="2619" spans="1:9" ht="13" x14ac:dyDescent="0.3">
      <c r="A2619" s="147"/>
      <c r="B2619" s="149" t="str">
        <f>IF(A2619&gt;0,VLOOKUP(A2619,Liste!$B$179                         : Liste!$C$189,2),"")</f>
        <v/>
      </c>
      <c r="C2619" s="186"/>
      <c r="D2619" s="187"/>
      <c r="E2619" t="str">
        <f>IF(D2619&gt;0,VLOOKUP(D2619,Liste!$A$10:$D$163,4),"")</f>
        <v/>
      </c>
      <c r="F2619" s="37"/>
      <c r="G2619" s="37"/>
      <c r="H2619" s="37"/>
      <c r="I2619" s="144" t="str">
        <f t="shared" si="40"/>
        <v/>
      </c>
    </row>
    <row r="2620" spans="1:9" ht="13" x14ac:dyDescent="0.3">
      <c r="A2620" s="147"/>
      <c r="B2620" s="149" t="str">
        <f>IF(A2620&gt;0,VLOOKUP(A2620,Liste!$B$179                         : Liste!$C$189,2),"")</f>
        <v/>
      </c>
      <c r="C2620" s="186"/>
      <c r="D2620" s="187"/>
      <c r="E2620" t="str">
        <f>IF(D2620&gt;0,VLOOKUP(D2620,Liste!$A$10:$D$163,4),"")</f>
        <v/>
      </c>
      <c r="F2620" s="37"/>
      <c r="G2620" s="37"/>
      <c r="H2620" s="37"/>
      <c r="I2620" s="144" t="str">
        <f t="shared" si="40"/>
        <v/>
      </c>
    </row>
    <row r="2621" spans="1:9" ht="13" x14ac:dyDescent="0.3">
      <c r="A2621" s="147"/>
      <c r="B2621" s="149" t="str">
        <f>IF(A2621&gt;0,VLOOKUP(A2621,Liste!$B$179                         : Liste!$C$189,2),"")</f>
        <v/>
      </c>
      <c r="C2621" s="186"/>
      <c r="D2621" s="187"/>
      <c r="E2621" t="str">
        <f>IF(D2621&gt;0,VLOOKUP(D2621,Liste!$A$10:$D$163,4),"")</f>
        <v/>
      </c>
      <c r="F2621" s="37"/>
      <c r="G2621" s="37"/>
      <c r="H2621" s="37"/>
      <c r="I2621" s="144" t="str">
        <f t="shared" si="40"/>
        <v/>
      </c>
    </row>
    <row r="2622" spans="1:9" ht="13" x14ac:dyDescent="0.3">
      <c r="A2622" s="147"/>
      <c r="B2622" s="149" t="str">
        <f>IF(A2622&gt;0,VLOOKUP(A2622,Liste!$B$179                         : Liste!$C$189,2),"")</f>
        <v/>
      </c>
      <c r="C2622" s="186"/>
      <c r="D2622" s="187"/>
      <c r="E2622" t="str">
        <f>IF(D2622&gt;0,VLOOKUP(D2622,Liste!$A$10:$D$163,4),"")</f>
        <v/>
      </c>
      <c r="F2622" s="37"/>
      <c r="G2622" s="37"/>
      <c r="H2622" s="37"/>
      <c r="I2622" s="144" t="str">
        <f t="shared" si="40"/>
        <v/>
      </c>
    </row>
    <row r="2623" spans="1:9" ht="13" x14ac:dyDescent="0.3">
      <c r="A2623" s="147"/>
      <c r="B2623" s="149" t="str">
        <f>IF(A2623&gt;0,VLOOKUP(A2623,Liste!$B$179                         : Liste!$C$189,2),"")</f>
        <v/>
      </c>
      <c r="C2623" s="186"/>
      <c r="D2623" s="187"/>
      <c r="E2623" t="str">
        <f>IF(D2623&gt;0,VLOOKUP(D2623,Liste!$A$10:$D$163,4),"")</f>
        <v/>
      </c>
      <c r="F2623" s="37"/>
      <c r="G2623" s="37"/>
      <c r="H2623" s="37"/>
      <c r="I2623" s="144" t="str">
        <f t="shared" si="40"/>
        <v/>
      </c>
    </row>
    <row r="2624" spans="1:9" ht="13" x14ac:dyDescent="0.3">
      <c r="A2624" s="147"/>
      <c r="B2624" s="149" t="str">
        <f>IF(A2624&gt;0,VLOOKUP(A2624,Liste!$B$179                         : Liste!$C$189,2),"")</f>
        <v/>
      </c>
      <c r="C2624" s="186"/>
      <c r="D2624" s="187"/>
      <c r="E2624" t="str">
        <f>IF(D2624&gt;0,VLOOKUP(D2624,Liste!$A$10:$D$163,4),"")</f>
        <v/>
      </c>
      <c r="F2624" s="37"/>
      <c r="G2624" s="37"/>
      <c r="H2624" s="37"/>
      <c r="I2624" s="144" t="str">
        <f t="shared" si="40"/>
        <v/>
      </c>
    </row>
    <row r="2625" spans="1:9" ht="13" x14ac:dyDescent="0.3">
      <c r="A2625" s="147"/>
      <c r="B2625" s="149" t="str">
        <f>IF(A2625&gt;0,VLOOKUP(A2625,Liste!$B$179                         : Liste!$C$189,2),"")</f>
        <v/>
      </c>
      <c r="C2625" s="186"/>
      <c r="D2625" s="187"/>
      <c r="E2625" t="str">
        <f>IF(D2625&gt;0,VLOOKUP(D2625,Liste!$A$10:$D$163,4),"")</f>
        <v/>
      </c>
      <c r="F2625" s="37"/>
      <c r="G2625" s="37"/>
      <c r="H2625" s="37"/>
      <c r="I2625" s="144" t="str">
        <f t="shared" si="40"/>
        <v/>
      </c>
    </row>
    <row r="2626" spans="1:9" ht="13" x14ac:dyDescent="0.3">
      <c r="A2626" s="147"/>
      <c r="B2626" s="149" t="str">
        <f>IF(A2626&gt;0,VLOOKUP(A2626,Liste!$B$179                         : Liste!$C$189,2),"")</f>
        <v/>
      </c>
      <c r="C2626" s="186"/>
      <c r="D2626" s="187"/>
      <c r="E2626" t="str">
        <f>IF(D2626&gt;0,VLOOKUP(D2626,Liste!$A$10:$D$163,4),"")</f>
        <v/>
      </c>
      <c r="F2626" s="37"/>
      <c r="G2626" s="37"/>
      <c r="H2626" s="37"/>
      <c r="I2626" s="144" t="str">
        <f t="shared" si="40"/>
        <v/>
      </c>
    </row>
    <row r="2627" spans="1:9" ht="13" x14ac:dyDescent="0.3">
      <c r="A2627" s="147"/>
      <c r="B2627" s="149" t="str">
        <f>IF(A2627&gt;0,VLOOKUP(A2627,Liste!$B$179                         : Liste!$C$189,2),"")</f>
        <v/>
      </c>
      <c r="C2627" s="186"/>
      <c r="D2627" s="187"/>
      <c r="E2627" t="str">
        <f>IF(D2627&gt;0,VLOOKUP(D2627,Liste!$A$10:$D$163,4),"")</f>
        <v/>
      </c>
      <c r="F2627" s="37"/>
      <c r="G2627" s="37"/>
      <c r="H2627" s="37"/>
      <c r="I2627" s="144" t="str">
        <f t="shared" si="40"/>
        <v/>
      </c>
    </row>
    <row r="2628" spans="1:9" ht="13" x14ac:dyDescent="0.3">
      <c r="A2628" s="147"/>
      <c r="B2628" s="149" t="str">
        <f>IF(A2628&gt;0,VLOOKUP(A2628,Liste!$B$179                         : Liste!$C$189,2),"")</f>
        <v/>
      </c>
      <c r="C2628" s="186"/>
      <c r="D2628" s="187"/>
      <c r="E2628" t="str">
        <f>IF(D2628&gt;0,VLOOKUP(D2628,Liste!$A$10:$D$163,4),"")</f>
        <v/>
      </c>
      <c r="F2628" s="37"/>
      <c r="G2628" s="37"/>
      <c r="H2628" s="37"/>
      <c r="I2628" s="144" t="str">
        <f t="shared" si="40"/>
        <v/>
      </c>
    </row>
    <row r="2629" spans="1:9" ht="13" x14ac:dyDescent="0.3">
      <c r="A2629" s="147"/>
      <c r="B2629" s="149" t="str">
        <f>IF(A2629&gt;0,VLOOKUP(A2629,Liste!$B$179                         : Liste!$C$189,2),"")</f>
        <v/>
      </c>
      <c r="C2629" s="186"/>
      <c r="D2629" s="187"/>
      <c r="E2629" t="str">
        <f>IF(D2629&gt;0,VLOOKUP(D2629,Liste!$A$10:$D$163,4),"")</f>
        <v/>
      </c>
      <c r="F2629" s="37"/>
      <c r="G2629" s="37"/>
      <c r="H2629" s="37"/>
      <c r="I2629" s="144" t="str">
        <f t="shared" si="40"/>
        <v/>
      </c>
    </row>
    <row r="2630" spans="1:9" ht="13" x14ac:dyDescent="0.3">
      <c r="A2630" s="147"/>
      <c r="B2630" s="149" t="str">
        <f>IF(A2630&gt;0,VLOOKUP(A2630,Liste!$B$179                         : Liste!$C$189,2),"")</f>
        <v/>
      </c>
      <c r="C2630" s="186"/>
      <c r="D2630" s="187"/>
      <c r="E2630" t="str">
        <f>IF(D2630&gt;0,VLOOKUP(D2630,Liste!$A$10:$D$163,4),"")</f>
        <v/>
      </c>
      <c r="F2630" s="37"/>
      <c r="G2630" s="37"/>
      <c r="H2630" s="37"/>
      <c r="I2630" s="144" t="str">
        <f t="shared" ref="I2630:I2693" si="41">IF(AND(D2630&gt;0,F2630+G2630+H2630=0),"EN ATTENTE",IF(F2630+G2630+H2630&gt;1,"ERREUR",""))</f>
        <v/>
      </c>
    </row>
    <row r="2631" spans="1:9" ht="13" x14ac:dyDescent="0.3">
      <c r="A2631" s="147"/>
      <c r="B2631" s="149" t="str">
        <f>IF(A2631&gt;0,VLOOKUP(A2631,Liste!$B$179                         : Liste!$C$189,2),"")</f>
        <v/>
      </c>
      <c r="C2631" s="186"/>
      <c r="D2631" s="187"/>
      <c r="E2631" t="str">
        <f>IF(D2631&gt;0,VLOOKUP(D2631,Liste!$A$10:$D$163,4),"")</f>
        <v/>
      </c>
      <c r="F2631" s="37"/>
      <c r="G2631" s="37"/>
      <c r="H2631" s="37"/>
      <c r="I2631" s="144" t="str">
        <f t="shared" si="41"/>
        <v/>
      </c>
    </row>
    <row r="2632" spans="1:9" ht="13" x14ac:dyDescent="0.3">
      <c r="A2632" s="147"/>
      <c r="B2632" s="149" t="str">
        <f>IF(A2632&gt;0,VLOOKUP(A2632,Liste!$B$179                         : Liste!$C$189,2),"")</f>
        <v/>
      </c>
      <c r="C2632" s="186"/>
      <c r="D2632" s="187"/>
      <c r="E2632" t="str">
        <f>IF(D2632&gt;0,VLOOKUP(D2632,Liste!$A$10:$D$163,4),"")</f>
        <v/>
      </c>
      <c r="F2632" s="37"/>
      <c r="G2632" s="37"/>
      <c r="H2632" s="37"/>
      <c r="I2632" s="144" t="str">
        <f t="shared" si="41"/>
        <v/>
      </c>
    </row>
    <row r="2633" spans="1:9" ht="13" x14ac:dyDescent="0.3">
      <c r="A2633" s="147"/>
      <c r="B2633" s="149" t="str">
        <f>IF(A2633&gt;0,VLOOKUP(A2633,Liste!$B$179                         : Liste!$C$189,2),"")</f>
        <v/>
      </c>
      <c r="C2633" s="186"/>
      <c r="D2633" s="187"/>
      <c r="E2633" t="str">
        <f>IF(D2633&gt;0,VLOOKUP(D2633,Liste!$A$10:$D$163,4),"")</f>
        <v/>
      </c>
      <c r="F2633" s="37"/>
      <c r="G2633" s="37"/>
      <c r="H2633" s="37"/>
      <c r="I2633" s="144" t="str">
        <f t="shared" si="41"/>
        <v/>
      </c>
    </row>
    <row r="2634" spans="1:9" ht="13" x14ac:dyDescent="0.3">
      <c r="A2634" s="147"/>
      <c r="B2634" s="149" t="str">
        <f>IF(A2634&gt;0,VLOOKUP(A2634,Liste!$B$179                         : Liste!$C$189,2),"")</f>
        <v/>
      </c>
      <c r="C2634" s="186"/>
      <c r="D2634" s="187"/>
      <c r="E2634" t="str">
        <f>IF(D2634&gt;0,VLOOKUP(D2634,Liste!$A$10:$D$163,4),"")</f>
        <v/>
      </c>
      <c r="F2634" s="37"/>
      <c r="G2634" s="37"/>
      <c r="H2634" s="37"/>
      <c r="I2634" s="144" t="str">
        <f t="shared" si="41"/>
        <v/>
      </c>
    </row>
    <row r="2635" spans="1:9" ht="13" x14ac:dyDescent="0.3">
      <c r="A2635" s="147"/>
      <c r="B2635" s="149" t="str">
        <f>IF(A2635&gt;0,VLOOKUP(A2635,Liste!$B$179                         : Liste!$C$189,2),"")</f>
        <v/>
      </c>
      <c r="C2635" s="186"/>
      <c r="D2635" s="187"/>
      <c r="E2635" t="str">
        <f>IF(D2635&gt;0,VLOOKUP(D2635,Liste!$A$10:$D$163,4),"")</f>
        <v/>
      </c>
      <c r="F2635" s="37"/>
      <c r="G2635" s="37"/>
      <c r="H2635" s="37"/>
      <c r="I2635" s="144" t="str">
        <f t="shared" si="41"/>
        <v/>
      </c>
    </row>
    <row r="2636" spans="1:9" ht="13" x14ac:dyDescent="0.3">
      <c r="A2636" s="147"/>
      <c r="B2636" s="149" t="str">
        <f>IF(A2636&gt;0,VLOOKUP(A2636,Liste!$B$179                         : Liste!$C$189,2),"")</f>
        <v/>
      </c>
      <c r="C2636" s="186"/>
      <c r="D2636" s="187"/>
      <c r="E2636" t="str">
        <f>IF(D2636&gt;0,VLOOKUP(D2636,Liste!$A$10:$D$163,4),"")</f>
        <v/>
      </c>
      <c r="F2636" s="37"/>
      <c r="G2636" s="37"/>
      <c r="H2636" s="37"/>
      <c r="I2636" s="144" t="str">
        <f t="shared" si="41"/>
        <v/>
      </c>
    </row>
    <row r="2637" spans="1:9" ht="13" x14ac:dyDescent="0.3">
      <c r="A2637" s="147"/>
      <c r="B2637" s="149" t="str">
        <f>IF(A2637&gt;0,VLOOKUP(A2637,Liste!$B$179                         : Liste!$C$189,2),"")</f>
        <v/>
      </c>
      <c r="C2637" s="186"/>
      <c r="D2637" s="187"/>
      <c r="E2637" t="str">
        <f>IF(D2637&gt;0,VLOOKUP(D2637,Liste!$A$10:$D$163,4),"")</f>
        <v/>
      </c>
      <c r="F2637" s="37"/>
      <c r="G2637" s="37"/>
      <c r="H2637" s="37"/>
      <c r="I2637" s="144" t="str">
        <f t="shared" si="41"/>
        <v/>
      </c>
    </row>
    <row r="2638" spans="1:9" ht="13" x14ac:dyDescent="0.3">
      <c r="A2638" s="147"/>
      <c r="B2638" s="149" t="str">
        <f>IF(A2638&gt;0,VLOOKUP(A2638,Liste!$B$179                         : Liste!$C$189,2),"")</f>
        <v/>
      </c>
      <c r="C2638" s="186"/>
      <c r="D2638" s="187"/>
      <c r="E2638" t="str">
        <f>IF(D2638&gt;0,VLOOKUP(D2638,Liste!$A$10:$D$163,4),"")</f>
        <v/>
      </c>
      <c r="F2638" s="37"/>
      <c r="G2638" s="37"/>
      <c r="H2638" s="37"/>
      <c r="I2638" s="144" t="str">
        <f t="shared" si="41"/>
        <v/>
      </c>
    </row>
    <row r="2639" spans="1:9" ht="13" x14ac:dyDescent="0.3">
      <c r="A2639" s="147"/>
      <c r="B2639" s="149" t="str">
        <f>IF(A2639&gt;0,VLOOKUP(A2639,Liste!$B$179                         : Liste!$C$189,2),"")</f>
        <v/>
      </c>
      <c r="C2639" s="186"/>
      <c r="D2639" s="187"/>
      <c r="E2639" t="str">
        <f>IF(D2639&gt;0,VLOOKUP(D2639,Liste!$A$10:$D$163,4),"")</f>
        <v/>
      </c>
      <c r="F2639" s="37"/>
      <c r="G2639" s="37"/>
      <c r="H2639" s="37"/>
      <c r="I2639" s="144" t="str">
        <f t="shared" si="41"/>
        <v/>
      </c>
    </row>
    <row r="2640" spans="1:9" ht="13" x14ac:dyDescent="0.3">
      <c r="A2640" s="147"/>
      <c r="B2640" s="149" t="str">
        <f>IF(A2640&gt;0,VLOOKUP(A2640,Liste!$B$179                         : Liste!$C$189,2),"")</f>
        <v/>
      </c>
      <c r="C2640" s="186"/>
      <c r="D2640" s="187"/>
      <c r="E2640" t="str">
        <f>IF(D2640&gt;0,VLOOKUP(D2640,Liste!$A$10:$D$163,4),"")</f>
        <v/>
      </c>
      <c r="F2640" s="37"/>
      <c r="G2640" s="37"/>
      <c r="H2640" s="37"/>
      <c r="I2640" s="144" t="str">
        <f t="shared" si="41"/>
        <v/>
      </c>
    </row>
    <row r="2641" spans="1:9" ht="13" x14ac:dyDescent="0.3">
      <c r="A2641" s="147"/>
      <c r="B2641" s="149" t="str">
        <f>IF(A2641&gt;0,VLOOKUP(A2641,Liste!$B$179                         : Liste!$C$189,2),"")</f>
        <v/>
      </c>
      <c r="C2641" s="186"/>
      <c r="D2641" s="187"/>
      <c r="E2641" t="str">
        <f>IF(D2641&gt;0,VLOOKUP(D2641,Liste!$A$10:$D$163,4),"")</f>
        <v/>
      </c>
      <c r="F2641" s="37"/>
      <c r="G2641" s="37"/>
      <c r="H2641" s="37"/>
      <c r="I2641" s="144" t="str">
        <f t="shared" si="41"/>
        <v/>
      </c>
    </row>
    <row r="2642" spans="1:9" ht="13" x14ac:dyDescent="0.3">
      <c r="A2642" s="147"/>
      <c r="B2642" s="149" t="str">
        <f>IF(A2642&gt;0,VLOOKUP(A2642,Liste!$B$179                         : Liste!$C$189,2),"")</f>
        <v/>
      </c>
      <c r="C2642" s="186"/>
      <c r="D2642" s="187"/>
      <c r="E2642" t="str">
        <f>IF(D2642&gt;0,VLOOKUP(D2642,Liste!$A$10:$D$163,4),"")</f>
        <v/>
      </c>
      <c r="F2642" s="37"/>
      <c r="G2642" s="37"/>
      <c r="H2642" s="37"/>
      <c r="I2642" s="144" t="str">
        <f t="shared" si="41"/>
        <v/>
      </c>
    </row>
    <row r="2643" spans="1:9" ht="13" x14ac:dyDescent="0.3">
      <c r="A2643" s="147"/>
      <c r="B2643" s="149" t="str">
        <f>IF(A2643&gt;0,VLOOKUP(A2643,Liste!$B$179                         : Liste!$C$189,2),"")</f>
        <v/>
      </c>
      <c r="C2643" s="186"/>
      <c r="D2643" s="187"/>
      <c r="E2643" t="str">
        <f>IF(D2643&gt;0,VLOOKUP(D2643,Liste!$A$10:$D$163,4),"")</f>
        <v/>
      </c>
      <c r="F2643" s="37"/>
      <c r="G2643" s="37"/>
      <c r="H2643" s="37"/>
      <c r="I2643" s="144" t="str">
        <f t="shared" si="41"/>
        <v/>
      </c>
    </row>
    <row r="2644" spans="1:9" ht="13" x14ac:dyDescent="0.3">
      <c r="A2644" s="147"/>
      <c r="B2644" s="149" t="str">
        <f>IF(A2644&gt;0,VLOOKUP(A2644,Liste!$B$179                         : Liste!$C$189,2),"")</f>
        <v/>
      </c>
      <c r="C2644" s="186"/>
      <c r="D2644" s="187"/>
      <c r="E2644" t="str">
        <f>IF(D2644&gt;0,VLOOKUP(D2644,Liste!$A$10:$D$163,4),"")</f>
        <v/>
      </c>
      <c r="F2644" s="37"/>
      <c r="G2644" s="37"/>
      <c r="H2644" s="37"/>
      <c r="I2644" s="144" t="str">
        <f t="shared" si="41"/>
        <v/>
      </c>
    </row>
    <row r="2645" spans="1:9" ht="13" x14ac:dyDescent="0.3">
      <c r="A2645" s="147"/>
      <c r="B2645" s="149" t="str">
        <f>IF(A2645&gt;0,VLOOKUP(A2645,Liste!$B$179                         : Liste!$C$189,2),"")</f>
        <v/>
      </c>
      <c r="C2645" s="186"/>
      <c r="D2645" s="187"/>
      <c r="E2645" t="str">
        <f>IF(D2645&gt;0,VLOOKUP(D2645,Liste!$A$10:$D$163,4),"")</f>
        <v/>
      </c>
      <c r="F2645" s="37"/>
      <c r="G2645" s="37"/>
      <c r="H2645" s="37"/>
      <c r="I2645" s="144" t="str">
        <f t="shared" si="41"/>
        <v/>
      </c>
    </row>
    <row r="2646" spans="1:9" ht="13" x14ac:dyDescent="0.3">
      <c r="A2646" s="147"/>
      <c r="B2646" s="149" t="str">
        <f>IF(A2646&gt;0,VLOOKUP(A2646,Liste!$B$179                         : Liste!$C$189,2),"")</f>
        <v/>
      </c>
      <c r="C2646" s="186"/>
      <c r="D2646" s="187"/>
      <c r="E2646" t="str">
        <f>IF(D2646&gt;0,VLOOKUP(D2646,Liste!$A$10:$D$163,4),"")</f>
        <v/>
      </c>
      <c r="F2646" s="37"/>
      <c r="G2646" s="37"/>
      <c r="H2646" s="37"/>
      <c r="I2646" s="144" t="str">
        <f t="shared" si="41"/>
        <v/>
      </c>
    </row>
    <row r="2647" spans="1:9" ht="13" x14ac:dyDescent="0.3">
      <c r="A2647" s="147"/>
      <c r="B2647" s="149" t="str">
        <f>IF(A2647&gt;0,VLOOKUP(A2647,Liste!$B$179                         : Liste!$C$189,2),"")</f>
        <v/>
      </c>
      <c r="C2647" s="186"/>
      <c r="D2647" s="187"/>
      <c r="E2647" t="str">
        <f>IF(D2647&gt;0,VLOOKUP(D2647,Liste!$A$10:$D$163,4),"")</f>
        <v/>
      </c>
      <c r="F2647" s="37"/>
      <c r="G2647" s="37"/>
      <c r="H2647" s="37"/>
      <c r="I2647" s="144" t="str">
        <f t="shared" si="41"/>
        <v/>
      </c>
    </row>
    <row r="2648" spans="1:9" ht="13" x14ac:dyDescent="0.3">
      <c r="A2648" s="147"/>
      <c r="B2648" s="149" t="str">
        <f>IF(A2648&gt;0,VLOOKUP(A2648,Liste!$B$179                         : Liste!$C$189,2),"")</f>
        <v/>
      </c>
      <c r="C2648" s="186"/>
      <c r="D2648" s="187"/>
      <c r="E2648" t="str">
        <f>IF(D2648&gt;0,VLOOKUP(D2648,Liste!$A$10:$D$163,4),"")</f>
        <v/>
      </c>
      <c r="F2648" s="37"/>
      <c r="G2648" s="37"/>
      <c r="H2648" s="37"/>
      <c r="I2648" s="144" t="str">
        <f t="shared" si="41"/>
        <v/>
      </c>
    </row>
    <row r="2649" spans="1:9" ht="13" x14ac:dyDescent="0.3">
      <c r="A2649" s="147"/>
      <c r="B2649" s="149" t="str">
        <f>IF(A2649&gt;0,VLOOKUP(A2649,Liste!$B$179                         : Liste!$C$189,2),"")</f>
        <v/>
      </c>
      <c r="C2649" s="186"/>
      <c r="D2649" s="187"/>
      <c r="E2649" t="str">
        <f>IF(D2649&gt;0,VLOOKUP(D2649,Liste!$A$10:$D$163,4),"")</f>
        <v/>
      </c>
      <c r="F2649" s="37"/>
      <c r="G2649" s="37"/>
      <c r="H2649" s="37"/>
      <c r="I2649" s="144" t="str">
        <f t="shared" si="41"/>
        <v/>
      </c>
    </row>
    <row r="2650" spans="1:9" ht="13" x14ac:dyDescent="0.3">
      <c r="A2650" s="147"/>
      <c r="B2650" s="149" t="str">
        <f>IF(A2650&gt;0,VLOOKUP(A2650,Liste!$B$179                         : Liste!$C$189,2),"")</f>
        <v/>
      </c>
      <c r="C2650" s="186"/>
      <c r="D2650" s="187"/>
      <c r="E2650" t="str">
        <f>IF(D2650&gt;0,VLOOKUP(D2650,Liste!$A$10:$D$163,4),"")</f>
        <v/>
      </c>
      <c r="F2650" s="37"/>
      <c r="G2650" s="37"/>
      <c r="H2650" s="37"/>
      <c r="I2650" s="144" t="str">
        <f t="shared" si="41"/>
        <v/>
      </c>
    </row>
    <row r="2651" spans="1:9" ht="13" x14ac:dyDescent="0.3">
      <c r="A2651" s="147"/>
      <c r="B2651" s="149" t="str">
        <f>IF(A2651&gt;0,VLOOKUP(A2651,Liste!$B$179                         : Liste!$C$189,2),"")</f>
        <v/>
      </c>
      <c r="C2651" s="186"/>
      <c r="D2651" s="187"/>
      <c r="E2651" t="str">
        <f>IF(D2651&gt;0,VLOOKUP(D2651,Liste!$A$10:$D$163,4),"")</f>
        <v/>
      </c>
      <c r="F2651" s="37"/>
      <c r="G2651" s="37"/>
      <c r="H2651" s="37"/>
      <c r="I2651" s="144" t="str">
        <f t="shared" si="41"/>
        <v/>
      </c>
    </row>
    <row r="2652" spans="1:9" ht="13" x14ac:dyDescent="0.3">
      <c r="A2652" s="147"/>
      <c r="B2652" s="149" t="str">
        <f>IF(A2652&gt;0,VLOOKUP(A2652,Liste!$B$179                         : Liste!$C$189,2),"")</f>
        <v/>
      </c>
      <c r="C2652" s="186"/>
      <c r="D2652" s="187"/>
      <c r="E2652" t="str">
        <f>IF(D2652&gt;0,VLOOKUP(D2652,Liste!$A$10:$D$163,4),"")</f>
        <v/>
      </c>
      <c r="F2652" s="37"/>
      <c r="G2652" s="37"/>
      <c r="H2652" s="37"/>
      <c r="I2652" s="144" t="str">
        <f t="shared" si="41"/>
        <v/>
      </c>
    </row>
    <row r="2653" spans="1:9" ht="13" x14ac:dyDescent="0.3">
      <c r="A2653" s="147"/>
      <c r="B2653" s="149" t="str">
        <f>IF(A2653&gt;0,VLOOKUP(A2653,Liste!$B$179                         : Liste!$C$189,2),"")</f>
        <v/>
      </c>
      <c r="C2653" s="186"/>
      <c r="D2653" s="187"/>
      <c r="E2653" t="str">
        <f>IF(D2653&gt;0,VLOOKUP(D2653,Liste!$A$10:$D$163,4),"")</f>
        <v/>
      </c>
      <c r="F2653" s="37"/>
      <c r="G2653" s="37"/>
      <c r="H2653" s="37"/>
      <c r="I2653" s="144" t="str">
        <f t="shared" si="41"/>
        <v/>
      </c>
    </row>
    <row r="2654" spans="1:9" ht="13" x14ac:dyDescent="0.3">
      <c r="A2654" s="147"/>
      <c r="B2654" s="149" t="str">
        <f>IF(A2654&gt;0,VLOOKUP(A2654,Liste!$B$179                         : Liste!$C$189,2),"")</f>
        <v/>
      </c>
      <c r="C2654" s="186"/>
      <c r="D2654" s="187"/>
      <c r="E2654" t="str">
        <f>IF(D2654&gt;0,VLOOKUP(D2654,Liste!$A$10:$D$163,4),"")</f>
        <v/>
      </c>
      <c r="F2654" s="37"/>
      <c r="G2654" s="37"/>
      <c r="H2654" s="37"/>
      <c r="I2654" s="144" t="str">
        <f t="shared" si="41"/>
        <v/>
      </c>
    </row>
    <row r="2655" spans="1:9" ht="13" x14ac:dyDescent="0.3">
      <c r="A2655" s="147"/>
      <c r="B2655" s="149" t="str">
        <f>IF(A2655&gt;0,VLOOKUP(A2655,Liste!$B$179                         : Liste!$C$189,2),"")</f>
        <v/>
      </c>
      <c r="C2655" s="186"/>
      <c r="D2655" s="187"/>
      <c r="E2655" t="str">
        <f>IF(D2655&gt;0,VLOOKUP(D2655,Liste!$A$10:$D$163,4),"")</f>
        <v/>
      </c>
      <c r="F2655" s="37"/>
      <c r="G2655" s="37"/>
      <c r="H2655" s="37"/>
      <c r="I2655" s="144" t="str">
        <f t="shared" si="41"/>
        <v/>
      </c>
    </row>
    <row r="2656" spans="1:9" ht="13" x14ac:dyDescent="0.3">
      <c r="A2656" s="147"/>
      <c r="B2656" s="149" t="str">
        <f>IF(A2656&gt;0,VLOOKUP(A2656,Liste!$B$179                         : Liste!$C$189,2),"")</f>
        <v/>
      </c>
      <c r="C2656" s="186"/>
      <c r="D2656" s="187"/>
      <c r="E2656" t="str">
        <f>IF(D2656&gt;0,VLOOKUP(D2656,Liste!$A$10:$D$163,4),"")</f>
        <v/>
      </c>
      <c r="F2656" s="37"/>
      <c r="G2656" s="37"/>
      <c r="H2656" s="37"/>
      <c r="I2656" s="144" t="str">
        <f t="shared" si="41"/>
        <v/>
      </c>
    </row>
    <row r="2657" spans="1:9" ht="13" x14ac:dyDescent="0.3">
      <c r="A2657" s="147"/>
      <c r="B2657" s="149" t="str">
        <f>IF(A2657&gt;0,VLOOKUP(A2657,Liste!$B$179                         : Liste!$C$189,2),"")</f>
        <v/>
      </c>
      <c r="C2657" s="186"/>
      <c r="D2657" s="187"/>
      <c r="E2657" t="str">
        <f>IF(D2657&gt;0,VLOOKUP(D2657,Liste!$A$10:$D$163,4),"")</f>
        <v/>
      </c>
      <c r="F2657" s="37"/>
      <c r="G2657" s="37"/>
      <c r="H2657" s="37"/>
      <c r="I2657" s="144" t="str">
        <f t="shared" si="41"/>
        <v/>
      </c>
    </row>
    <row r="2658" spans="1:9" ht="13" x14ac:dyDescent="0.3">
      <c r="A2658" s="147"/>
      <c r="B2658" s="149" t="str">
        <f>IF(A2658&gt;0,VLOOKUP(A2658,Liste!$B$179                         : Liste!$C$189,2),"")</f>
        <v/>
      </c>
      <c r="C2658" s="186"/>
      <c r="D2658" s="187"/>
      <c r="E2658" t="str">
        <f>IF(D2658&gt;0,VLOOKUP(D2658,Liste!$A$10:$D$163,4),"")</f>
        <v/>
      </c>
      <c r="F2658" s="37"/>
      <c r="G2658" s="37"/>
      <c r="H2658" s="37"/>
      <c r="I2658" s="144" t="str">
        <f t="shared" si="41"/>
        <v/>
      </c>
    </row>
    <row r="2659" spans="1:9" ht="13" x14ac:dyDescent="0.3">
      <c r="A2659" s="147"/>
      <c r="B2659" s="149" t="str">
        <f>IF(A2659&gt;0,VLOOKUP(A2659,Liste!$B$179                         : Liste!$C$189,2),"")</f>
        <v/>
      </c>
      <c r="C2659" s="186"/>
      <c r="D2659" s="187"/>
      <c r="E2659" t="str">
        <f>IF(D2659&gt;0,VLOOKUP(D2659,Liste!$A$10:$D$163,4),"")</f>
        <v/>
      </c>
      <c r="F2659" s="37"/>
      <c r="G2659" s="37"/>
      <c r="H2659" s="37"/>
      <c r="I2659" s="144" t="str">
        <f t="shared" si="41"/>
        <v/>
      </c>
    </row>
    <row r="2660" spans="1:9" ht="13" x14ac:dyDescent="0.3">
      <c r="A2660" s="147"/>
      <c r="B2660" s="149" t="str">
        <f>IF(A2660&gt;0,VLOOKUP(A2660,Liste!$B$179                         : Liste!$C$189,2),"")</f>
        <v/>
      </c>
      <c r="C2660" s="186"/>
      <c r="D2660" s="187"/>
      <c r="E2660" t="str">
        <f>IF(D2660&gt;0,VLOOKUP(D2660,Liste!$A$10:$D$163,4),"")</f>
        <v/>
      </c>
      <c r="F2660" s="37"/>
      <c r="G2660" s="37"/>
      <c r="H2660" s="37"/>
      <c r="I2660" s="144" t="str">
        <f t="shared" si="41"/>
        <v/>
      </c>
    </row>
    <row r="2661" spans="1:9" ht="13" x14ac:dyDescent="0.3">
      <c r="A2661" s="147"/>
      <c r="B2661" s="149" t="str">
        <f>IF(A2661&gt;0,VLOOKUP(A2661,Liste!$B$179                         : Liste!$C$189,2),"")</f>
        <v/>
      </c>
      <c r="C2661" s="186"/>
      <c r="D2661" s="187"/>
      <c r="E2661" t="str">
        <f>IF(D2661&gt;0,VLOOKUP(D2661,Liste!$A$10:$D$163,4),"")</f>
        <v/>
      </c>
      <c r="F2661" s="37"/>
      <c r="G2661" s="37"/>
      <c r="H2661" s="37"/>
      <c r="I2661" s="144" t="str">
        <f t="shared" si="41"/>
        <v/>
      </c>
    </row>
    <row r="2662" spans="1:9" ht="13" x14ac:dyDescent="0.3">
      <c r="A2662" s="147"/>
      <c r="B2662" s="149" t="str">
        <f>IF(A2662&gt;0,VLOOKUP(A2662,Liste!$B$179                         : Liste!$C$189,2),"")</f>
        <v/>
      </c>
      <c r="C2662" s="186"/>
      <c r="D2662" s="187"/>
      <c r="E2662" t="str">
        <f>IF(D2662&gt;0,VLOOKUP(D2662,Liste!$A$10:$D$163,4),"")</f>
        <v/>
      </c>
      <c r="F2662" s="37"/>
      <c r="G2662" s="37"/>
      <c r="H2662" s="37"/>
      <c r="I2662" s="144" t="str">
        <f t="shared" si="41"/>
        <v/>
      </c>
    </row>
    <row r="2663" spans="1:9" ht="13" x14ac:dyDescent="0.3">
      <c r="A2663" s="147"/>
      <c r="B2663" s="149" t="str">
        <f>IF(A2663&gt;0,VLOOKUP(A2663,Liste!$B$179                         : Liste!$C$189,2),"")</f>
        <v/>
      </c>
      <c r="C2663" s="186"/>
      <c r="D2663" s="187"/>
      <c r="E2663" t="str">
        <f>IF(D2663&gt;0,VLOOKUP(D2663,Liste!$A$10:$D$163,4),"")</f>
        <v/>
      </c>
      <c r="F2663" s="37"/>
      <c r="G2663" s="37"/>
      <c r="H2663" s="37"/>
      <c r="I2663" s="144" t="str">
        <f t="shared" si="41"/>
        <v/>
      </c>
    </row>
    <row r="2664" spans="1:9" ht="13" x14ac:dyDescent="0.3">
      <c r="A2664" s="147"/>
      <c r="B2664" s="149" t="str">
        <f>IF(A2664&gt;0,VLOOKUP(A2664,Liste!$B$179                         : Liste!$C$189,2),"")</f>
        <v/>
      </c>
      <c r="C2664" s="186"/>
      <c r="D2664" s="187"/>
      <c r="E2664" t="str">
        <f>IF(D2664&gt;0,VLOOKUP(D2664,Liste!$A$10:$D$163,4),"")</f>
        <v/>
      </c>
      <c r="F2664" s="37"/>
      <c r="G2664" s="37"/>
      <c r="H2664" s="37"/>
      <c r="I2664" s="144" t="str">
        <f t="shared" si="41"/>
        <v/>
      </c>
    </row>
    <row r="2665" spans="1:9" ht="13" x14ac:dyDescent="0.3">
      <c r="A2665" s="147"/>
      <c r="B2665" s="149" t="str">
        <f>IF(A2665&gt;0,VLOOKUP(A2665,Liste!$B$179                         : Liste!$C$189,2),"")</f>
        <v/>
      </c>
      <c r="C2665" s="186"/>
      <c r="D2665" s="187"/>
      <c r="E2665" t="str">
        <f>IF(D2665&gt;0,VLOOKUP(D2665,Liste!$A$10:$D$163,4),"")</f>
        <v/>
      </c>
      <c r="F2665" s="37"/>
      <c r="G2665" s="37"/>
      <c r="H2665" s="37"/>
      <c r="I2665" s="144" t="str">
        <f t="shared" si="41"/>
        <v/>
      </c>
    </row>
    <row r="2666" spans="1:9" ht="13" x14ac:dyDescent="0.3">
      <c r="A2666" s="147"/>
      <c r="B2666" s="149" t="str">
        <f>IF(A2666&gt;0,VLOOKUP(A2666,Liste!$B$179                         : Liste!$C$189,2),"")</f>
        <v/>
      </c>
      <c r="C2666" s="186"/>
      <c r="D2666" s="187"/>
      <c r="E2666" t="str">
        <f>IF(D2666&gt;0,VLOOKUP(D2666,Liste!$A$10:$D$163,4),"")</f>
        <v/>
      </c>
      <c r="F2666" s="37"/>
      <c r="G2666" s="37"/>
      <c r="H2666" s="37"/>
      <c r="I2666" s="144" t="str">
        <f t="shared" si="41"/>
        <v/>
      </c>
    </row>
    <row r="2667" spans="1:9" ht="13" x14ac:dyDescent="0.3">
      <c r="A2667" s="147"/>
      <c r="B2667" s="149" t="str">
        <f>IF(A2667&gt;0,VLOOKUP(A2667,Liste!$B$179                         : Liste!$C$189,2),"")</f>
        <v/>
      </c>
      <c r="C2667" s="186"/>
      <c r="D2667" s="187"/>
      <c r="E2667" t="str">
        <f>IF(D2667&gt;0,VLOOKUP(D2667,Liste!$A$10:$D$163,4),"")</f>
        <v/>
      </c>
      <c r="F2667" s="37"/>
      <c r="G2667" s="37"/>
      <c r="H2667" s="37"/>
      <c r="I2667" s="144" t="str">
        <f t="shared" si="41"/>
        <v/>
      </c>
    </row>
    <row r="2668" spans="1:9" ht="13" x14ac:dyDescent="0.3">
      <c r="A2668" s="147"/>
      <c r="B2668" s="149" t="str">
        <f>IF(A2668&gt;0,VLOOKUP(A2668,Liste!$B$179                         : Liste!$C$189,2),"")</f>
        <v/>
      </c>
      <c r="C2668" s="186"/>
      <c r="D2668" s="187"/>
      <c r="E2668" t="str">
        <f>IF(D2668&gt;0,VLOOKUP(D2668,Liste!$A$10:$D$163,4),"")</f>
        <v/>
      </c>
      <c r="F2668" s="37"/>
      <c r="G2668" s="37"/>
      <c r="H2668" s="37"/>
      <c r="I2668" s="144" t="str">
        <f t="shared" si="41"/>
        <v/>
      </c>
    </row>
    <row r="2669" spans="1:9" ht="13" x14ac:dyDescent="0.3">
      <c r="A2669" s="147"/>
      <c r="B2669" s="149" t="str">
        <f>IF(A2669&gt;0,VLOOKUP(A2669,Liste!$B$179                         : Liste!$C$189,2),"")</f>
        <v/>
      </c>
      <c r="C2669" s="186"/>
      <c r="D2669" s="187"/>
      <c r="E2669" t="str">
        <f>IF(D2669&gt;0,VLOOKUP(D2669,Liste!$A$10:$D$163,4),"")</f>
        <v/>
      </c>
      <c r="F2669" s="37"/>
      <c r="G2669" s="37"/>
      <c r="H2669" s="37"/>
      <c r="I2669" s="144" t="str">
        <f t="shared" si="41"/>
        <v/>
      </c>
    </row>
    <row r="2670" spans="1:9" ht="13" x14ac:dyDescent="0.3">
      <c r="A2670" s="147"/>
      <c r="B2670" s="149" t="str">
        <f>IF(A2670&gt;0,VLOOKUP(A2670,Liste!$B$179                         : Liste!$C$189,2),"")</f>
        <v/>
      </c>
      <c r="C2670" s="186"/>
      <c r="D2670" s="187"/>
      <c r="E2670" t="str">
        <f>IF(D2670&gt;0,VLOOKUP(D2670,Liste!$A$10:$D$163,4),"")</f>
        <v/>
      </c>
      <c r="F2670" s="37"/>
      <c r="G2670" s="37"/>
      <c r="H2670" s="37"/>
      <c r="I2670" s="144" t="str">
        <f t="shared" si="41"/>
        <v/>
      </c>
    </row>
    <row r="2671" spans="1:9" ht="13" x14ac:dyDescent="0.3">
      <c r="A2671" s="147"/>
      <c r="B2671" s="149" t="str">
        <f>IF(A2671&gt;0,VLOOKUP(A2671,Liste!$B$179                         : Liste!$C$189,2),"")</f>
        <v/>
      </c>
      <c r="C2671" s="186"/>
      <c r="D2671" s="187"/>
      <c r="E2671" t="str">
        <f>IF(D2671&gt;0,VLOOKUP(D2671,Liste!$A$10:$D$163,4),"")</f>
        <v/>
      </c>
      <c r="F2671" s="37"/>
      <c r="G2671" s="37"/>
      <c r="H2671" s="37"/>
      <c r="I2671" s="144" t="str">
        <f t="shared" si="41"/>
        <v/>
      </c>
    </row>
    <row r="2672" spans="1:9" ht="13" x14ac:dyDescent="0.3">
      <c r="A2672" s="147"/>
      <c r="B2672" s="149" t="str">
        <f>IF(A2672&gt;0,VLOOKUP(A2672,Liste!$B$179                         : Liste!$C$189,2),"")</f>
        <v/>
      </c>
      <c r="C2672" s="186"/>
      <c r="D2672" s="187"/>
      <c r="E2672" t="str">
        <f>IF(D2672&gt;0,VLOOKUP(D2672,Liste!$A$10:$D$163,4),"")</f>
        <v/>
      </c>
      <c r="F2672" s="37"/>
      <c r="G2672" s="37"/>
      <c r="H2672" s="37"/>
      <c r="I2672" s="144" t="str">
        <f t="shared" si="41"/>
        <v/>
      </c>
    </row>
    <row r="2673" spans="1:9" ht="13" x14ac:dyDescent="0.3">
      <c r="A2673" s="147"/>
      <c r="B2673" s="149" t="str">
        <f>IF(A2673&gt;0,VLOOKUP(A2673,Liste!$B$179                         : Liste!$C$189,2),"")</f>
        <v/>
      </c>
      <c r="C2673" s="186"/>
      <c r="D2673" s="187"/>
      <c r="E2673" t="str">
        <f>IF(D2673&gt;0,VLOOKUP(D2673,Liste!$A$10:$D$163,4),"")</f>
        <v/>
      </c>
      <c r="F2673" s="37"/>
      <c r="G2673" s="37"/>
      <c r="H2673" s="37"/>
      <c r="I2673" s="144" t="str">
        <f t="shared" si="41"/>
        <v/>
      </c>
    </row>
    <row r="2674" spans="1:9" ht="13" x14ac:dyDescent="0.3">
      <c r="A2674" s="147"/>
      <c r="B2674" s="149" t="str">
        <f>IF(A2674&gt;0,VLOOKUP(A2674,Liste!$B$179                         : Liste!$C$189,2),"")</f>
        <v/>
      </c>
      <c r="C2674" s="186"/>
      <c r="D2674" s="187"/>
      <c r="E2674" t="str">
        <f>IF(D2674&gt;0,VLOOKUP(D2674,Liste!$A$10:$D$163,4),"")</f>
        <v/>
      </c>
      <c r="F2674" s="37"/>
      <c r="G2674" s="37"/>
      <c r="H2674" s="37"/>
      <c r="I2674" s="144" t="str">
        <f t="shared" si="41"/>
        <v/>
      </c>
    </row>
    <row r="2675" spans="1:9" ht="13" x14ac:dyDescent="0.3">
      <c r="A2675" s="147"/>
      <c r="B2675" s="149" t="str">
        <f>IF(A2675&gt;0,VLOOKUP(A2675,Liste!$B$179                         : Liste!$C$189,2),"")</f>
        <v/>
      </c>
      <c r="C2675" s="186"/>
      <c r="D2675" s="187"/>
      <c r="E2675" t="str">
        <f>IF(D2675&gt;0,VLOOKUP(D2675,Liste!$A$10:$D$163,4),"")</f>
        <v/>
      </c>
      <c r="F2675" s="37"/>
      <c r="G2675" s="37"/>
      <c r="H2675" s="37"/>
      <c r="I2675" s="144" t="str">
        <f t="shared" si="41"/>
        <v/>
      </c>
    </row>
    <row r="2676" spans="1:9" ht="13" x14ac:dyDescent="0.3">
      <c r="A2676" s="147"/>
      <c r="B2676" s="149" t="str">
        <f>IF(A2676&gt;0,VLOOKUP(A2676,Liste!$B$179                         : Liste!$C$189,2),"")</f>
        <v/>
      </c>
      <c r="C2676" s="186"/>
      <c r="D2676" s="187"/>
      <c r="E2676" t="str">
        <f>IF(D2676&gt;0,VLOOKUP(D2676,Liste!$A$10:$D$163,4),"")</f>
        <v/>
      </c>
      <c r="F2676" s="37"/>
      <c r="G2676" s="37"/>
      <c r="H2676" s="37"/>
      <c r="I2676" s="144" t="str">
        <f t="shared" si="41"/>
        <v/>
      </c>
    </row>
    <row r="2677" spans="1:9" ht="13" x14ac:dyDescent="0.3">
      <c r="A2677" s="147"/>
      <c r="B2677" s="149" t="str">
        <f>IF(A2677&gt;0,VLOOKUP(A2677,Liste!$B$179                         : Liste!$C$189,2),"")</f>
        <v/>
      </c>
      <c r="C2677" s="186"/>
      <c r="D2677" s="187"/>
      <c r="E2677" t="str">
        <f>IF(D2677&gt;0,VLOOKUP(D2677,Liste!$A$10:$D$163,4),"")</f>
        <v/>
      </c>
      <c r="F2677" s="37"/>
      <c r="G2677" s="37"/>
      <c r="H2677" s="37"/>
      <c r="I2677" s="144" t="str">
        <f t="shared" si="41"/>
        <v/>
      </c>
    </row>
    <row r="2678" spans="1:9" ht="13" x14ac:dyDescent="0.3">
      <c r="A2678" s="147"/>
      <c r="B2678" s="149" t="str">
        <f>IF(A2678&gt;0,VLOOKUP(A2678,Liste!$B$179                         : Liste!$C$189,2),"")</f>
        <v/>
      </c>
      <c r="C2678" s="186"/>
      <c r="D2678" s="187"/>
      <c r="E2678" t="str">
        <f>IF(D2678&gt;0,VLOOKUP(D2678,Liste!$A$10:$D$163,4),"")</f>
        <v/>
      </c>
      <c r="F2678" s="37"/>
      <c r="G2678" s="37"/>
      <c r="H2678" s="37"/>
      <c r="I2678" s="144" t="str">
        <f t="shared" si="41"/>
        <v/>
      </c>
    </row>
    <row r="2679" spans="1:9" ht="13" x14ac:dyDescent="0.3">
      <c r="A2679" s="147"/>
      <c r="B2679" s="149" t="str">
        <f>IF(A2679&gt;0,VLOOKUP(A2679,Liste!$B$179                         : Liste!$C$189,2),"")</f>
        <v/>
      </c>
      <c r="C2679" s="186"/>
      <c r="D2679" s="187"/>
      <c r="E2679" t="str">
        <f>IF(D2679&gt;0,VLOOKUP(D2679,Liste!$A$10:$D$163,4),"")</f>
        <v/>
      </c>
      <c r="F2679" s="37"/>
      <c r="G2679" s="37"/>
      <c r="H2679" s="37"/>
      <c r="I2679" s="144" t="str">
        <f t="shared" si="41"/>
        <v/>
      </c>
    </row>
    <row r="2680" spans="1:9" ht="13" x14ac:dyDescent="0.3">
      <c r="A2680" s="147"/>
      <c r="B2680" s="149" t="str">
        <f>IF(A2680&gt;0,VLOOKUP(A2680,Liste!$B$179                         : Liste!$C$189,2),"")</f>
        <v/>
      </c>
      <c r="C2680" s="186"/>
      <c r="D2680" s="187"/>
      <c r="E2680" t="str">
        <f>IF(D2680&gt;0,VLOOKUP(D2680,Liste!$A$10:$D$163,4),"")</f>
        <v/>
      </c>
      <c r="F2680" s="37"/>
      <c r="G2680" s="37"/>
      <c r="H2680" s="37"/>
      <c r="I2680" s="144" t="str">
        <f t="shared" si="41"/>
        <v/>
      </c>
    </row>
    <row r="2681" spans="1:9" ht="13" x14ac:dyDescent="0.3">
      <c r="A2681" s="147"/>
      <c r="B2681" s="149" t="str">
        <f>IF(A2681&gt;0,VLOOKUP(A2681,Liste!$B$179                         : Liste!$C$189,2),"")</f>
        <v/>
      </c>
      <c r="C2681" s="186"/>
      <c r="D2681" s="187"/>
      <c r="E2681" t="str">
        <f>IF(D2681&gt;0,VLOOKUP(D2681,Liste!$A$10:$D$163,4),"")</f>
        <v/>
      </c>
      <c r="F2681" s="37"/>
      <c r="G2681" s="37"/>
      <c r="H2681" s="37"/>
      <c r="I2681" s="144" t="str">
        <f t="shared" si="41"/>
        <v/>
      </c>
    </row>
    <row r="2682" spans="1:9" ht="13" x14ac:dyDescent="0.3">
      <c r="A2682" s="147"/>
      <c r="B2682" s="149" t="str">
        <f>IF(A2682&gt;0,VLOOKUP(A2682,Liste!$B$179                         : Liste!$C$189,2),"")</f>
        <v/>
      </c>
      <c r="C2682" s="186"/>
      <c r="D2682" s="187"/>
      <c r="E2682" t="str">
        <f>IF(D2682&gt;0,VLOOKUP(D2682,Liste!$A$10:$D$163,4),"")</f>
        <v/>
      </c>
      <c r="F2682" s="37"/>
      <c r="G2682" s="37"/>
      <c r="H2682" s="37"/>
      <c r="I2682" s="144" t="str">
        <f t="shared" si="41"/>
        <v/>
      </c>
    </row>
    <row r="2683" spans="1:9" ht="13" x14ac:dyDescent="0.3">
      <c r="A2683" s="147"/>
      <c r="B2683" s="149" t="str">
        <f>IF(A2683&gt;0,VLOOKUP(A2683,Liste!$B$179                         : Liste!$C$189,2),"")</f>
        <v/>
      </c>
      <c r="C2683" s="186"/>
      <c r="D2683" s="187"/>
      <c r="E2683" t="str">
        <f>IF(D2683&gt;0,VLOOKUP(D2683,Liste!$A$10:$D$163,4),"")</f>
        <v/>
      </c>
      <c r="F2683" s="37"/>
      <c r="G2683" s="37"/>
      <c r="H2683" s="37"/>
      <c r="I2683" s="144" t="str">
        <f t="shared" si="41"/>
        <v/>
      </c>
    </row>
    <row r="2684" spans="1:9" ht="13" x14ac:dyDescent="0.3">
      <c r="A2684" s="147"/>
      <c r="B2684" s="149" t="str">
        <f>IF(A2684&gt;0,VLOOKUP(A2684,Liste!$B$179                         : Liste!$C$189,2),"")</f>
        <v/>
      </c>
      <c r="C2684" s="186"/>
      <c r="D2684" s="187"/>
      <c r="E2684" t="str">
        <f>IF(D2684&gt;0,VLOOKUP(D2684,Liste!$A$10:$D$163,4),"")</f>
        <v/>
      </c>
      <c r="F2684" s="37"/>
      <c r="G2684" s="37"/>
      <c r="H2684" s="37"/>
      <c r="I2684" s="144" t="str">
        <f t="shared" si="41"/>
        <v/>
      </c>
    </row>
    <row r="2685" spans="1:9" ht="13" x14ac:dyDescent="0.3">
      <c r="A2685" s="147"/>
      <c r="B2685" s="149" t="str">
        <f>IF(A2685&gt;0,VLOOKUP(A2685,Liste!$B$179                         : Liste!$C$189,2),"")</f>
        <v/>
      </c>
      <c r="C2685" s="186"/>
      <c r="D2685" s="187"/>
      <c r="E2685" t="str">
        <f>IF(D2685&gt;0,VLOOKUP(D2685,Liste!$A$10:$D$163,4),"")</f>
        <v/>
      </c>
      <c r="F2685" s="37"/>
      <c r="G2685" s="37"/>
      <c r="H2685" s="37"/>
      <c r="I2685" s="144" t="str">
        <f t="shared" si="41"/>
        <v/>
      </c>
    </row>
    <row r="2686" spans="1:9" ht="13" x14ac:dyDescent="0.3">
      <c r="A2686" s="147"/>
      <c r="B2686" s="149" t="str">
        <f>IF(A2686&gt;0,VLOOKUP(A2686,Liste!$B$179                         : Liste!$C$189,2),"")</f>
        <v/>
      </c>
      <c r="C2686" s="186"/>
      <c r="D2686" s="187"/>
      <c r="E2686" t="str">
        <f>IF(D2686&gt;0,VLOOKUP(D2686,Liste!$A$10:$D$163,4),"")</f>
        <v/>
      </c>
      <c r="F2686" s="37"/>
      <c r="G2686" s="37"/>
      <c r="H2686" s="37"/>
      <c r="I2686" s="144" t="str">
        <f t="shared" si="41"/>
        <v/>
      </c>
    </row>
    <row r="2687" spans="1:9" ht="13" x14ac:dyDescent="0.3">
      <c r="A2687" s="147"/>
      <c r="B2687" s="149" t="str">
        <f>IF(A2687&gt;0,VLOOKUP(A2687,Liste!$B$179                         : Liste!$C$189,2),"")</f>
        <v/>
      </c>
      <c r="C2687" s="186"/>
      <c r="D2687" s="187"/>
      <c r="E2687" t="str">
        <f>IF(D2687&gt;0,VLOOKUP(D2687,Liste!$A$10:$D$163,4),"")</f>
        <v/>
      </c>
      <c r="F2687" s="37"/>
      <c r="G2687" s="37"/>
      <c r="H2687" s="37"/>
      <c r="I2687" s="144" t="str">
        <f t="shared" si="41"/>
        <v/>
      </c>
    </row>
    <row r="2688" spans="1:9" ht="13" x14ac:dyDescent="0.3">
      <c r="A2688" s="147"/>
      <c r="B2688" s="149" t="str">
        <f>IF(A2688&gt;0,VLOOKUP(A2688,Liste!$B$179                         : Liste!$C$189,2),"")</f>
        <v/>
      </c>
      <c r="C2688" s="186"/>
      <c r="D2688" s="187"/>
      <c r="E2688" t="str">
        <f>IF(D2688&gt;0,VLOOKUP(D2688,Liste!$A$10:$D$163,4),"")</f>
        <v/>
      </c>
      <c r="F2688" s="37"/>
      <c r="G2688" s="37"/>
      <c r="H2688" s="37"/>
      <c r="I2688" s="144" t="str">
        <f t="shared" si="41"/>
        <v/>
      </c>
    </row>
    <row r="2689" spans="1:9" ht="13" x14ac:dyDescent="0.3">
      <c r="A2689" s="147"/>
      <c r="B2689" s="149" t="str">
        <f>IF(A2689&gt;0,VLOOKUP(A2689,Liste!$B$179                         : Liste!$C$189,2),"")</f>
        <v/>
      </c>
      <c r="C2689" s="186"/>
      <c r="D2689" s="187"/>
      <c r="E2689" t="str">
        <f>IF(D2689&gt;0,VLOOKUP(D2689,Liste!$A$10:$D$163,4),"")</f>
        <v/>
      </c>
      <c r="F2689" s="37"/>
      <c r="G2689" s="37"/>
      <c r="H2689" s="37"/>
      <c r="I2689" s="144" t="str">
        <f t="shared" si="41"/>
        <v/>
      </c>
    </row>
    <row r="2690" spans="1:9" ht="13" x14ac:dyDescent="0.3">
      <c r="A2690" s="147"/>
      <c r="B2690" s="149" t="str">
        <f>IF(A2690&gt;0,VLOOKUP(A2690,Liste!$B$179                         : Liste!$C$189,2),"")</f>
        <v/>
      </c>
      <c r="C2690" s="186"/>
      <c r="D2690" s="187"/>
      <c r="E2690" t="str">
        <f>IF(D2690&gt;0,VLOOKUP(D2690,Liste!$A$10:$D$163,4),"")</f>
        <v/>
      </c>
      <c r="F2690" s="37"/>
      <c r="G2690" s="37"/>
      <c r="H2690" s="37"/>
      <c r="I2690" s="144" t="str">
        <f t="shared" si="41"/>
        <v/>
      </c>
    </row>
    <row r="2691" spans="1:9" ht="13" x14ac:dyDescent="0.3">
      <c r="A2691" s="147"/>
      <c r="B2691" s="149" t="str">
        <f>IF(A2691&gt;0,VLOOKUP(A2691,Liste!$B$179                         : Liste!$C$189,2),"")</f>
        <v/>
      </c>
      <c r="C2691" s="186"/>
      <c r="D2691" s="187"/>
      <c r="E2691" t="str">
        <f>IF(D2691&gt;0,VLOOKUP(D2691,Liste!$A$10:$D$163,4),"")</f>
        <v/>
      </c>
      <c r="F2691" s="37"/>
      <c r="G2691" s="37"/>
      <c r="H2691" s="37"/>
      <c r="I2691" s="144" t="str">
        <f t="shared" si="41"/>
        <v/>
      </c>
    </row>
    <row r="2692" spans="1:9" ht="13" x14ac:dyDescent="0.3">
      <c r="A2692" s="147"/>
      <c r="B2692" s="149" t="str">
        <f>IF(A2692&gt;0,VLOOKUP(A2692,Liste!$B$179                         : Liste!$C$189,2),"")</f>
        <v/>
      </c>
      <c r="C2692" s="186"/>
      <c r="D2692" s="187"/>
      <c r="E2692" t="str">
        <f>IF(D2692&gt;0,VLOOKUP(D2692,Liste!$A$10:$D$163,4),"")</f>
        <v/>
      </c>
      <c r="F2692" s="37"/>
      <c r="G2692" s="37"/>
      <c r="H2692" s="37"/>
      <c r="I2692" s="144" t="str">
        <f t="shared" si="41"/>
        <v/>
      </c>
    </row>
    <row r="2693" spans="1:9" ht="13" x14ac:dyDescent="0.3">
      <c r="A2693" s="147"/>
      <c r="B2693" s="149" t="str">
        <f>IF(A2693&gt;0,VLOOKUP(A2693,Liste!$B$179                         : Liste!$C$189,2),"")</f>
        <v/>
      </c>
      <c r="C2693" s="186"/>
      <c r="D2693" s="187"/>
      <c r="E2693" t="str">
        <f>IF(D2693&gt;0,VLOOKUP(D2693,Liste!$A$10:$D$163,4),"")</f>
        <v/>
      </c>
      <c r="F2693" s="37"/>
      <c r="G2693" s="37"/>
      <c r="H2693" s="37"/>
      <c r="I2693" s="144" t="str">
        <f t="shared" si="41"/>
        <v/>
      </c>
    </row>
    <row r="2694" spans="1:9" ht="13" x14ac:dyDescent="0.3">
      <c r="A2694" s="147"/>
      <c r="B2694" s="149" t="str">
        <f>IF(A2694&gt;0,VLOOKUP(A2694,Liste!$B$179                         : Liste!$C$189,2),"")</f>
        <v/>
      </c>
      <c r="C2694" s="186"/>
      <c r="D2694" s="187"/>
      <c r="E2694" t="str">
        <f>IF(D2694&gt;0,VLOOKUP(D2694,Liste!$A$10:$D$163,4),"")</f>
        <v/>
      </c>
      <c r="F2694" s="37"/>
      <c r="G2694" s="37"/>
      <c r="H2694" s="37"/>
      <c r="I2694" s="144" t="str">
        <f t="shared" ref="I2694:I2757" si="42">IF(AND(D2694&gt;0,F2694+G2694+H2694=0),"EN ATTENTE",IF(F2694+G2694+H2694&gt;1,"ERREUR",""))</f>
        <v/>
      </c>
    </row>
    <row r="2695" spans="1:9" ht="13" x14ac:dyDescent="0.3">
      <c r="A2695" s="147"/>
      <c r="B2695" s="149" t="str">
        <f>IF(A2695&gt;0,VLOOKUP(A2695,Liste!$B$179                         : Liste!$C$189,2),"")</f>
        <v/>
      </c>
      <c r="C2695" s="186"/>
      <c r="D2695" s="187"/>
      <c r="E2695" t="str">
        <f>IF(D2695&gt;0,VLOOKUP(D2695,Liste!$A$10:$D$163,4),"")</f>
        <v/>
      </c>
      <c r="F2695" s="37"/>
      <c r="G2695" s="37"/>
      <c r="H2695" s="37"/>
      <c r="I2695" s="144" t="str">
        <f t="shared" si="42"/>
        <v/>
      </c>
    </row>
    <row r="2696" spans="1:9" ht="13" x14ac:dyDescent="0.3">
      <c r="A2696" s="147"/>
      <c r="B2696" s="149" t="str">
        <f>IF(A2696&gt;0,VLOOKUP(A2696,Liste!$B$179                         : Liste!$C$189,2),"")</f>
        <v/>
      </c>
      <c r="C2696" s="186"/>
      <c r="D2696" s="187"/>
      <c r="E2696" t="str">
        <f>IF(D2696&gt;0,VLOOKUP(D2696,Liste!$A$10:$D$163,4),"")</f>
        <v/>
      </c>
      <c r="F2696" s="37"/>
      <c r="G2696" s="37"/>
      <c r="H2696" s="37"/>
      <c r="I2696" s="144" t="str">
        <f t="shared" si="42"/>
        <v/>
      </c>
    </row>
    <row r="2697" spans="1:9" ht="13" x14ac:dyDescent="0.3">
      <c r="A2697" s="147"/>
      <c r="B2697" s="149" t="str">
        <f>IF(A2697&gt;0,VLOOKUP(A2697,Liste!$B$179                         : Liste!$C$189,2),"")</f>
        <v/>
      </c>
      <c r="C2697" s="186"/>
      <c r="D2697" s="187"/>
      <c r="E2697" t="str">
        <f>IF(D2697&gt;0,VLOOKUP(D2697,Liste!$A$10:$D$163,4),"")</f>
        <v/>
      </c>
      <c r="F2697" s="37"/>
      <c r="G2697" s="37"/>
      <c r="H2697" s="37"/>
      <c r="I2697" s="144" t="str">
        <f t="shared" si="42"/>
        <v/>
      </c>
    </row>
    <row r="2698" spans="1:9" ht="13" x14ac:dyDescent="0.3">
      <c r="A2698" s="147"/>
      <c r="B2698" s="149" t="str">
        <f>IF(A2698&gt;0,VLOOKUP(A2698,Liste!$B$179                         : Liste!$C$189,2),"")</f>
        <v/>
      </c>
      <c r="C2698" s="186"/>
      <c r="D2698" s="187"/>
      <c r="E2698" t="str">
        <f>IF(D2698&gt;0,VLOOKUP(D2698,Liste!$A$10:$D$163,4),"")</f>
        <v/>
      </c>
      <c r="F2698" s="37"/>
      <c r="G2698" s="37"/>
      <c r="H2698" s="37"/>
      <c r="I2698" s="144" t="str">
        <f t="shared" si="42"/>
        <v/>
      </c>
    </row>
    <row r="2699" spans="1:9" ht="13" x14ac:dyDescent="0.3">
      <c r="A2699" s="147"/>
      <c r="B2699" s="149" t="str">
        <f>IF(A2699&gt;0,VLOOKUP(A2699,Liste!$B$179                         : Liste!$C$189,2),"")</f>
        <v/>
      </c>
      <c r="C2699" s="186"/>
      <c r="D2699" s="187"/>
      <c r="E2699" t="str">
        <f>IF(D2699&gt;0,VLOOKUP(D2699,Liste!$A$10:$D$163,4),"")</f>
        <v/>
      </c>
      <c r="F2699" s="37"/>
      <c r="G2699" s="37"/>
      <c r="H2699" s="37"/>
      <c r="I2699" s="144" t="str">
        <f t="shared" si="42"/>
        <v/>
      </c>
    </row>
    <row r="2700" spans="1:9" ht="13" x14ac:dyDescent="0.3">
      <c r="A2700" s="147"/>
      <c r="B2700" s="149" t="str">
        <f>IF(A2700&gt;0,VLOOKUP(A2700,Liste!$B$179                         : Liste!$C$189,2),"")</f>
        <v/>
      </c>
      <c r="C2700" s="186"/>
      <c r="D2700" s="187"/>
      <c r="E2700" t="str">
        <f>IF(D2700&gt;0,VLOOKUP(D2700,Liste!$A$10:$D$163,4),"")</f>
        <v/>
      </c>
      <c r="F2700" s="37"/>
      <c r="G2700" s="37"/>
      <c r="H2700" s="37"/>
      <c r="I2700" s="144" t="str">
        <f t="shared" si="42"/>
        <v/>
      </c>
    </row>
    <row r="2701" spans="1:9" ht="13" x14ac:dyDescent="0.3">
      <c r="A2701" s="147"/>
      <c r="B2701" s="149" t="str">
        <f>IF(A2701&gt;0,VLOOKUP(A2701,Liste!$B$179                         : Liste!$C$189,2),"")</f>
        <v/>
      </c>
      <c r="C2701" s="186"/>
      <c r="D2701" s="187"/>
      <c r="E2701" t="str">
        <f>IF(D2701&gt;0,VLOOKUP(D2701,Liste!$A$10:$D$163,4),"")</f>
        <v/>
      </c>
      <c r="F2701" s="37"/>
      <c r="G2701" s="37"/>
      <c r="H2701" s="37"/>
      <c r="I2701" s="144" t="str">
        <f t="shared" si="42"/>
        <v/>
      </c>
    </row>
    <row r="2702" spans="1:9" ht="13" x14ac:dyDescent="0.3">
      <c r="A2702" s="147"/>
      <c r="B2702" s="149" t="str">
        <f>IF(A2702&gt;0,VLOOKUP(A2702,Liste!$B$179                         : Liste!$C$189,2),"")</f>
        <v/>
      </c>
      <c r="C2702" s="186"/>
      <c r="D2702" s="187"/>
      <c r="E2702" t="str">
        <f>IF(D2702&gt;0,VLOOKUP(D2702,Liste!$A$10:$D$163,4),"")</f>
        <v/>
      </c>
      <c r="F2702" s="37"/>
      <c r="G2702" s="37"/>
      <c r="H2702" s="37"/>
      <c r="I2702" s="144" t="str">
        <f t="shared" si="42"/>
        <v/>
      </c>
    </row>
    <row r="2703" spans="1:9" ht="13" x14ac:dyDescent="0.3">
      <c r="A2703" s="147"/>
      <c r="B2703" s="149" t="str">
        <f>IF(A2703&gt;0,VLOOKUP(A2703,Liste!$B$179                         : Liste!$C$189,2),"")</f>
        <v/>
      </c>
      <c r="C2703" s="186"/>
      <c r="D2703" s="187"/>
      <c r="E2703" t="str">
        <f>IF(D2703&gt;0,VLOOKUP(D2703,Liste!$A$10:$D$163,4),"")</f>
        <v/>
      </c>
      <c r="F2703" s="37"/>
      <c r="G2703" s="37"/>
      <c r="H2703" s="37"/>
      <c r="I2703" s="144" t="str">
        <f t="shared" si="42"/>
        <v/>
      </c>
    </row>
    <row r="2704" spans="1:9" ht="13" x14ac:dyDescent="0.3">
      <c r="A2704" s="147"/>
      <c r="B2704" s="149" t="str">
        <f>IF(A2704&gt;0,VLOOKUP(A2704,Liste!$B$179                         : Liste!$C$189,2),"")</f>
        <v/>
      </c>
      <c r="C2704" s="186"/>
      <c r="D2704" s="187"/>
      <c r="E2704" t="str">
        <f>IF(D2704&gt;0,VLOOKUP(D2704,Liste!$A$10:$D$163,4),"")</f>
        <v/>
      </c>
      <c r="F2704" s="37"/>
      <c r="G2704" s="37"/>
      <c r="H2704" s="37"/>
      <c r="I2704" s="144" t="str">
        <f t="shared" si="42"/>
        <v/>
      </c>
    </row>
    <row r="2705" spans="1:9" ht="13" x14ac:dyDescent="0.3">
      <c r="A2705" s="147"/>
      <c r="B2705" s="149" t="str">
        <f>IF(A2705&gt;0,VLOOKUP(A2705,Liste!$B$179                         : Liste!$C$189,2),"")</f>
        <v/>
      </c>
      <c r="C2705" s="186"/>
      <c r="D2705" s="187"/>
      <c r="E2705" t="str">
        <f>IF(D2705&gt;0,VLOOKUP(D2705,Liste!$A$10:$D$163,4),"")</f>
        <v/>
      </c>
      <c r="F2705" s="37"/>
      <c r="G2705" s="37"/>
      <c r="H2705" s="37"/>
      <c r="I2705" s="144" t="str">
        <f t="shared" si="42"/>
        <v/>
      </c>
    </row>
    <row r="2706" spans="1:9" ht="13" x14ac:dyDescent="0.3">
      <c r="A2706" s="147"/>
      <c r="B2706" s="149" t="str">
        <f>IF(A2706&gt;0,VLOOKUP(A2706,Liste!$B$179                         : Liste!$C$189,2),"")</f>
        <v/>
      </c>
      <c r="C2706" s="186"/>
      <c r="D2706" s="187"/>
      <c r="E2706" t="str">
        <f>IF(D2706&gt;0,VLOOKUP(D2706,Liste!$A$10:$D$163,4),"")</f>
        <v/>
      </c>
      <c r="F2706" s="37"/>
      <c r="G2706" s="37"/>
      <c r="H2706" s="37"/>
      <c r="I2706" s="144" t="str">
        <f t="shared" si="42"/>
        <v/>
      </c>
    </row>
    <row r="2707" spans="1:9" ht="13" x14ac:dyDescent="0.3">
      <c r="A2707" s="147"/>
      <c r="B2707" s="149" t="str">
        <f>IF(A2707&gt;0,VLOOKUP(A2707,Liste!$B$179                         : Liste!$C$189,2),"")</f>
        <v/>
      </c>
      <c r="C2707" s="186"/>
      <c r="D2707" s="187"/>
      <c r="E2707" t="str">
        <f>IF(D2707&gt;0,VLOOKUP(D2707,Liste!$A$10:$D$163,4),"")</f>
        <v/>
      </c>
      <c r="F2707" s="37"/>
      <c r="G2707" s="37"/>
      <c r="H2707" s="37"/>
      <c r="I2707" s="144" t="str">
        <f t="shared" si="42"/>
        <v/>
      </c>
    </row>
    <row r="2708" spans="1:9" ht="13" x14ac:dyDescent="0.3">
      <c r="A2708" s="147"/>
      <c r="B2708" s="149" t="str">
        <f>IF(A2708&gt;0,VLOOKUP(A2708,Liste!$B$179                         : Liste!$C$189,2),"")</f>
        <v/>
      </c>
      <c r="C2708" s="186"/>
      <c r="D2708" s="187"/>
      <c r="E2708" t="str">
        <f>IF(D2708&gt;0,VLOOKUP(D2708,Liste!$A$10:$D$163,4),"")</f>
        <v/>
      </c>
      <c r="F2708" s="37"/>
      <c r="G2708" s="37"/>
      <c r="H2708" s="37"/>
      <c r="I2708" s="144" t="str">
        <f t="shared" si="42"/>
        <v/>
      </c>
    </row>
    <row r="2709" spans="1:9" ht="13" x14ac:dyDescent="0.3">
      <c r="A2709" s="147"/>
      <c r="B2709" s="149" t="str">
        <f>IF(A2709&gt;0,VLOOKUP(A2709,Liste!$B$179                         : Liste!$C$189,2),"")</f>
        <v/>
      </c>
      <c r="C2709" s="186"/>
      <c r="D2709" s="187"/>
      <c r="E2709" t="str">
        <f>IF(D2709&gt;0,VLOOKUP(D2709,Liste!$A$10:$D$163,4),"")</f>
        <v/>
      </c>
      <c r="F2709" s="37"/>
      <c r="G2709" s="37"/>
      <c r="H2709" s="37"/>
      <c r="I2709" s="144" t="str">
        <f t="shared" si="42"/>
        <v/>
      </c>
    </row>
    <row r="2710" spans="1:9" ht="13" x14ac:dyDescent="0.3">
      <c r="A2710" s="147"/>
      <c r="B2710" s="149" t="str">
        <f>IF(A2710&gt;0,VLOOKUP(A2710,Liste!$B$179                         : Liste!$C$189,2),"")</f>
        <v/>
      </c>
      <c r="C2710" s="186"/>
      <c r="D2710" s="187"/>
      <c r="E2710" t="str">
        <f>IF(D2710&gt;0,VLOOKUP(D2710,Liste!$A$10:$D$163,4),"")</f>
        <v/>
      </c>
      <c r="F2710" s="37"/>
      <c r="G2710" s="37"/>
      <c r="H2710" s="37"/>
      <c r="I2710" s="144" t="str">
        <f t="shared" si="42"/>
        <v/>
      </c>
    </row>
    <row r="2711" spans="1:9" ht="13" x14ac:dyDescent="0.3">
      <c r="A2711" s="147"/>
      <c r="B2711" s="149" t="str">
        <f>IF(A2711&gt;0,VLOOKUP(A2711,Liste!$B$179                         : Liste!$C$189,2),"")</f>
        <v/>
      </c>
      <c r="C2711" s="186"/>
      <c r="D2711" s="187"/>
      <c r="E2711" t="str">
        <f>IF(D2711&gt;0,VLOOKUP(D2711,Liste!$A$10:$D$163,4),"")</f>
        <v/>
      </c>
      <c r="F2711" s="37"/>
      <c r="G2711" s="37"/>
      <c r="H2711" s="37"/>
      <c r="I2711" s="144" t="str">
        <f t="shared" si="42"/>
        <v/>
      </c>
    </row>
    <row r="2712" spans="1:9" ht="13" x14ac:dyDescent="0.3">
      <c r="A2712" s="147"/>
      <c r="B2712" s="149" t="str">
        <f>IF(A2712&gt;0,VLOOKUP(A2712,Liste!$B$179                         : Liste!$C$189,2),"")</f>
        <v/>
      </c>
      <c r="C2712" s="186"/>
      <c r="D2712" s="187"/>
      <c r="E2712" t="str">
        <f>IF(D2712&gt;0,VLOOKUP(D2712,Liste!$A$10:$D$163,4),"")</f>
        <v/>
      </c>
      <c r="F2712" s="37"/>
      <c r="G2712" s="37"/>
      <c r="H2712" s="37"/>
      <c r="I2712" s="144" t="str">
        <f t="shared" si="42"/>
        <v/>
      </c>
    </row>
    <row r="2713" spans="1:9" ht="13" x14ac:dyDescent="0.3">
      <c r="A2713" s="147"/>
      <c r="B2713" s="149" t="str">
        <f>IF(A2713&gt;0,VLOOKUP(A2713,Liste!$B$179                         : Liste!$C$189,2),"")</f>
        <v/>
      </c>
      <c r="C2713" s="186"/>
      <c r="D2713" s="187"/>
      <c r="E2713" t="str">
        <f>IF(D2713&gt;0,VLOOKUP(D2713,Liste!$A$10:$D$163,4),"")</f>
        <v/>
      </c>
      <c r="F2713" s="37"/>
      <c r="G2713" s="37"/>
      <c r="H2713" s="37"/>
      <c r="I2713" s="144" t="str">
        <f t="shared" si="42"/>
        <v/>
      </c>
    </row>
    <row r="2714" spans="1:9" ht="13" x14ac:dyDescent="0.3">
      <c r="A2714" s="147"/>
      <c r="B2714" s="149" t="str">
        <f>IF(A2714&gt;0,VLOOKUP(A2714,Liste!$B$179                         : Liste!$C$189,2),"")</f>
        <v/>
      </c>
      <c r="C2714" s="186"/>
      <c r="D2714" s="187"/>
      <c r="E2714" t="str">
        <f>IF(D2714&gt;0,VLOOKUP(D2714,Liste!$A$10:$D$163,4),"")</f>
        <v/>
      </c>
      <c r="F2714" s="37"/>
      <c r="G2714" s="37"/>
      <c r="H2714" s="37"/>
      <c r="I2714" s="144" t="str">
        <f t="shared" si="42"/>
        <v/>
      </c>
    </row>
    <row r="2715" spans="1:9" ht="13" x14ac:dyDescent="0.3">
      <c r="A2715" s="147"/>
      <c r="B2715" s="149" t="str">
        <f>IF(A2715&gt;0,VLOOKUP(A2715,Liste!$B$179                         : Liste!$C$189,2),"")</f>
        <v/>
      </c>
      <c r="C2715" s="186"/>
      <c r="D2715" s="187"/>
      <c r="E2715" t="str">
        <f>IF(D2715&gt;0,VLOOKUP(D2715,Liste!$A$10:$D$163,4),"")</f>
        <v/>
      </c>
      <c r="F2715" s="37"/>
      <c r="G2715" s="37"/>
      <c r="H2715" s="37"/>
      <c r="I2715" s="144" t="str">
        <f t="shared" si="42"/>
        <v/>
      </c>
    </row>
    <row r="2716" spans="1:9" ht="13" x14ac:dyDescent="0.3">
      <c r="A2716" s="147"/>
      <c r="B2716" s="149" t="str">
        <f>IF(A2716&gt;0,VLOOKUP(A2716,Liste!$B$179                         : Liste!$C$189,2),"")</f>
        <v/>
      </c>
      <c r="C2716" s="186"/>
      <c r="D2716" s="187"/>
      <c r="E2716" t="str">
        <f>IF(D2716&gt;0,VLOOKUP(D2716,Liste!$A$10:$D$163,4),"")</f>
        <v/>
      </c>
      <c r="F2716" s="37"/>
      <c r="G2716" s="37"/>
      <c r="H2716" s="37"/>
      <c r="I2716" s="144" t="str">
        <f t="shared" si="42"/>
        <v/>
      </c>
    </row>
    <row r="2717" spans="1:9" ht="13" x14ac:dyDescent="0.3">
      <c r="A2717" s="147"/>
      <c r="B2717" s="149" t="str">
        <f>IF(A2717&gt;0,VLOOKUP(A2717,Liste!$B$179                         : Liste!$C$189,2),"")</f>
        <v/>
      </c>
      <c r="C2717" s="186"/>
      <c r="D2717" s="187"/>
      <c r="E2717" t="str">
        <f>IF(D2717&gt;0,VLOOKUP(D2717,Liste!$A$10:$D$163,4),"")</f>
        <v/>
      </c>
      <c r="F2717" s="37"/>
      <c r="G2717" s="37"/>
      <c r="H2717" s="37"/>
      <c r="I2717" s="144" t="str">
        <f t="shared" si="42"/>
        <v/>
      </c>
    </row>
    <row r="2718" spans="1:9" ht="13" x14ac:dyDescent="0.3">
      <c r="A2718" s="147"/>
      <c r="B2718" s="149" t="str">
        <f>IF(A2718&gt;0,VLOOKUP(A2718,Liste!$B$179                         : Liste!$C$189,2),"")</f>
        <v/>
      </c>
      <c r="C2718" s="186"/>
      <c r="D2718" s="187"/>
      <c r="E2718" t="str">
        <f>IF(D2718&gt;0,VLOOKUP(D2718,Liste!$A$10:$D$163,4),"")</f>
        <v/>
      </c>
      <c r="F2718" s="37"/>
      <c r="G2718" s="37"/>
      <c r="H2718" s="37"/>
      <c r="I2718" s="144" t="str">
        <f t="shared" si="42"/>
        <v/>
      </c>
    </row>
    <row r="2719" spans="1:9" ht="13" x14ac:dyDescent="0.3">
      <c r="A2719" s="147"/>
      <c r="B2719" s="149" t="str">
        <f>IF(A2719&gt;0,VLOOKUP(A2719,Liste!$B$179                         : Liste!$C$189,2),"")</f>
        <v/>
      </c>
      <c r="C2719" s="186"/>
      <c r="D2719" s="187"/>
      <c r="E2719" t="str">
        <f>IF(D2719&gt;0,VLOOKUP(D2719,Liste!$A$10:$D$163,4),"")</f>
        <v/>
      </c>
      <c r="F2719" s="37"/>
      <c r="G2719" s="37"/>
      <c r="H2719" s="37"/>
      <c r="I2719" s="144" t="str">
        <f t="shared" si="42"/>
        <v/>
      </c>
    </row>
    <row r="2720" spans="1:9" ht="13" x14ac:dyDescent="0.3">
      <c r="A2720" s="147"/>
      <c r="B2720" s="149" t="str">
        <f>IF(A2720&gt;0,VLOOKUP(A2720,Liste!$B$179                         : Liste!$C$189,2),"")</f>
        <v/>
      </c>
      <c r="C2720" s="186"/>
      <c r="D2720" s="187"/>
      <c r="E2720" t="str">
        <f>IF(D2720&gt;0,VLOOKUP(D2720,Liste!$A$10:$D$163,4),"")</f>
        <v/>
      </c>
      <c r="F2720" s="37"/>
      <c r="G2720" s="37"/>
      <c r="H2720" s="37"/>
      <c r="I2720" s="144" t="str">
        <f t="shared" si="42"/>
        <v/>
      </c>
    </row>
    <row r="2721" spans="1:9" ht="13" x14ac:dyDescent="0.3">
      <c r="A2721" s="147"/>
      <c r="B2721" s="149" t="str">
        <f>IF(A2721&gt;0,VLOOKUP(A2721,Liste!$B$179                         : Liste!$C$189,2),"")</f>
        <v/>
      </c>
      <c r="C2721" s="186"/>
      <c r="D2721" s="187"/>
      <c r="E2721" t="str">
        <f>IF(D2721&gt;0,VLOOKUP(D2721,Liste!$A$10:$D$163,4),"")</f>
        <v/>
      </c>
      <c r="F2721" s="37"/>
      <c r="G2721" s="37"/>
      <c r="H2721" s="37"/>
      <c r="I2721" s="144" t="str">
        <f t="shared" si="42"/>
        <v/>
      </c>
    </row>
    <row r="2722" spans="1:9" ht="13" x14ac:dyDescent="0.3">
      <c r="A2722" s="147"/>
      <c r="B2722" s="149" t="str">
        <f>IF(A2722&gt;0,VLOOKUP(A2722,Liste!$B$179                         : Liste!$C$189,2),"")</f>
        <v/>
      </c>
      <c r="C2722" s="186"/>
      <c r="D2722" s="187"/>
      <c r="E2722" t="str">
        <f>IF(D2722&gt;0,VLOOKUP(D2722,Liste!$A$10:$D$163,4),"")</f>
        <v/>
      </c>
      <c r="F2722" s="37"/>
      <c r="G2722" s="37"/>
      <c r="H2722" s="37"/>
      <c r="I2722" s="144" t="str">
        <f t="shared" si="42"/>
        <v/>
      </c>
    </row>
    <row r="2723" spans="1:9" ht="13" x14ac:dyDescent="0.3">
      <c r="A2723" s="147"/>
      <c r="B2723" s="149" t="str">
        <f>IF(A2723&gt;0,VLOOKUP(A2723,Liste!$B$179                         : Liste!$C$189,2),"")</f>
        <v/>
      </c>
      <c r="C2723" s="186"/>
      <c r="D2723" s="187"/>
      <c r="E2723" t="str">
        <f>IF(D2723&gt;0,VLOOKUP(D2723,Liste!$A$10:$D$163,4),"")</f>
        <v/>
      </c>
      <c r="F2723" s="37"/>
      <c r="G2723" s="37"/>
      <c r="H2723" s="37"/>
      <c r="I2723" s="144" t="str">
        <f t="shared" si="42"/>
        <v/>
      </c>
    </row>
    <row r="2724" spans="1:9" ht="13" x14ac:dyDescent="0.3">
      <c r="A2724" s="147"/>
      <c r="B2724" s="149" t="str">
        <f>IF(A2724&gt;0,VLOOKUP(A2724,Liste!$B$179                         : Liste!$C$189,2),"")</f>
        <v/>
      </c>
      <c r="C2724" s="186"/>
      <c r="D2724" s="187"/>
      <c r="E2724" t="str">
        <f>IF(D2724&gt;0,VLOOKUP(D2724,Liste!$A$10:$D$163,4),"")</f>
        <v/>
      </c>
      <c r="F2724" s="37"/>
      <c r="G2724" s="37"/>
      <c r="H2724" s="37"/>
      <c r="I2724" s="144" t="str">
        <f t="shared" si="42"/>
        <v/>
      </c>
    </row>
    <row r="2725" spans="1:9" ht="13" x14ac:dyDescent="0.3">
      <c r="A2725" s="147"/>
      <c r="B2725" s="149" t="str">
        <f>IF(A2725&gt;0,VLOOKUP(A2725,Liste!$B$179                         : Liste!$C$189,2),"")</f>
        <v/>
      </c>
      <c r="C2725" s="186"/>
      <c r="D2725" s="187"/>
      <c r="E2725" t="str">
        <f>IF(D2725&gt;0,VLOOKUP(D2725,Liste!$A$10:$D$163,4),"")</f>
        <v/>
      </c>
      <c r="F2725" s="37"/>
      <c r="G2725" s="37"/>
      <c r="H2725" s="37"/>
      <c r="I2725" s="144" t="str">
        <f t="shared" si="42"/>
        <v/>
      </c>
    </row>
    <row r="2726" spans="1:9" ht="13" x14ac:dyDescent="0.3">
      <c r="A2726" s="147"/>
      <c r="B2726" s="149" t="str">
        <f>IF(A2726&gt;0,VLOOKUP(A2726,Liste!$B$179                         : Liste!$C$189,2),"")</f>
        <v/>
      </c>
      <c r="C2726" s="186"/>
      <c r="D2726" s="187"/>
      <c r="E2726" t="str">
        <f>IF(D2726&gt;0,VLOOKUP(D2726,Liste!$A$10:$D$163,4),"")</f>
        <v/>
      </c>
      <c r="F2726" s="37"/>
      <c r="G2726" s="37"/>
      <c r="H2726" s="37"/>
      <c r="I2726" s="144" t="str">
        <f t="shared" si="42"/>
        <v/>
      </c>
    </row>
    <row r="2727" spans="1:9" ht="13" x14ac:dyDescent="0.3">
      <c r="A2727" s="147"/>
      <c r="B2727" s="149" t="str">
        <f>IF(A2727&gt;0,VLOOKUP(A2727,Liste!$B$179                         : Liste!$C$189,2),"")</f>
        <v/>
      </c>
      <c r="C2727" s="186"/>
      <c r="D2727" s="187"/>
      <c r="E2727" t="str">
        <f>IF(D2727&gt;0,VLOOKUP(D2727,Liste!$A$10:$D$163,4),"")</f>
        <v/>
      </c>
      <c r="F2727" s="37"/>
      <c r="G2727" s="37"/>
      <c r="H2727" s="37"/>
      <c r="I2727" s="144" t="str">
        <f t="shared" si="42"/>
        <v/>
      </c>
    </row>
    <row r="2728" spans="1:9" ht="13" x14ac:dyDescent="0.3">
      <c r="A2728" s="147"/>
      <c r="B2728" s="149" t="str">
        <f>IF(A2728&gt;0,VLOOKUP(A2728,Liste!$B$179                         : Liste!$C$189,2),"")</f>
        <v/>
      </c>
      <c r="C2728" s="186"/>
      <c r="D2728" s="187"/>
      <c r="E2728" t="str">
        <f>IF(D2728&gt;0,VLOOKUP(D2728,Liste!$A$10:$D$163,4),"")</f>
        <v/>
      </c>
      <c r="F2728" s="37"/>
      <c r="G2728" s="37"/>
      <c r="H2728" s="37"/>
      <c r="I2728" s="144" t="str">
        <f t="shared" si="42"/>
        <v/>
      </c>
    </row>
    <row r="2729" spans="1:9" ht="13" x14ac:dyDescent="0.3">
      <c r="A2729" s="147"/>
      <c r="B2729" s="149" t="str">
        <f>IF(A2729&gt;0,VLOOKUP(A2729,Liste!$B$179                         : Liste!$C$189,2),"")</f>
        <v/>
      </c>
      <c r="C2729" s="186"/>
      <c r="D2729" s="187"/>
      <c r="E2729" t="str">
        <f>IF(D2729&gt;0,VLOOKUP(D2729,Liste!$A$10:$D$163,4),"")</f>
        <v/>
      </c>
      <c r="F2729" s="37"/>
      <c r="G2729" s="37"/>
      <c r="H2729" s="37"/>
      <c r="I2729" s="144" t="str">
        <f t="shared" si="42"/>
        <v/>
      </c>
    </row>
    <row r="2730" spans="1:9" ht="13" x14ac:dyDescent="0.3">
      <c r="A2730" s="147"/>
      <c r="B2730" s="149" t="str">
        <f>IF(A2730&gt;0,VLOOKUP(A2730,Liste!$B$179                         : Liste!$C$189,2),"")</f>
        <v/>
      </c>
      <c r="C2730" s="186"/>
      <c r="D2730" s="187"/>
      <c r="E2730" t="str">
        <f>IF(D2730&gt;0,VLOOKUP(D2730,Liste!$A$10:$D$163,4),"")</f>
        <v/>
      </c>
      <c r="F2730" s="37"/>
      <c r="G2730" s="37"/>
      <c r="H2730" s="37"/>
      <c r="I2730" s="144" t="str">
        <f t="shared" si="42"/>
        <v/>
      </c>
    </row>
    <row r="2731" spans="1:9" ht="13" x14ac:dyDescent="0.3">
      <c r="A2731" s="147"/>
      <c r="B2731" s="149" t="str">
        <f>IF(A2731&gt;0,VLOOKUP(A2731,Liste!$B$179                         : Liste!$C$189,2),"")</f>
        <v/>
      </c>
      <c r="C2731" s="186"/>
      <c r="D2731" s="187"/>
      <c r="E2731" t="str">
        <f>IF(D2731&gt;0,VLOOKUP(D2731,Liste!$A$10:$D$163,4),"")</f>
        <v/>
      </c>
      <c r="F2731" s="37"/>
      <c r="G2731" s="37"/>
      <c r="H2731" s="37"/>
      <c r="I2731" s="144" t="str">
        <f t="shared" si="42"/>
        <v/>
      </c>
    </row>
    <row r="2732" spans="1:9" ht="13" x14ac:dyDescent="0.3">
      <c r="A2732" s="147"/>
      <c r="B2732" s="149" t="str">
        <f>IF(A2732&gt;0,VLOOKUP(A2732,Liste!$B$179                         : Liste!$C$189,2),"")</f>
        <v/>
      </c>
      <c r="C2732" s="186"/>
      <c r="D2732" s="187"/>
      <c r="E2732" t="str">
        <f>IF(D2732&gt;0,VLOOKUP(D2732,Liste!$A$10:$D$163,4),"")</f>
        <v/>
      </c>
      <c r="F2732" s="37"/>
      <c r="G2732" s="37"/>
      <c r="H2732" s="37"/>
      <c r="I2732" s="144" t="str">
        <f t="shared" si="42"/>
        <v/>
      </c>
    </row>
    <row r="2733" spans="1:9" ht="13" x14ac:dyDescent="0.3">
      <c r="A2733" s="147"/>
      <c r="B2733" s="149" t="str">
        <f>IF(A2733&gt;0,VLOOKUP(A2733,Liste!$B$179                         : Liste!$C$189,2),"")</f>
        <v/>
      </c>
      <c r="C2733" s="186"/>
      <c r="D2733" s="187"/>
      <c r="E2733" t="str">
        <f>IF(D2733&gt;0,VLOOKUP(D2733,Liste!$A$10:$D$163,4),"")</f>
        <v/>
      </c>
      <c r="F2733" s="37"/>
      <c r="G2733" s="37"/>
      <c r="H2733" s="37"/>
      <c r="I2733" s="144" t="str">
        <f t="shared" si="42"/>
        <v/>
      </c>
    </row>
    <row r="2734" spans="1:9" ht="13" x14ac:dyDescent="0.3">
      <c r="A2734" s="147"/>
      <c r="B2734" s="149" t="str">
        <f>IF(A2734&gt;0,VLOOKUP(A2734,Liste!$B$179                         : Liste!$C$189,2),"")</f>
        <v/>
      </c>
      <c r="C2734" s="186"/>
      <c r="D2734" s="187"/>
      <c r="E2734" t="str">
        <f>IF(D2734&gt;0,VLOOKUP(D2734,Liste!$A$10:$D$163,4),"")</f>
        <v/>
      </c>
      <c r="F2734" s="37"/>
      <c r="G2734" s="37"/>
      <c r="H2734" s="37"/>
      <c r="I2734" s="144" t="str">
        <f t="shared" si="42"/>
        <v/>
      </c>
    </row>
    <row r="2735" spans="1:9" ht="13" x14ac:dyDescent="0.3">
      <c r="A2735" s="147"/>
      <c r="B2735" s="149" t="str">
        <f>IF(A2735&gt;0,VLOOKUP(A2735,Liste!$B$179                         : Liste!$C$189,2),"")</f>
        <v/>
      </c>
      <c r="C2735" s="186"/>
      <c r="D2735" s="187"/>
      <c r="E2735" t="str">
        <f>IF(D2735&gt;0,VLOOKUP(D2735,Liste!$A$10:$D$163,4),"")</f>
        <v/>
      </c>
      <c r="F2735" s="37"/>
      <c r="G2735" s="37"/>
      <c r="H2735" s="37"/>
      <c r="I2735" s="144" t="str">
        <f t="shared" si="42"/>
        <v/>
      </c>
    </row>
    <row r="2736" spans="1:9" ht="13" x14ac:dyDescent="0.3">
      <c r="A2736" s="147"/>
      <c r="B2736" s="149" t="str">
        <f>IF(A2736&gt;0,VLOOKUP(A2736,Liste!$B$179                         : Liste!$C$189,2),"")</f>
        <v/>
      </c>
      <c r="C2736" s="186"/>
      <c r="D2736" s="187"/>
      <c r="E2736" t="str">
        <f>IF(D2736&gt;0,VLOOKUP(D2736,Liste!$A$10:$D$163,4),"")</f>
        <v/>
      </c>
      <c r="F2736" s="37"/>
      <c r="G2736" s="37"/>
      <c r="H2736" s="37"/>
      <c r="I2736" s="144" t="str">
        <f t="shared" si="42"/>
        <v/>
      </c>
    </row>
    <row r="2737" spans="1:9" ht="13" x14ac:dyDescent="0.3">
      <c r="A2737" s="147"/>
      <c r="B2737" s="149" t="str">
        <f>IF(A2737&gt;0,VLOOKUP(A2737,Liste!$B$179                         : Liste!$C$189,2),"")</f>
        <v/>
      </c>
      <c r="C2737" s="186"/>
      <c r="D2737" s="187"/>
      <c r="E2737" t="str">
        <f>IF(D2737&gt;0,VLOOKUP(D2737,Liste!$A$10:$D$163,4),"")</f>
        <v/>
      </c>
      <c r="F2737" s="37"/>
      <c r="G2737" s="37"/>
      <c r="H2737" s="37"/>
      <c r="I2737" s="144" t="str">
        <f t="shared" si="42"/>
        <v/>
      </c>
    </row>
    <row r="2738" spans="1:9" ht="13" x14ac:dyDescent="0.3">
      <c r="A2738" s="147"/>
      <c r="B2738" s="149" t="str">
        <f>IF(A2738&gt;0,VLOOKUP(A2738,Liste!$B$179                         : Liste!$C$189,2),"")</f>
        <v/>
      </c>
      <c r="C2738" s="186"/>
      <c r="D2738" s="187"/>
      <c r="E2738" t="str">
        <f>IF(D2738&gt;0,VLOOKUP(D2738,Liste!$A$10:$D$163,4),"")</f>
        <v/>
      </c>
      <c r="F2738" s="37"/>
      <c r="G2738" s="37"/>
      <c r="H2738" s="37"/>
      <c r="I2738" s="144" t="str">
        <f t="shared" si="42"/>
        <v/>
      </c>
    </row>
    <row r="2739" spans="1:9" ht="13" x14ac:dyDescent="0.3">
      <c r="A2739" s="147"/>
      <c r="B2739" s="149" t="str">
        <f>IF(A2739&gt;0,VLOOKUP(A2739,Liste!$B$179                         : Liste!$C$189,2),"")</f>
        <v/>
      </c>
      <c r="C2739" s="186"/>
      <c r="D2739" s="187"/>
      <c r="E2739" t="str">
        <f>IF(D2739&gt;0,VLOOKUP(D2739,Liste!$A$10:$D$163,4),"")</f>
        <v/>
      </c>
      <c r="F2739" s="37"/>
      <c r="G2739" s="37"/>
      <c r="H2739" s="37"/>
      <c r="I2739" s="144" t="str">
        <f t="shared" si="42"/>
        <v/>
      </c>
    </row>
    <row r="2740" spans="1:9" ht="13" x14ac:dyDescent="0.3">
      <c r="A2740" s="147"/>
      <c r="B2740" s="149" t="str">
        <f>IF(A2740&gt;0,VLOOKUP(A2740,Liste!$B$179                         : Liste!$C$189,2),"")</f>
        <v/>
      </c>
      <c r="C2740" s="186"/>
      <c r="D2740" s="187"/>
      <c r="E2740" t="str">
        <f>IF(D2740&gt;0,VLOOKUP(D2740,Liste!$A$10:$D$163,4),"")</f>
        <v/>
      </c>
      <c r="F2740" s="37"/>
      <c r="G2740" s="37"/>
      <c r="H2740" s="37"/>
      <c r="I2740" s="144" t="str">
        <f t="shared" si="42"/>
        <v/>
      </c>
    </row>
    <row r="2741" spans="1:9" ht="13" x14ac:dyDescent="0.3">
      <c r="A2741" s="147"/>
      <c r="B2741" s="149" t="str">
        <f>IF(A2741&gt;0,VLOOKUP(A2741,Liste!$B$179                         : Liste!$C$189,2),"")</f>
        <v/>
      </c>
      <c r="C2741" s="186"/>
      <c r="D2741" s="187"/>
      <c r="E2741" t="str">
        <f>IF(D2741&gt;0,VLOOKUP(D2741,Liste!$A$10:$D$163,4),"")</f>
        <v/>
      </c>
      <c r="F2741" s="37"/>
      <c r="G2741" s="37"/>
      <c r="H2741" s="37"/>
      <c r="I2741" s="144" t="str">
        <f t="shared" si="42"/>
        <v/>
      </c>
    </row>
    <row r="2742" spans="1:9" ht="13" x14ac:dyDescent="0.3">
      <c r="A2742" s="147"/>
      <c r="B2742" s="149" t="str">
        <f>IF(A2742&gt;0,VLOOKUP(A2742,Liste!$B$179                         : Liste!$C$189,2),"")</f>
        <v/>
      </c>
      <c r="C2742" s="186"/>
      <c r="D2742" s="187"/>
      <c r="E2742" t="str">
        <f>IF(D2742&gt;0,VLOOKUP(D2742,Liste!$A$10:$D$163,4),"")</f>
        <v/>
      </c>
      <c r="F2742" s="37"/>
      <c r="G2742" s="37"/>
      <c r="H2742" s="37"/>
      <c r="I2742" s="144" t="str">
        <f t="shared" si="42"/>
        <v/>
      </c>
    </row>
    <row r="2743" spans="1:9" ht="13" x14ac:dyDescent="0.3">
      <c r="A2743" s="147"/>
      <c r="B2743" s="149" t="str">
        <f>IF(A2743&gt;0,VLOOKUP(A2743,Liste!$B$179                         : Liste!$C$189,2),"")</f>
        <v/>
      </c>
      <c r="C2743" s="186"/>
      <c r="D2743" s="187"/>
      <c r="E2743" t="str">
        <f>IF(D2743&gt;0,VLOOKUP(D2743,Liste!$A$10:$D$163,4),"")</f>
        <v/>
      </c>
      <c r="F2743" s="37"/>
      <c r="G2743" s="37"/>
      <c r="H2743" s="37"/>
      <c r="I2743" s="144" t="str">
        <f t="shared" si="42"/>
        <v/>
      </c>
    </row>
    <row r="2744" spans="1:9" ht="13" x14ac:dyDescent="0.3">
      <c r="A2744" s="147"/>
      <c r="B2744" s="149" t="str">
        <f>IF(A2744&gt;0,VLOOKUP(A2744,Liste!$B$179                         : Liste!$C$189,2),"")</f>
        <v/>
      </c>
      <c r="C2744" s="186"/>
      <c r="D2744" s="187"/>
      <c r="E2744" t="str">
        <f>IF(D2744&gt;0,VLOOKUP(D2744,Liste!$A$10:$D$163,4),"")</f>
        <v/>
      </c>
      <c r="F2744" s="37"/>
      <c r="G2744" s="37"/>
      <c r="H2744" s="37"/>
      <c r="I2744" s="144" t="str">
        <f t="shared" si="42"/>
        <v/>
      </c>
    </row>
    <row r="2745" spans="1:9" ht="13" x14ac:dyDescent="0.3">
      <c r="A2745" s="147"/>
      <c r="B2745" s="149" t="str">
        <f>IF(A2745&gt;0,VLOOKUP(A2745,Liste!$B$179                         : Liste!$C$189,2),"")</f>
        <v/>
      </c>
      <c r="C2745" s="186"/>
      <c r="D2745" s="187"/>
      <c r="E2745" t="str">
        <f>IF(D2745&gt;0,VLOOKUP(D2745,Liste!$A$10:$D$163,4),"")</f>
        <v/>
      </c>
      <c r="F2745" s="37"/>
      <c r="G2745" s="37"/>
      <c r="H2745" s="37"/>
      <c r="I2745" s="144" t="str">
        <f t="shared" si="42"/>
        <v/>
      </c>
    </row>
    <row r="2746" spans="1:9" ht="13" x14ac:dyDescent="0.3">
      <c r="A2746" s="147"/>
      <c r="B2746" s="149" t="str">
        <f>IF(A2746&gt;0,VLOOKUP(A2746,Liste!$B$179                         : Liste!$C$189,2),"")</f>
        <v/>
      </c>
      <c r="C2746" s="186"/>
      <c r="D2746" s="187"/>
      <c r="E2746" t="str">
        <f>IF(D2746&gt;0,VLOOKUP(D2746,Liste!$A$10:$D$163,4),"")</f>
        <v/>
      </c>
      <c r="F2746" s="37"/>
      <c r="G2746" s="37"/>
      <c r="H2746" s="37"/>
      <c r="I2746" s="144" t="str">
        <f t="shared" si="42"/>
        <v/>
      </c>
    </row>
    <row r="2747" spans="1:9" ht="13" x14ac:dyDescent="0.3">
      <c r="A2747" s="147"/>
      <c r="B2747" s="149" t="str">
        <f>IF(A2747&gt;0,VLOOKUP(A2747,Liste!$B$179                         : Liste!$C$189,2),"")</f>
        <v/>
      </c>
      <c r="C2747" s="186"/>
      <c r="D2747" s="187"/>
      <c r="E2747" t="str">
        <f>IF(D2747&gt;0,VLOOKUP(D2747,Liste!$A$10:$D$163,4),"")</f>
        <v/>
      </c>
      <c r="F2747" s="37"/>
      <c r="G2747" s="37"/>
      <c r="H2747" s="37"/>
      <c r="I2747" s="144" t="str">
        <f t="shared" si="42"/>
        <v/>
      </c>
    </row>
    <row r="2748" spans="1:9" ht="13" x14ac:dyDescent="0.3">
      <c r="A2748" s="147"/>
      <c r="B2748" s="149" t="str">
        <f>IF(A2748&gt;0,VLOOKUP(A2748,Liste!$B$179                         : Liste!$C$189,2),"")</f>
        <v/>
      </c>
      <c r="C2748" s="186"/>
      <c r="D2748" s="187"/>
      <c r="E2748" t="str">
        <f>IF(D2748&gt;0,VLOOKUP(D2748,Liste!$A$10:$D$163,4),"")</f>
        <v/>
      </c>
      <c r="F2748" s="37"/>
      <c r="G2748" s="37"/>
      <c r="H2748" s="37"/>
      <c r="I2748" s="144" t="str">
        <f t="shared" si="42"/>
        <v/>
      </c>
    </row>
    <row r="2749" spans="1:9" ht="13" x14ac:dyDescent="0.3">
      <c r="A2749" s="147"/>
      <c r="B2749" s="149" t="str">
        <f>IF(A2749&gt;0,VLOOKUP(A2749,Liste!$B$179                         : Liste!$C$189,2),"")</f>
        <v/>
      </c>
      <c r="C2749" s="186"/>
      <c r="D2749" s="187"/>
      <c r="E2749" t="str">
        <f>IF(D2749&gt;0,VLOOKUP(D2749,Liste!$A$10:$D$163,4),"")</f>
        <v/>
      </c>
      <c r="F2749" s="37"/>
      <c r="G2749" s="37"/>
      <c r="H2749" s="37"/>
      <c r="I2749" s="144" t="str">
        <f t="shared" si="42"/>
        <v/>
      </c>
    </row>
    <row r="2750" spans="1:9" ht="13" x14ac:dyDescent="0.3">
      <c r="A2750" s="147"/>
      <c r="B2750" s="149" t="str">
        <f>IF(A2750&gt;0,VLOOKUP(A2750,Liste!$B$179                         : Liste!$C$189,2),"")</f>
        <v/>
      </c>
      <c r="C2750" s="186"/>
      <c r="D2750" s="187"/>
      <c r="E2750" t="str">
        <f>IF(D2750&gt;0,VLOOKUP(D2750,Liste!$A$10:$D$163,4),"")</f>
        <v/>
      </c>
      <c r="F2750" s="37"/>
      <c r="G2750" s="37"/>
      <c r="H2750" s="37"/>
      <c r="I2750" s="144" t="str">
        <f t="shared" si="42"/>
        <v/>
      </c>
    </row>
    <row r="2751" spans="1:9" ht="13" x14ac:dyDescent="0.3">
      <c r="A2751" s="147"/>
      <c r="B2751" s="149" t="str">
        <f>IF(A2751&gt;0,VLOOKUP(A2751,Liste!$B$179                         : Liste!$C$189,2),"")</f>
        <v/>
      </c>
      <c r="C2751" s="186"/>
      <c r="D2751" s="187"/>
      <c r="E2751" t="str">
        <f>IF(D2751&gt;0,VLOOKUP(D2751,Liste!$A$10:$D$163,4),"")</f>
        <v/>
      </c>
      <c r="F2751" s="37"/>
      <c r="G2751" s="37"/>
      <c r="H2751" s="37"/>
      <c r="I2751" s="144" t="str">
        <f t="shared" si="42"/>
        <v/>
      </c>
    </row>
    <row r="2752" spans="1:9" ht="13" x14ac:dyDescent="0.3">
      <c r="A2752" s="147"/>
      <c r="B2752" s="149" t="str">
        <f>IF(A2752&gt;0,VLOOKUP(A2752,Liste!$B$179                         : Liste!$C$189,2),"")</f>
        <v/>
      </c>
      <c r="C2752" s="186"/>
      <c r="D2752" s="187"/>
      <c r="E2752" t="str">
        <f>IF(D2752&gt;0,VLOOKUP(D2752,Liste!$A$10:$D$163,4),"")</f>
        <v/>
      </c>
      <c r="F2752" s="37"/>
      <c r="G2752" s="37"/>
      <c r="H2752" s="37"/>
      <c r="I2752" s="144" t="str">
        <f t="shared" si="42"/>
        <v/>
      </c>
    </row>
    <row r="2753" spans="1:9" ht="13" x14ac:dyDescent="0.3">
      <c r="A2753" s="147"/>
      <c r="B2753" s="149" t="str">
        <f>IF(A2753&gt;0,VLOOKUP(A2753,Liste!$B$179                         : Liste!$C$189,2),"")</f>
        <v/>
      </c>
      <c r="C2753" s="186"/>
      <c r="D2753" s="187"/>
      <c r="E2753" t="str">
        <f>IF(D2753&gt;0,VLOOKUP(D2753,Liste!$A$10:$D$163,4),"")</f>
        <v/>
      </c>
      <c r="F2753" s="37"/>
      <c r="G2753" s="37"/>
      <c r="H2753" s="37"/>
      <c r="I2753" s="144" t="str">
        <f t="shared" si="42"/>
        <v/>
      </c>
    </row>
    <row r="2754" spans="1:9" ht="13" x14ac:dyDescent="0.3">
      <c r="A2754" s="147"/>
      <c r="B2754" s="149" t="str">
        <f>IF(A2754&gt;0,VLOOKUP(A2754,Liste!$B$179                         : Liste!$C$189,2),"")</f>
        <v/>
      </c>
      <c r="C2754" s="186"/>
      <c r="D2754" s="187"/>
      <c r="E2754" t="str">
        <f>IF(D2754&gt;0,VLOOKUP(D2754,Liste!$A$10:$D$163,4),"")</f>
        <v/>
      </c>
      <c r="F2754" s="37"/>
      <c r="G2754" s="37"/>
      <c r="H2754" s="37"/>
      <c r="I2754" s="144" t="str">
        <f t="shared" si="42"/>
        <v/>
      </c>
    </row>
    <row r="2755" spans="1:9" ht="13" x14ac:dyDescent="0.3">
      <c r="A2755" s="147"/>
      <c r="B2755" s="149" t="str">
        <f>IF(A2755&gt;0,VLOOKUP(A2755,Liste!$B$179                         : Liste!$C$189,2),"")</f>
        <v/>
      </c>
      <c r="C2755" s="186"/>
      <c r="D2755" s="187"/>
      <c r="E2755" t="str">
        <f>IF(D2755&gt;0,VLOOKUP(D2755,Liste!$A$10:$D$163,4),"")</f>
        <v/>
      </c>
      <c r="F2755" s="37"/>
      <c r="G2755" s="37"/>
      <c r="H2755" s="37"/>
      <c r="I2755" s="144" t="str">
        <f t="shared" si="42"/>
        <v/>
      </c>
    </row>
    <row r="2756" spans="1:9" ht="13" x14ac:dyDescent="0.3">
      <c r="A2756" s="147"/>
      <c r="B2756" s="149" t="str">
        <f>IF(A2756&gt;0,VLOOKUP(A2756,Liste!$B$179                         : Liste!$C$189,2),"")</f>
        <v/>
      </c>
      <c r="C2756" s="186"/>
      <c r="D2756" s="187"/>
      <c r="E2756" t="str">
        <f>IF(D2756&gt;0,VLOOKUP(D2756,Liste!$A$10:$D$163,4),"")</f>
        <v/>
      </c>
      <c r="F2756" s="37"/>
      <c r="G2756" s="37"/>
      <c r="H2756" s="37"/>
      <c r="I2756" s="144" t="str">
        <f t="shared" si="42"/>
        <v/>
      </c>
    </row>
    <row r="2757" spans="1:9" ht="13" x14ac:dyDescent="0.3">
      <c r="A2757" s="147"/>
      <c r="B2757" s="149" t="str">
        <f>IF(A2757&gt;0,VLOOKUP(A2757,Liste!$B$179                         : Liste!$C$189,2),"")</f>
        <v/>
      </c>
      <c r="C2757" s="186"/>
      <c r="D2757" s="187"/>
      <c r="E2757" t="str">
        <f>IF(D2757&gt;0,VLOOKUP(D2757,Liste!$A$10:$D$163,4),"")</f>
        <v/>
      </c>
      <c r="F2757" s="37"/>
      <c r="G2757" s="37"/>
      <c r="H2757" s="37"/>
      <c r="I2757" s="144" t="str">
        <f t="shared" si="42"/>
        <v/>
      </c>
    </row>
    <row r="2758" spans="1:9" ht="13" x14ac:dyDescent="0.3">
      <c r="A2758" s="147"/>
      <c r="B2758" s="149" t="str">
        <f>IF(A2758&gt;0,VLOOKUP(A2758,Liste!$B$179                         : Liste!$C$189,2),"")</f>
        <v/>
      </c>
      <c r="C2758" s="186"/>
      <c r="D2758" s="187"/>
      <c r="E2758" t="str">
        <f>IF(D2758&gt;0,VLOOKUP(D2758,Liste!$A$10:$D$163,4),"")</f>
        <v/>
      </c>
      <c r="F2758" s="37"/>
      <c r="G2758" s="37"/>
      <c r="H2758" s="37"/>
      <c r="I2758" s="144" t="str">
        <f t="shared" ref="I2758:I2821" si="43">IF(AND(D2758&gt;0,F2758+G2758+H2758=0),"EN ATTENTE",IF(F2758+G2758+H2758&gt;1,"ERREUR",""))</f>
        <v/>
      </c>
    </row>
    <row r="2759" spans="1:9" ht="13" x14ac:dyDescent="0.3">
      <c r="A2759" s="147"/>
      <c r="B2759" s="149" t="str">
        <f>IF(A2759&gt;0,VLOOKUP(A2759,Liste!$B$179                         : Liste!$C$189,2),"")</f>
        <v/>
      </c>
      <c r="C2759" s="186"/>
      <c r="D2759" s="187"/>
      <c r="E2759" t="str">
        <f>IF(D2759&gt;0,VLOOKUP(D2759,Liste!$A$10:$D$163,4),"")</f>
        <v/>
      </c>
      <c r="F2759" s="37"/>
      <c r="G2759" s="37"/>
      <c r="H2759" s="37"/>
      <c r="I2759" s="144" t="str">
        <f t="shared" si="43"/>
        <v/>
      </c>
    </row>
    <row r="2760" spans="1:9" ht="13" x14ac:dyDescent="0.3">
      <c r="A2760" s="147"/>
      <c r="B2760" s="149" t="str">
        <f>IF(A2760&gt;0,VLOOKUP(A2760,Liste!$B$179                         : Liste!$C$189,2),"")</f>
        <v/>
      </c>
      <c r="C2760" s="186"/>
      <c r="D2760" s="187"/>
      <c r="E2760" t="str">
        <f>IF(D2760&gt;0,VLOOKUP(D2760,Liste!$A$10:$D$163,4),"")</f>
        <v/>
      </c>
      <c r="F2760" s="37"/>
      <c r="G2760" s="37"/>
      <c r="H2760" s="37"/>
      <c r="I2760" s="144" t="str">
        <f t="shared" si="43"/>
        <v/>
      </c>
    </row>
    <row r="2761" spans="1:9" ht="13" x14ac:dyDescent="0.3">
      <c r="A2761" s="147"/>
      <c r="B2761" s="149" t="str">
        <f>IF(A2761&gt;0,VLOOKUP(A2761,Liste!$B$179                         : Liste!$C$189,2),"")</f>
        <v/>
      </c>
      <c r="C2761" s="186"/>
      <c r="D2761" s="187"/>
      <c r="E2761" t="str">
        <f>IF(D2761&gt;0,VLOOKUP(D2761,Liste!$A$10:$D$163,4),"")</f>
        <v/>
      </c>
      <c r="F2761" s="37"/>
      <c r="G2761" s="37"/>
      <c r="H2761" s="37"/>
      <c r="I2761" s="144" t="str">
        <f t="shared" si="43"/>
        <v/>
      </c>
    </row>
    <row r="2762" spans="1:9" ht="13" x14ac:dyDescent="0.3">
      <c r="A2762" s="147"/>
      <c r="B2762" s="149" t="str">
        <f>IF(A2762&gt;0,VLOOKUP(A2762,Liste!$B$179                         : Liste!$C$189,2),"")</f>
        <v/>
      </c>
      <c r="C2762" s="186"/>
      <c r="D2762" s="187"/>
      <c r="E2762" t="str">
        <f>IF(D2762&gt;0,VLOOKUP(D2762,Liste!$A$10:$D$163,4),"")</f>
        <v/>
      </c>
      <c r="F2762" s="37"/>
      <c r="G2762" s="37"/>
      <c r="H2762" s="37"/>
      <c r="I2762" s="144" t="str">
        <f t="shared" si="43"/>
        <v/>
      </c>
    </row>
    <row r="2763" spans="1:9" ht="13" x14ac:dyDescent="0.3">
      <c r="A2763" s="147"/>
      <c r="B2763" s="149" t="str">
        <f>IF(A2763&gt;0,VLOOKUP(A2763,Liste!$B$179                         : Liste!$C$189,2),"")</f>
        <v/>
      </c>
      <c r="C2763" s="186"/>
      <c r="D2763" s="187"/>
      <c r="E2763" t="str">
        <f>IF(D2763&gt;0,VLOOKUP(D2763,Liste!$A$10:$D$163,4),"")</f>
        <v/>
      </c>
      <c r="F2763" s="37"/>
      <c r="G2763" s="37"/>
      <c r="H2763" s="37"/>
      <c r="I2763" s="144" t="str">
        <f t="shared" si="43"/>
        <v/>
      </c>
    </row>
    <row r="2764" spans="1:9" ht="13" x14ac:dyDescent="0.3">
      <c r="A2764" s="147"/>
      <c r="B2764" s="149" t="str">
        <f>IF(A2764&gt;0,VLOOKUP(A2764,Liste!$B$179                         : Liste!$C$189,2),"")</f>
        <v/>
      </c>
      <c r="C2764" s="186"/>
      <c r="D2764" s="187"/>
      <c r="E2764" t="str">
        <f>IF(D2764&gt;0,VLOOKUP(D2764,Liste!$A$10:$D$163,4),"")</f>
        <v/>
      </c>
      <c r="F2764" s="37"/>
      <c r="G2764" s="37"/>
      <c r="H2764" s="37"/>
      <c r="I2764" s="144" t="str">
        <f t="shared" si="43"/>
        <v/>
      </c>
    </row>
    <row r="2765" spans="1:9" ht="13" x14ac:dyDescent="0.3">
      <c r="A2765" s="147"/>
      <c r="B2765" s="149" t="str">
        <f>IF(A2765&gt;0,VLOOKUP(A2765,Liste!$B$179                         : Liste!$C$189,2),"")</f>
        <v/>
      </c>
      <c r="C2765" s="186"/>
      <c r="D2765" s="187"/>
      <c r="E2765" t="str">
        <f>IF(D2765&gt;0,VLOOKUP(D2765,Liste!$A$10:$D$163,4),"")</f>
        <v/>
      </c>
      <c r="F2765" s="37"/>
      <c r="G2765" s="37"/>
      <c r="H2765" s="37"/>
      <c r="I2765" s="144" t="str">
        <f t="shared" si="43"/>
        <v/>
      </c>
    </row>
    <row r="2766" spans="1:9" ht="13" x14ac:dyDescent="0.3">
      <c r="A2766" s="147"/>
      <c r="B2766" s="149" t="str">
        <f>IF(A2766&gt;0,VLOOKUP(A2766,Liste!$B$179                         : Liste!$C$189,2),"")</f>
        <v/>
      </c>
      <c r="C2766" s="186"/>
      <c r="D2766" s="187"/>
      <c r="E2766" t="str">
        <f>IF(D2766&gt;0,VLOOKUP(D2766,Liste!$A$10:$D$163,4),"")</f>
        <v/>
      </c>
      <c r="F2766" s="37"/>
      <c r="G2766" s="37"/>
      <c r="H2766" s="37"/>
      <c r="I2766" s="144" t="str">
        <f t="shared" si="43"/>
        <v/>
      </c>
    </row>
    <row r="2767" spans="1:9" ht="13" x14ac:dyDescent="0.3">
      <c r="A2767" s="147"/>
      <c r="B2767" s="149" t="str">
        <f>IF(A2767&gt;0,VLOOKUP(A2767,Liste!$B$179                         : Liste!$C$189,2),"")</f>
        <v/>
      </c>
      <c r="C2767" s="186"/>
      <c r="D2767" s="187"/>
      <c r="E2767" t="str">
        <f>IF(D2767&gt;0,VLOOKUP(D2767,Liste!$A$10:$D$163,4),"")</f>
        <v/>
      </c>
      <c r="F2767" s="37"/>
      <c r="G2767" s="37"/>
      <c r="H2767" s="37"/>
      <c r="I2767" s="144" t="str">
        <f t="shared" si="43"/>
        <v/>
      </c>
    </row>
    <row r="2768" spans="1:9" ht="13" x14ac:dyDescent="0.3">
      <c r="A2768" s="147"/>
      <c r="B2768" s="149" t="str">
        <f>IF(A2768&gt;0,VLOOKUP(A2768,Liste!$B$179                         : Liste!$C$189,2),"")</f>
        <v/>
      </c>
      <c r="C2768" s="186"/>
      <c r="D2768" s="187"/>
      <c r="E2768" t="str">
        <f>IF(D2768&gt;0,VLOOKUP(D2768,Liste!$A$10:$D$163,4),"")</f>
        <v/>
      </c>
      <c r="F2768" s="37"/>
      <c r="G2768" s="37"/>
      <c r="H2768" s="37"/>
      <c r="I2768" s="144" t="str">
        <f t="shared" si="43"/>
        <v/>
      </c>
    </row>
    <row r="2769" spans="1:9" ht="13" x14ac:dyDescent="0.3">
      <c r="A2769" s="147"/>
      <c r="B2769" s="149" t="str">
        <f>IF(A2769&gt;0,VLOOKUP(A2769,Liste!$B$179                         : Liste!$C$189,2),"")</f>
        <v/>
      </c>
      <c r="C2769" s="186"/>
      <c r="D2769" s="187"/>
      <c r="E2769" t="str">
        <f>IF(D2769&gt;0,VLOOKUP(D2769,Liste!$A$10:$D$163,4),"")</f>
        <v/>
      </c>
      <c r="F2769" s="37"/>
      <c r="G2769" s="37"/>
      <c r="H2769" s="37"/>
      <c r="I2769" s="144" t="str">
        <f t="shared" si="43"/>
        <v/>
      </c>
    </row>
    <row r="2770" spans="1:9" ht="13" x14ac:dyDescent="0.3">
      <c r="A2770" s="147"/>
      <c r="B2770" s="149" t="str">
        <f>IF(A2770&gt;0,VLOOKUP(A2770,Liste!$B$179                         : Liste!$C$189,2),"")</f>
        <v/>
      </c>
      <c r="C2770" s="186"/>
      <c r="D2770" s="187"/>
      <c r="E2770" t="str">
        <f>IF(D2770&gt;0,VLOOKUP(D2770,Liste!$A$10:$D$163,4),"")</f>
        <v/>
      </c>
      <c r="F2770" s="37"/>
      <c r="G2770" s="37"/>
      <c r="H2770" s="37"/>
      <c r="I2770" s="144" t="str">
        <f t="shared" si="43"/>
        <v/>
      </c>
    </row>
    <row r="2771" spans="1:9" ht="13" x14ac:dyDescent="0.3">
      <c r="A2771" s="147"/>
      <c r="B2771" s="149" t="str">
        <f>IF(A2771&gt;0,VLOOKUP(A2771,Liste!$B$179                         : Liste!$C$189,2),"")</f>
        <v/>
      </c>
      <c r="C2771" s="186"/>
      <c r="D2771" s="187"/>
      <c r="E2771" t="str">
        <f>IF(D2771&gt;0,VLOOKUP(D2771,Liste!$A$10:$D$163,4),"")</f>
        <v/>
      </c>
      <c r="F2771" s="37"/>
      <c r="G2771" s="37"/>
      <c r="H2771" s="37"/>
      <c r="I2771" s="144" t="str">
        <f t="shared" si="43"/>
        <v/>
      </c>
    </row>
    <row r="2772" spans="1:9" ht="13" x14ac:dyDescent="0.3">
      <c r="A2772" s="147"/>
      <c r="B2772" s="149" t="str">
        <f>IF(A2772&gt;0,VLOOKUP(A2772,Liste!$B$179                         : Liste!$C$189,2),"")</f>
        <v/>
      </c>
      <c r="C2772" s="186"/>
      <c r="D2772" s="187"/>
      <c r="E2772" t="str">
        <f>IF(D2772&gt;0,VLOOKUP(D2772,Liste!$A$10:$D$163,4),"")</f>
        <v/>
      </c>
      <c r="F2772" s="37"/>
      <c r="G2772" s="37"/>
      <c r="H2772" s="37"/>
      <c r="I2772" s="144" t="str">
        <f t="shared" si="43"/>
        <v/>
      </c>
    </row>
    <row r="2773" spans="1:9" ht="13" x14ac:dyDescent="0.3">
      <c r="A2773" s="147"/>
      <c r="B2773" s="149" t="str">
        <f>IF(A2773&gt;0,VLOOKUP(A2773,Liste!$B$179                         : Liste!$C$189,2),"")</f>
        <v/>
      </c>
      <c r="C2773" s="186"/>
      <c r="D2773" s="187"/>
      <c r="E2773" t="str">
        <f>IF(D2773&gt;0,VLOOKUP(D2773,Liste!$A$10:$D$163,4),"")</f>
        <v/>
      </c>
      <c r="F2773" s="37"/>
      <c r="G2773" s="37"/>
      <c r="H2773" s="37"/>
      <c r="I2773" s="144" t="str">
        <f t="shared" si="43"/>
        <v/>
      </c>
    </row>
    <row r="2774" spans="1:9" ht="13" x14ac:dyDescent="0.3">
      <c r="A2774" s="147"/>
      <c r="B2774" s="149" t="str">
        <f>IF(A2774&gt;0,VLOOKUP(A2774,Liste!$B$179                         : Liste!$C$189,2),"")</f>
        <v/>
      </c>
      <c r="C2774" s="186"/>
      <c r="D2774" s="187"/>
      <c r="E2774" t="str">
        <f>IF(D2774&gt;0,VLOOKUP(D2774,Liste!$A$10:$D$163,4),"")</f>
        <v/>
      </c>
      <c r="F2774" s="37"/>
      <c r="G2774" s="37"/>
      <c r="H2774" s="37"/>
      <c r="I2774" s="144" t="str">
        <f t="shared" si="43"/>
        <v/>
      </c>
    </row>
    <row r="2775" spans="1:9" ht="13" x14ac:dyDescent="0.3">
      <c r="A2775" s="147"/>
      <c r="B2775" s="149" t="str">
        <f>IF(A2775&gt;0,VLOOKUP(A2775,Liste!$B$179                         : Liste!$C$189,2),"")</f>
        <v/>
      </c>
      <c r="C2775" s="186"/>
      <c r="D2775" s="187"/>
      <c r="E2775" t="str">
        <f>IF(D2775&gt;0,VLOOKUP(D2775,Liste!$A$10:$D$163,4),"")</f>
        <v/>
      </c>
      <c r="F2775" s="37"/>
      <c r="G2775" s="37"/>
      <c r="H2775" s="37"/>
      <c r="I2775" s="144" t="str">
        <f t="shared" si="43"/>
        <v/>
      </c>
    </row>
    <row r="2776" spans="1:9" ht="13" x14ac:dyDescent="0.3">
      <c r="A2776" s="147"/>
      <c r="B2776" s="149" t="str">
        <f>IF(A2776&gt;0,VLOOKUP(A2776,Liste!$B$179                         : Liste!$C$189,2),"")</f>
        <v/>
      </c>
      <c r="C2776" s="186"/>
      <c r="D2776" s="187"/>
      <c r="E2776" t="str">
        <f>IF(D2776&gt;0,VLOOKUP(D2776,Liste!$A$10:$D$163,4),"")</f>
        <v/>
      </c>
      <c r="F2776" s="37"/>
      <c r="G2776" s="37"/>
      <c r="H2776" s="37"/>
      <c r="I2776" s="144" t="str">
        <f t="shared" si="43"/>
        <v/>
      </c>
    </row>
    <row r="2777" spans="1:9" ht="13" x14ac:dyDescent="0.3">
      <c r="A2777" s="147"/>
      <c r="B2777" s="149" t="str">
        <f>IF(A2777&gt;0,VLOOKUP(A2777,Liste!$B$179                         : Liste!$C$189,2),"")</f>
        <v/>
      </c>
      <c r="C2777" s="186"/>
      <c r="D2777" s="187"/>
      <c r="E2777" t="str">
        <f>IF(D2777&gt;0,VLOOKUP(D2777,Liste!$A$10:$D$163,4),"")</f>
        <v/>
      </c>
      <c r="F2777" s="37"/>
      <c r="G2777" s="37"/>
      <c r="H2777" s="37"/>
      <c r="I2777" s="144" t="str">
        <f t="shared" si="43"/>
        <v/>
      </c>
    </row>
    <row r="2778" spans="1:9" ht="13" x14ac:dyDescent="0.3">
      <c r="A2778" s="147"/>
      <c r="B2778" s="149" t="str">
        <f>IF(A2778&gt;0,VLOOKUP(A2778,Liste!$B$179                         : Liste!$C$189,2),"")</f>
        <v/>
      </c>
      <c r="C2778" s="186"/>
      <c r="D2778" s="187"/>
      <c r="E2778" t="str">
        <f>IF(D2778&gt;0,VLOOKUP(D2778,Liste!$A$10:$D$163,4),"")</f>
        <v/>
      </c>
      <c r="F2778" s="37"/>
      <c r="G2778" s="37"/>
      <c r="H2778" s="37"/>
      <c r="I2778" s="144" t="str">
        <f t="shared" si="43"/>
        <v/>
      </c>
    </row>
    <row r="2779" spans="1:9" ht="13" x14ac:dyDescent="0.3">
      <c r="A2779" s="147"/>
      <c r="B2779" s="149" t="str">
        <f>IF(A2779&gt;0,VLOOKUP(A2779,Liste!$B$179                         : Liste!$C$189,2),"")</f>
        <v/>
      </c>
      <c r="C2779" s="186"/>
      <c r="D2779" s="187"/>
      <c r="E2779" t="str">
        <f>IF(D2779&gt;0,VLOOKUP(D2779,Liste!$A$10:$D$163,4),"")</f>
        <v/>
      </c>
      <c r="F2779" s="37"/>
      <c r="G2779" s="37"/>
      <c r="H2779" s="37"/>
      <c r="I2779" s="144" t="str">
        <f t="shared" si="43"/>
        <v/>
      </c>
    </row>
    <row r="2780" spans="1:9" ht="13" x14ac:dyDescent="0.3">
      <c r="A2780" s="147"/>
      <c r="B2780" s="149" t="str">
        <f>IF(A2780&gt;0,VLOOKUP(A2780,Liste!$B$179                         : Liste!$C$189,2),"")</f>
        <v/>
      </c>
      <c r="C2780" s="186"/>
      <c r="D2780" s="187"/>
      <c r="E2780" t="str">
        <f>IF(D2780&gt;0,VLOOKUP(D2780,Liste!$A$10:$D$163,4),"")</f>
        <v/>
      </c>
      <c r="F2780" s="37"/>
      <c r="G2780" s="37"/>
      <c r="H2780" s="37"/>
      <c r="I2780" s="144" t="str">
        <f t="shared" si="43"/>
        <v/>
      </c>
    </row>
    <row r="2781" spans="1:9" ht="13" x14ac:dyDescent="0.3">
      <c r="A2781" s="147"/>
      <c r="B2781" s="149" t="str">
        <f>IF(A2781&gt;0,VLOOKUP(A2781,Liste!$B$179                         : Liste!$C$189,2),"")</f>
        <v/>
      </c>
      <c r="C2781" s="186"/>
      <c r="D2781" s="187"/>
      <c r="E2781" t="str">
        <f>IF(D2781&gt;0,VLOOKUP(D2781,Liste!$A$10:$D$163,4),"")</f>
        <v/>
      </c>
      <c r="F2781" s="37"/>
      <c r="G2781" s="37"/>
      <c r="H2781" s="37"/>
      <c r="I2781" s="144" t="str">
        <f t="shared" si="43"/>
        <v/>
      </c>
    </row>
    <row r="2782" spans="1:9" ht="13" x14ac:dyDescent="0.3">
      <c r="A2782" s="147"/>
      <c r="B2782" s="149" t="str">
        <f>IF(A2782&gt;0,VLOOKUP(A2782,Liste!$B$179                         : Liste!$C$189,2),"")</f>
        <v/>
      </c>
      <c r="C2782" s="186"/>
      <c r="D2782" s="187"/>
      <c r="E2782" t="str">
        <f>IF(D2782&gt;0,VLOOKUP(D2782,Liste!$A$10:$D$163,4),"")</f>
        <v/>
      </c>
      <c r="F2782" s="37"/>
      <c r="G2782" s="37"/>
      <c r="H2782" s="37"/>
      <c r="I2782" s="144" t="str">
        <f t="shared" si="43"/>
        <v/>
      </c>
    </row>
    <row r="2783" spans="1:9" ht="13" x14ac:dyDescent="0.3">
      <c r="A2783" s="147"/>
      <c r="B2783" s="149" t="str">
        <f>IF(A2783&gt;0,VLOOKUP(A2783,Liste!$B$179                         : Liste!$C$189,2),"")</f>
        <v/>
      </c>
      <c r="C2783" s="186"/>
      <c r="D2783" s="187"/>
      <c r="E2783" t="str">
        <f>IF(D2783&gt;0,VLOOKUP(D2783,Liste!$A$10:$D$163,4),"")</f>
        <v/>
      </c>
      <c r="F2783" s="37"/>
      <c r="G2783" s="37"/>
      <c r="H2783" s="37"/>
      <c r="I2783" s="144" t="str">
        <f t="shared" si="43"/>
        <v/>
      </c>
    </row>
    <row r="2784" spans="1:9" ht="13" x14ac:dyDescent="0.3">
      <c r="A2784" s="147"/>
      <c r="B2784" s="149" t="str">
        <f>IF(A2784&gt;0,VLOOKUP(A2784,Liste!$B$179                         : Liste!$C$189,2),"")</f>
        <v/>
      </c>
      <c r="C2784" s="186"/>
      <c r="D2784" s="187"/>
      <c r="E2784" t="str">
        <f>IF(D2784&gt;0,VLOOKUP(D2784,Liste!$A$10:$D$163,4),"")</f>
        <v/>
      </c>
      <c r="F2784" s="37"/>
      <c r="G2784" s="37"/>
      <c r="H2784" s="37"/>
      <c r="I2784" s="144" t="str">
        <f t="shared" si="43"/>
        <v/>
      </c>
    </row>
    <row r="2785" spans="1:9" ht="13" x14ac:dyDescent="0.3">
      <c r="A2785" s="147"/>
      <c r="B2785" s="149" t="str">
        <f>IF(A2785&gt;0,VLOOKUP(A2785,Liste!$B$179                         : Liste!$C$189,2),"")</f>
        <v/>
      </c>
      <c r="C2785" s="186"/>
      <c r="D2785" s="187"/>
      <c r="E2785" t="str">
        <f>IF(D2785&gt;0,VLOOKUP(D2785,Liste!$A$10:$D$163,4),"")</f>
        <v/>
      </c>
      <c r="F2785" s="37"/>
      <c r="G2785" s="37"/>
      <c r="H2785" s="37"/>
      <c r="I2785" s="144" t="str">
        <f t="shared" si="43"/>
        <v/>
      </c>
    </row>
    <row r="2786" spans="1:9" ht="13" x14ac:dyDescent="0.3">
      <c r="A2786" s="147"/>
      <c r="B2786" s="149" t="str">
        <f>IF(A2786&gt;0,VLOOKUP(A2786,Liste!$B$179                         : Liste!$C$189,2),"")</f>
        <v/>
      </c>
      <c r="C2786" s="186"/>
      <c r="D2786" s="187"/>
      <c r="E2786" t="str">
        <f>IF(D2786&gt;0,VLOOKUP(D2786,Liste!$A$10:$D$163,4),"")</f>
        <v/>
      </c>
      <c r="F2786" s="37"/>
      <c r="G2786" s="37"/>
      <c r="H2786" s="37"/>
      <c r="I2786" s="144" t="str">
        <f t="shared" si="43"/>
        <v/>
      </c>
    </row>
    <row r="2787" spans="1:9" ht="13" x14ac:dyDescent="0.3">
      <c r="A2787" s="147"/>
      <c r="B2787" s="149" t="str">
        <f>IF(A2787&gt;0,VLOOKUP(A2787,Liste!$B$179                         : Liste!$C$189,2),"")</f>
        <v/>
      </c>
      <c r="C2787" s="186"/>
      <c r="D2787" s="187"/>
      <c r="E2787" t="str">
        <f>IF(D2787&gt;0,VLOOKUP(D2787,Liste!$A$10:$D$163,4),"")</f>
        <v/>
      </c>
      <c r="F2787" s="37"/>
      <c r="G2787" s="37"/>
      <c r="H2787" s="37"/>
      <c r="I2787" s="144" t="str">
        <f t="shared" si="43"/>
        <v/>
      </c>
    </row>
    <row r="2788" spans="1:9" ht="13" x14ac:dyDescent="0.3">
      <c r="A2788" s="147"/>
      <c r="B2788" s="149" t="str">
        <f>IF(A2788&gt;0,VLOOKUP(A2788,Liste!$B$179                         : Liste!$C$189,2),"")</f>
        <v/>
      </c>
      <c r="C2788" s="186"/>
      <c r="D2788" s="187"/>
      <c r="E2788" t="str">
        <f>IF(D2788&gt;0,VLOOKUP(D2788,Liste!$A$10:$D$163,4),"")</f>
        <v/>
      </c>
      <c r="F2788" s="37"/>
      <c r="G2788" s="37"/>
      <c r="H2788" s="37"/>
      <c r="I2788" s="144" t="str">
        <f t="shared" si="43"/>
        <v/>
      </c>
    </row>
    <row r="2789" spans="1:9" ht="13" x14ac:dyDescent="0.3">
      <c r="A2789" s="147"/>
      <c r="B2789" s="149" t="str">
        <f>IF(A2789&gt;0,VLOOKUP(A2789,Liste!$B$179                         : Liste!$C$189,2),"")</f>
        <v/>
      </c>
      <c r="C2789" s="186"/>
      <c r="D2789" s="187"/>
      <c r="E2789" t="str">
        <f>IF(D2789&gt;0,VLOOKUP(D2789,Liste!$A$10:$D$163,4),"")</f>
        <v/>
      </c>
      <c r="F2789" s="37"/>
      <c r="G2789" s="37"/>
      <c r="H2789" s="37"/>
      <c r="I2789" s="144" t="str">
        <f t="shared" si="43"/>
        <v/>
      </c>
    </row>
    <row r="2790" spans="1:9" ht="13" x14ac:dyDescent="0.3">
      <c r="A2790" s="147"/>
      <c r="B2790" s="149" t="str">
        <f>IF(A2790&gt;0,VLOOKUP(A2790,Liste!$B$179                         : Liste!$C$189,2),"")</f>
        <v/>
      </c>
      <c r="C2790" s="186"/>
      <c r="D2790" s="187"/>
      <c r="E2790" t="str">
        <f>IF(D2790&gt;0,VLOOKUP(D2790,Liste!$A$10:$D$163,4),"")</f>
        <v/>
      </c>
      <c r="F2790" s="37"/>
      <c r="G2790" s="37"/>
      <c r="H2790" s="37"/>
      <c r="I2790" s="144" t="str">
        <f t="shared" si="43"/>
        <v/>
      </c>
    </row>
    <row r="2791" spans="1:9" ht="13" x14ac:dyDescent="0.3">
      <c r="A2791" s="147"/>
      <c r="B2791" s="149" t="str">
        <f>IF(A2791&gt;0,VLOOKUP(A2791,Liste!$B$179                         : Liste!$C$189,2),"")</f>
        <v/>
      </c>
      <c r="C2791" s="186"/>
      <c r="D2791" s="187"/>
      <c r="E2791" t="str">
        <f>IF(D2791&gt;0,VLOOKUP(D2791,Liste!$A$10:$D$163,4),"")</f>
        <v/>
      </c>
      <c r="F2791" s="37"/>
      <c r="G2791" s="37"/>
      <c r="H2791" s="37"/>
      <c r="I2791" s="144" t="str">
        <f t="shared" si="43"/>
        <v/>
      </c>
    </row>
    <row r="2792" spans="1:9" ht="13" x14ac:dyDescent="0.3">
      <c r="A2792" s="147"/>
      <c r="B2792" s="149" t="str">
        <f>IF(A2792&gt;0,VLOOKUP(A2792,Liste!$B$179                         : Liste!$C$189,2),"")</f>
        <v/>
      </c>
      <c r="C2792" s="186"/>
      <c r="D2792" s="187"/>
      <c r="E2792" t="str">
        <f>IF(D2792&gt;0,VLOOKUP(D2792,Liste!$A$10:$D$163,4),"")</f>
        <v/>
      </c>
      <c r="F2792" s="37"/>
      <c r="G2792" s="37"/>
      <c r="H2792" s="37"/>
      <c r="I2792" s="144" t="str">
        <f t="shared" si="43"/>
        <v/>
      </c>
    </row>
    <row r="2793" spans="1:9" ht="13" x14ac:dyDescent="0.3">
      <c r="A2793" s="147"/>
      <c r="B2793" s="149" t="str">
        <f>IF(A2793&gt;0,VLOOKUP(A2793,Liste!$B$179                         : Liste!$C$189,2),"")</f>
        <v/>
      </c>
      <c r="C2793" s="186"/>
      <c r="D2793" s="187"/>
      <c r="E2793" t="str">
        <f>IF(D2793&gt;0,VLOOKUP(D2793,Liste!$A$10:$D$163,4),"")</f>
        <v/>
      </c>
      <c r="F2793" s="37"/>
      <c r="G2793" s="37"/>
      <c r="H2793" s="37"/>
      <c r="I2793" s="144" t="str">
        <f t="shared" si="43"/>
        <v/>
      </c>
    </row>
    <row r="2794" spans="1:9" ht="13" x14ac:dyDescent="0.3">
      <c r="A2794" s="147"/>
      <c r="B2794" s="149" t="str">
        <f>IF(A2794&gt;0,VLOOKUP(A2794,Liste!$B$179                         : Liste!$C$189,2),"")</f>
        <v/>
      </c>
      <c r="C2794" s="186"/>
      <c r="D2794" s="187"/>
      <c r="E2794" t="str">
        <f>IF(D2794&gt;0,VLOOKUP(D2794,Liste!$A$10:$D$163,4),"")</f>
        <v/>
      </c>
      <c r="F2794" s="37"/>
      <c r="G2794" s="37"/>
      <c r="H2794" s="37"/>
      <c r="I2794" s="144" t="str">
        <f t="shared" si="43"/>
        <v/>
      </c>
    </row>
    <row r="2795" spans="1:9" ht="13" x14ac:dyDescent="0.3">
      <c r="A2795" s="147"/>
      <c r="B2795" s="149" t="str">
        <f>IF(A2795&gt;0,VLOOKUP(A2795,Liste!$B$179                         : Liste!$C$189,2),"")</f>
        <v/>
      </c>
      <c r="C2795" s="186"/>
      <c r="D2795" s="187"/>
      <c r="E2795" t="str">
        <f>IF(D2795&gt;0,VLOOKUP(D2795,Liste!$A$10:$D$163,4),"")</f>
        <v/>
      </c>
      <c r="F2795" s="37"/>
      <c r="G2795" s="37"/>
      <c r="H2795" s="37"/>
      <c r="I2795" s="144" t="str">
        <f t="shared" si="43"/>
        <v/>
      </c>
    </row>
    <row r="2796" spans="1:9" ht="13" x14ac:dyDescent="0.3">
      <c r="A2796" s="147"/>
      <c r="B2796" s="149" t="str">
        <f>IF(A2796&gt;0,VLOOKUP(A2796,Liste!$B$179                         : Liste!$C$189,2),"")</f>
        <v/>
      </c>
      <c r="C2796" s="186"/>
      <c r="D2796" s="187"/>
      <c r="E2796" t="str">
        <f>IF(D2796&gt;0,VLOOKUP(D2796,Liste!$A$10:$D$163,4),"")</f>
        <v/>
      </c>
      <c r="F2796" s="37"/>
      <c r="G2796" s="37"/>
      <c r="H2796" s="37"/>
      <c r="I2796" s="144" t="str">
        <f t="shared" si="43"/>
        <v/>
      </c>
    </row>
    <row r="2797" spans="1:9" ht="13" x14ac:dyDescent="0.3">
      <c r="A2797" s="147"/>
      <c r="B2797" s="149" t="str">
        <f>IF(A2797&gt;0,VLOOKUP(A2797,Liste!$B$179                         : Liste!$C$189,2),"")</f>
        <v/>
      </c>
      <c r="C2797" s="186"/>
      <c r="D2797" s="187"/>
      <c r="E2797" t="str">
        <f>IF(D2797&gt;0,VLOOKUP(D2797,Liste!$A$10:$D$163,4),"")</f>
        <v/>
      </c>
      <c r="F2797" s="37"/>
      <c r="G2797" s="37"/>
      <c r="H2797" s="37"/>
      <c r="I2797" s="144" t="str">
        <f t="shared" si="43"/>
        <v/>
      </c>
    </row>
    <row r="2798" spans="1:9" ht="13" x14ac:dyDescent="0.3">
      <c r="A2798" s="147"/>
      <c r="B2798" s="149" t="str">
        <f>IF(A2798&gt;0,VLOOKUP(A2798,Liste!$B$179                         : Liste!$C$189,2),"")</f>
        <v/>
      </c>
      <c r="C2798" s="186"/>
      <c r="D2798" s="187"/>
      <c r="E2798" t="str">
        <f>IF(D2798&gt;0,VLOOKUP(D2798,Liste!$A$10:$D$163,4),"")</f>
        <v/>
      </c>
      <c r="F2798" s="37"/>
      <c r="G2798" s="37"/>
      <c r="H2798" s="37"/>
      <c r="I2798" s="144" t="str">
        <f t="shared" si="43"/>
        <v/>
      </c>
    </row>
    <row r="2799" spans="1:9" ht="13" x14ac:dyDescent="0.3">
      <c r="A2799" s="147"/>
      <c r="B2799" s="149" t="str">
        <f>IF(A2799&gt;0,VLOOKUP(A2799,Liste!$B$179                         : Liste!$C$189,2),"")</f>
        <v/>
      </c>
      <c r="C2799" s="186"/>
      <c r="D2799" s="187"/>
      <c r="E2799" t="str">
        <f>IF(D2799&gt;0,VLOOKUP(D2799,Liste!$A$10:$D$163,4),"")</f>
        <v/>
      </c>
      <c r="F2799" s="37"/>
      <c r="G2799" s="37"/>
      <c r="H2799" s="37"/>
      <c r="I2799" s="144" t="str">
        <f t="shared" si="43"/>
        <v/>
      </c>
    </row>
    <row r="2800" spans="1:9" ht="13" x14ac:dyDescent="0.3">
      <c r="A2800" s="147"/>
      <c r="B2800" s="149" t="str">
        <f>IF(A2800&gt;0,VLOOKUP(A2800,Liste!$B$179                         : Liste!$C$189,2),"")</f>
        <v/>
      </c>
      <c r="C2800" s="186"/>
      <c r="D2800" s="187"/>
      <c r="E2800" t="str">
        <f>IF(D2800&gt;0,VLOOKUP(D2800,Liste!$A$10:$D$163,4),"")</f>
        <v/>
      </c>
      <c r="F2800" s="37"/>
      <c r="G2800" s="37"/>
      <c r="H2800" s="37"/>
      <c r="I2800" s="144" t="str">
        <f t="shared" si="43"/>
        <v/>
      </c>
    </row>
    <row r="2801" spans="1:9" ht="13" x14ac:dyDescent="0.3">
      <c r="A2801" s="147"/>
      <c r="B2801" s="149" t="str">
        <f>IF(A2801&gt;0,VLOOKUP(A2801,Liste!$B$179                         : Liste!$C$189,2),"")</f>
        <v/>
      </c>
      <c r="C2801" s="186"/>
      <c r="D2801" s="187"/>
      <c r="E2801" t="str">
        <f>IF(D2801&gt;0,VLOOKUP(D2801,Liste!$A$10:$D$163,4),"")</f>
        <v/>
      </c>
      <c r="F2801" s="37"/>
      <c r="G2801" s="37"/>
      <c r="H2801" s="37"/>
      <c r="I2801" s="144" t="str">
        <f t="shared" si="43"/>
        <v/>
      </c>
    </row>
    <row r="2802" spans="1:9" ht="13" x14ac:dyDescent="0.3">
      <c r="A2802" s="147"/>
      <c r="B2802" s="149" t="str">
        <f>IF(A2802&gt;0,VLOOKUP(A2802,Liste!$B$179                         : Liste!$C$189,2),"")</f>
        <v/>
      </c>
      <c r="C2802" s="186"/>
      <c r="D2802" s="187"/>
      <c r="E2802" t="str">
        <f>IF(D2802&gt;0,VLOOKUP(D2802,Liste!$A$10:$D$163,4),"")</f>
        <v/>
      </c>
      <c r="F2802" s="37"/>
      <c r="G2802" s="37"/>
      <c r="H2802" s="37"/>
      <c r="I2802" s="144" t="str">
        <f t="shared" si="43"/>
        <v/>
      </c>
    </row>
    <row r="2803" spans="1:9" ht="13" x14ac:dyDescent="0.3">
      <c r="A2803" s="147"/>
      <c r="B2803" s="149" t="str">
        <f>IF(A2803&gt;0,VLOOKUP(A2803,Liste!$B$179                         : Liste!$C$189,2),"")</f>
        <v/>
      </c>
      <c r="C2803" s="186"/>
      <c r="D2803" s="187"/>
      <c r="E2803" t="str">
        <f>IF(D2803&gt;0,VLOOKUP(D2803,Liste!$A$10:$D$163,4),"")</f>
        <v/>
      </c>
      <c r="F2803" s="37"/>
      <c r="G2803" s="37"/>
      <c r="H2803" s="37"/>
      <c r="I2803" s="144" t="str">
        <f t="shared" si="43"/>
        <v/>
      </c>
    </row>
    <row r="2804" spans="1:9" ht="13" x14ac:dyDescent="0.3">
      <c r="A2804" s="147"/>
      <c r="B2804" s="149" t="str">
        <f>IF(A2804&gt;0,VLOOKUP(A2804,Liste!$B$179                         : Liste!$C$189,2),"")</f>
        <v/>
      </c>
      <c r="C2804" s="186"/>
      <c r="D2804" s="187"/>
      <c r="E2804" t="str">
        <f>IF(D2804&gt;0,VLOOKUP(D2804,Liste!$A$10:$D$163,4),"")</f>
        <v/>
      </c>
      <c r="F2804" s="37"/>
      <c r="G2804" s="37"/>
      <c r="H2804" s="37"/>
      <c r="I2804" s="144" t="str">
        <f t="shared" si="43"/>
        <v/>
      </c>
    </row>
    <row r="2805" spans="1:9" ht="13" x14ac:dyDescent="0.3">
      <c r="A2805" s="147"/>
      <c r="B2805" s="149" t="str">
        <f>IF(A2805&gt;0,VLOOKUP(A2805,Liste!$B$179                         : Liste!$C$189,2),"")</f>
        <v/>
      </c>
      <c r="C2805" s="186"/>
      <c r="D2805" s="187"/>
      <c r="E2805" t="str">
        <f>IF(D2805&gt;0,VLOOKUP(D2805,Liste!$A$10:$D$163,4),"")</f>
        <v/>
      </c>
      <c r="F2805" s="37"/>
      <c r="G2805" s="37"/>
      <c r="H2805" s="37"/>
      <c r="I2805" s="144" t="str">
        <f t="shared" si="43"/>
        <v/>
      </c>
    </row>
    <row r="2806" spans="1:9" ht="13" x14ac:dyDescent="0.3">
      <c r="A2806" s="147"/>
      <c r="B2806" s="149" t="str">
        <f>IF(A2806&gt;0,VLOOKUP(A2806,Liste!$B$179                         : Liste!$C$189,2),"")</f>
        <v/>
      </c>
      <c r="C2806" s="186"/>
      <c r="D2806" s="187"/>
      <c r="E2806" t="str">
        <f>IF(D2806&gt;0,VLOOKUP(D2806,Liste!$A$10:$D$163,4),"")</f>
        <v/>
      </c>
      <c r="F2806" s="37"/>
      <c r="G2806" s="37"/>
      <c r="H2806" s="37"/>
      <c r="I2806" s="144" t="str">
        <f t="shared" si="43"/>
        <v/>
      </c>
    </row>
    <row r="2807" spans="1:9" ht="13" x14ac:dyDescent="0.3">
      <c r="A2807" s="147"/>
      <c r="B2807" s="149" t="str">
        <f>IF(A2807&gt;0,VLOOKUP(A2807,Liste!$B$179                         : Liste!$C$189,2),"")</f>
        <v/>
      </c>
      <c r="C2807" s="186"/>
      <c r="D2807" s="187"/>
      <c r="E2807" t="str">
        <f>IF(D2807&gt;0,VLOOKUP(D2807,Liste!$A$10:$D$163,4),"")</f>
        <v/>
      </c>
      <c r="F2807" s="37"/>
      <c r="G2807" s="37"/>
      <c r="H2807" s="37"/>
      <c r="I2807" s="144" t="str">
        <f t="shared" si="43"/>
        <v/>
      </c>
    </row>
    <row r="2808" spans="1:9" ht="13" x14ac:dyDescent="0.3">
      <c r="A2808" s="147"/>
      <c r="B2808" s="149" t="str">
        <f>IF(A2808&gt;0,VLOOKUP(A2808,Liste!$B$179                         : Liste!$C$189,2),"")</f>
        <v/>
      </c>
      <c r="C2808" s="186"/>
      <c r="D2808" s="187"/>
      <c r="E2808" t="str">
        <f>IF(D2808&gt;0,VLOOKUP(D2808,Liste!$A$10:$D$163,4),"")</f>
        <v/>
      </c>
      <c r="F2808" s="37"/>
      <c r="G2808" s="37"/>
      <c r="H2808" s="37"/>
      <c r="I2808" s="144" t="str">
        <f t="shared" si="43"/>
        <v/>
      </c>
    </row>
    <row r="2809" spans="1:9" ht="13" x14ac:dyDescent="0.3">
      <c r="A2809" s="147"/>
      <c r="B2809" s="149" t="str">
        <f>IF(A2809&gt;0,VLOOKUP(A2809,Liste!$B$179                         : Liste!$C$189,2),"")</f>
        <v/>
      </c>
      <c r="C2809" s="186"/>
      <c r="D2809" s="187"/>
      <c r="E2809" t="str">
        <f>IF(D2809&gt;0,VLOOKUP(D2809,Liste!$A$10:$D$163,4),"")</f>
        <v/>
      </c>
      <c r="F2809" s="37"/>
      <c r="G2809" s="37"/>
      <c r="H2809" s="37"/>
      <c r="I2809" s="144" t="str">
        <f t="shared" si="43"/>
        <v/>
      </c>
    </row>
    <row r="2810" spans="1:9" ht="13" x14ac:dyDescent="0.3">
      <c r="A2810" s="147"/>
      <c r="B2810" s="149" t="str">
        <f>IF(A2810&gt;0,VLOOKUP(A2810,Liste!$B$179                         : Liste!$C$189,2),"")</f>
        <v/>
      </c>
      <c r="C2810" s="186"/>
      <c r="D2810" s="187"/>
      <c r="E2810" t="str">
        <f>IF(D2810&gt;0,VLOOKUP(D2810,Liste!$A$10:$D$163,4),"")</f>
        <v/>
      </c>
      <c r="F2810" s="37"/>
      <c r="G2810" s="37"/>
      <c r="H2810" s="37"/>
      <c r="I2810" s="144" t="str">
        <f t="shared" si="43"/>
        <v/>
      </c>
    </row>
    <row r="2811" spans="1:9" ht="13" x14ac:dyDescent="0.3">
      <c r="A2811" s="147"/>
      <c r="B2811" s="149" t="str">
        <f>IF(A2811&gt;0,VLOOKUP(A2811,Liste!$B$179                         : Liste!$C$189,2),"")</f>
        <v/>
      </c>
      <c r="C2811" s="186"/>
      <c r="D2811" s="187"/>
      <c r="E2811" t="str">
        <f>IF(D2811&gt;0,VLOOKUP(D2811,Liste!$A$10:$D$163,4),"")</f>
        <v/>
      </c>
      <c r="F2811" s="37"/>
      <c r="G2811" s="37"/>
      <c r="H2811" s="37"/>
      <c r="I2811" s="144" t="str">
        <f t="shared" si="43"/>
        <v/>
      </c>
    </row>
    <row r="2812" spans="1:9" ht="13" x14ac:dyDescent="0.3">
      <c r="A2812" s="147"/>
      <c r="B2812" s="149" t="str">
        <f>IF(A2812&gt;0,VLOOKUP(A2812,Liste!$B$179                         : Liste!$C$189,2),"")</f>
        <v/>
      </c>
      <c r="C2812" s="186"/>
      <c r="D2812" s="187"/>
      <c r="E2812" t="str">
        <f>IF(D2812&gt;0,VLOOKUP(D2812,Liste!$A$10:$D$163,4),"")</f>
        <v/>
      </c>
      <c r="F2812" s="37"/>
      <c r="G2812" s="37"/>
      <c r="H2812" s="37"/>
      <c r="I2812" s="144" t="str">
        <f t="shared" si="43"/>
        <v/>
      </c>
    </row>
    <row r="2813" spans="1:9" ht="13" x14ac:dyDescent="0.3">
      <c r="A2813" s="147"/>
      <c r="B2813" s="149" t="str">
        <f>IF(A2813&gt;0,VLOOKUP(A2813,Liste!$B$179                         : Liste!$C$189,2),"")</f>
        <v/>
      </c>
      <c r="C2813" s="186"/>
      <c r="D2813" s="187"/>
      <c r="E2813" t="str">
        <f>IF(D2813&gt;0,VLOOKUP(D2813,Liste!$A$10:$D$163,4),"")</f>
        <v/>
      </c>
      <c r="F2813" s="37"/>
      <c r="G2813" s="37"/>
      <c r="H2813" s="37"/>
      <c r="I2813" s="144" t="str">
        <f t="shared" si="43"/>
        <v/>
      </c>
    </row>
    <row r="2814" spans="1:9" ht="13" x14ac:dyDescent="0.3">
      <c r="A2814" s="147"/>
      <c r="B2814" s="149" t="str">
        <f>IF(A2814&gt;0,VLOOKUP(A2814,Liste!$B$179                         : Liste!$C$189,2),"")</f>
        <v/>
      </c>
      <c r="C2814" s="186"/>
      <c r="D2814" s="187"/>
      <c r="E2814" t="str">
        <f>IF(D2814&gt;0,VLOOKUP(D2814,Liste!$A$10:$D$163,4),"")</f>
        <v/>
      </c>
      <c r="F2814" s="37"/>
      <c r="G2814" s="37"/>
      <c r="H2814" s="37"/>
      <c r="I2814" s="144" t="str">
        <f t="shared" si="43"/>
        <v/>
      </c>
    </row>
    <row r="2815" spans="1:9" ht="13" x14ac:dyDescent="0.3">
      <c r="A2815" s="147"/>
      <c r="B2815" s="149" t="str">
        <f>IF(A2815&gt;0,VLOOKUP(A2815,Liste!$B$179                         : Liste!$C$189,2),"")</f>
        <v/>
      </c>
      <c r="C2815" s="186"/>
      <c r="D2815" s="187"/>
      <c r="E2815" t="str">
        <f>IF(D2815&gt;0,VLOOKUP(D2815,Liste!$A$10:$D$163,4),"")</f>
        <v/>
      </c>
      <c r="F2815" s="37"/>
      <c r="G2815" s="37"/>
      <c r="H2815" s="37"/>
      <c r="I2815" s="144" t="str">
        <f t="shared" si="43"/>
        <v/>
      </c>
    </row>
    <row r="2816" spans="1:9" ht="13" x14ac:dyDescent="0.3">
      <c r="A2816" s="147"/>
      <c r="B2816" s="149" t="str">
        <f>IF(A2816&gt;0,VLOOKUP(A2816,Liste!$B$179                         : Liste!$C$189,2),"")</f>
        <v/>
      </c>
      <c r="C2816" s="186"/>
      <c r="D2816" s="187"/>
      <c r="E2816" t="str">
        <f>IF(D2816&gt;0,VLOOKUP(D2816,Liste!$A$10:$D$163,4),"")</f>
        <v/>
      </c>
      <c r="F2816" s="37"/>
      <c r="G2816" s="37"/>
      <c r="H2816" s="37"/>
      <c r="I2816" s="144" t="str">
        <f t="shared" si="43"/>
        <v/>
      </c>
    </row>
    <row r="2817" spans="1:9" ht="13" x14ac:dyDescent="0.3">
      <c r="A2817" s="147"/>
      <c r="B2817" s="149" t="str">
        <f>IF(A2817&gt;0,VLOOKUP(A2817,Liste!$B$179                         : Liste!$C$189,2),"")</f>
        <v/>
      </c>
      <c r="C2817" s="186"/>
      <c r="D2817" s="187"/>
      <c r="E2817" t="str">
        <f>IF(D2817&gt;0,VLOOKUP(D2817,Liste!$A$10:$D$163,4),"")</f>
        <v/>
      </c>
      <c r="F2817" s="37"/>
      <c r="G2817" s="37"/>
      <c r="H2817" s="37"/>
      <c r="I2817" s="144" t="str">
        <f t="shared" si="43"/>
        <v/>
      </c>
    </row>
    <row r="2818" spans="1:9" ht="13" x14ac:dyDescent="0.3">
      <c r="A2818" s="147"/>
      <c r="B2818" s="149" t="str">
        <f>IF(A2818&gt;0,VLOOKUP(A2818,Liste!$B$179                         : Liste!$C$189,2),"")</f>
        <v/>
      </c>
      <c r="C2818" s="186"/>
      <c r="D2818" s="187"/>
      <c r="E2818" t="str">
        <f>IF(D2818&gt;0,VLOOKUP(D2818,Liste!$A$10:$D$163,4),"")</f>
        <v/>
      </c>
      <c r="F2818" s="37"/>
      <c r="G2818" s="37"/>
      <c r="H2818" s="37"/>
      <c r="I2818" s="144" t="str">
        <f t="shared" si="43"/>
        <v/>
      </c>
    </row>
    <row r="2819" spans="1:9" ht="13" x14ac:dyDescent="0.3">
      <c r="A2819" s="147"/>
      <c r="B2819" s="149" t="str">
        <f>IF(A2819&gt;0,VLOOKUP(A2819,Liste!$B$179                         : Liste!$C$189,2),"")</f>
        <v/>
      </c>
      <c r="C2819" s="186"/>
      <c r="D2819" s="187"/>
      <c r="E2819" t="str">
        <f>IF(D2819&gt;0,VLOOKUP(D2819,Liste!$A$10:$D$163,4),"")</f>
        <v/>
      </c>
      <c r="F2819" s="37"/>
      <c r="G2819" s="37"/>
      <c r="H2819" s="37"/>
      <c r="I2819" s="144" t="str">
        <f t="shared" si="43"/>
        <v/>
      </c>
    </row>
    <row r="2820" spans="1:9" ht="13" x14ac:dyDescent="0.3">
      <c r="A2820" s="147"/>
      <c r="B2820" s="149" t="str">
        <f>IF(A2820&gt;0,VLOOKUP(A2820,Liste!$B$179                         : Liste!$C$189,2),"")</f>
        <v/>
      </c>
      <c r="C2820" s="186"/>
      <c r="D2820" s="187"/>
      <c r="E2820" t="str">
        <f>IF(D2820&gt;0,VLOOKUP(D2820,Liste!$A$10:$D$163,4),"")</f>
        <v/>
      </c>
      <c r="F2820" s="37"/>
      <c r="G2820" s="37"/>
      <c r="H2820" s="37"/>
      <c r="I2820" s="144" t="str">
        <f t="shared" si="43"/>
        <v/>
      </c>
    </row>
    <row r="2821" spans="1:9" ht="13" x14ac:dyDescent="0.3">
      <c r="A2821" s="147"/>
      <c r="B2821" s="149" t="str">
        <f>IF(A2821&gt;0,VLOOKUP(A2821,Liste!$B$179                         : Liste!$C$189,2),"")</f>
        <v/>
      </c>
      <c r="C2821" s="186"/>
      <c r="D2821" s="187"/>
      <c r="E2821" t="str">
        <f>IF(D2821&gt;0,VLOOKUP(D2821,Liste!$A$10:$D$163,4),"")</f>
        <v/>
      </c>
      <c r="F2821" s="37"/>
      <c r="G2821" s="37"/>
      <c r="H2821" s="37"/>
      <c r="I2821" s="144" t="str">
        <f t="shared" si="43"/>
        <v/>
      </c>
    </row>
    <row r="2822" spans="1:9" ht="13" x14ac:dyDescent="0.3">
      <c r="A2822" s="147"/>
      <c r="B2822" s="149" t="str">
        <f>IF(A2822&gt;0,VLOOKUP(A2822,Liste!$B$179                         : Liste!$C$189,2),"")</f>
        <v/>
      </c>
      <c r="C2822" s="186"/>
      <c r="D2822" s="187"/>
      <c r="E2822" t="str">
        <f>IF(D2822&gt;0,VLOOKUP(D2822,Liste!$A$10:$D$163,4),"")</f>
        <v/>
      </c>
      <c r="F2822" s="37"/>
      <c r="G2822" s="37"/>
      <c r="H2822" s="37"/>
      <c r="I2822" s="144" t="str">
        <f t="shared" ref="I2822:I2885" si="44">IF(AND(D2822&gt;0,F2822+G2822+H2822=0),"EN ATTENTE",IF(F2822+G2822+H2822&gt;1,"ERREUR",""))</f>
        <v/>
      </c>
    </row>
    <row r="2823" spans="1:9" ht="13" x14ac:dyDescent="0.3">
      <c r="A2823" s="147"/>
      <c r="B2823" s="149" t="str">
        <f>IF(A2823&gt;0,VLOOKUP(A2823,Liste!$B$179                         : Liste!$C$189,2),"")</f>
        <v/>
      </c>
      <c r="C2823" s="186"/>
      <c r="D2823" s="187"/>
      <c r="E2823" t="str">
        <f>IF(D2823&gt;0,VLOOKUP(D2823,Liste!$A$10:$D$163,4),"")</f>
        <v/>
      </c>
      <c r="F2823" s="37"/>
      <c r="G2823" s="37"/>
      <c r="H2823" s="37"/>
      <c r="I2823" s="144" t="str">
        <f t="shared" si="44"/>
        <v/>
      </c>
    </row>
    <row r="2824" spans="1:9" ht="13" x14ac:dyDescent="0.3">
      <c r="A2824" s="147"/>
      <c r="B2824" s="149" t="str">
        <f>IF(A2824&gt;0,VLOOKUP(A2824,Liste!$B$179                         : Liste!$C$189,2),"")</f>
        <v/>
      </c>
      <c r="C2824" s="186"/>
      <c r="D2824" s="187"/>
      <c r="E2824" t="str">
        <f>IF(D2824&gt;0,VLOOKUP(D2824,Liste!$A$10:$D$163,4),"")</f>
        <v/>
      </c>
      <c r="F2824" s="37"/>
      <c r="G2824" s="37"/>
      <c r="H2824" s="37"/>
      <c r="I2824" s="144" t="str">
        <f t="shared" si="44"/>
        <v/>
      </c>
    </row>
    <row r="2825" spans="1:9" ht="13" x14ac:dyDescent="0.3">
      <c r="A2825" s="147"/>
      <c r="B2825" s="149" t="str">
        <f>IF(A2825&gt;0,VLOOKUP(A2825,Liste!$B$179                         : Liste!$C$189,2),"")</f>
        <v/>
      </c>
      <c r="C2825" s="186"/>
      <c r="D2825" s="187"/>
      <c r="E2825" t="str">
        <f>IF(D2825&gt;0,VLOOKUP(D2825,Liste!$A$10:$D$163,4),"")</f>
        <v/>
      </c>
      <c r="F2825" s="37"/>
      <c r="G2825" s="37"/>
      <c r="H2825" s="37"/>
      <c r="I2825" s="144" t="str">
        <f t="shared" si="44"/>
        <v/>
      </c>
    </row>
    <row r="2826" spans="1:9" ht="13" x14ac:dyDescent="0.3">
      <c r="A2826" s="147"/>
      <c r="B2826" s="149" t="str">
        <f>IF(A2826&gt;0,VLOOKUP(A2826,Liste!$B$179                         : Liste!$C$189,2),"")</f>
        <v/>
      </c>
      <c r="C2826" s="186"/>
      <c r="D2826" s="187"/>
      <c r="E2826" t="str">
        <f>IF(D2826&gt;0,VLOOKUP(D2826,Liste!$A$10:$D$163,4),"")</f>
        <v/>
      </c>
      <c r="F2826" s="37"/>
      <c r="G2826" s="37"/>
      <c r="H2826" s="37"/>
      <c r="I2826" s="144" t="str">
        <f t="shared" si="44"/>
        <v/>
      </c>
    </row>
    <row r="2827" spans="1:9" ht="13" x14ac:dyDescent="0.3">
      <c r="A2827" s="147"/>
      <c r="B2827" s="149" t="str">
        <f>IF(A2827&gt;0,VLOOKUP(A2827,Liste!$B$179                         : Liste!$C$189,2),"")</f>
        <v/>
      </c>
      <c r="C2827" s="186"/>
      <c r="D2827" s="187"/>
      <c r="E2827" t="str">
        <f>IF(D2827&gt;0,VLOOKUP(D2827,Liste!$A$10:$D$163,4),"")</f>
        <v/>
      </c>
      <c r="F2827" s="37"/>
      <c r="G2827" s="37"/>
      <c r="H2827" s="37"/>
      <c r="I2827" s="144" t="str">
        <f t="shared" si="44"/>
        <v/>
      </c>
    </row>
    <row r="2828" spans="1:9" ht="13" x14ac:dyDescent="0.3">
      <c r="A2828" s="147"/>
      <c r="B2828" s="149" t="str">
        <f>IF(A2828&gt;0,VLOOKUP(A2828,Liste!$B$179                         : Liste!$C$189,2),"")</f>
        <v/>
      </c>
      <c r="C2828" s="186"/>
      <c r="D2828" s="187"/>
      <c r="E2828" t="str">
        <f>IF(D2828&gt;0,VLOOKUP(D2828,Liste!$A$10:$D$163,4),"")</f>
        <v/>
      </c>
      <c r="F2828" s="37"/>
      <c r="G2828" s="37"/>
      <c r="H2828" s="37"/>
      <c r="I2828" s="144" t="str">
        <f t="shared" si="44"/>
        <v/>
      </c>
    </row>
    <row r="2829" spans="1:9" ht="13" x14ac:dyDescent="0.3">
      <c r="A2829" s="147"/>
      <c r="B2829" s="149" t="str">
        <f>IF(A2829&gt;0,VLOOKUP(A2829,Liste!$B$179                         : Liste!$C$189,2),"")</f>
        <v/>
      </c>
      <c r="C2829" s="186"/>
      <c r="D2829" s="187"/>
      <c r="E2829" t="str">
        <f>IF(D2829&gt;0,VLOOKUP(D2829,Liste!$A$10:$D$163,4),"")</f>
        <v/>
      </c>
      <c r="F2829" s="37"/>
      <c r="G2829" s="37"/>
      <c r="H2829" s="37"/>
      <c r="I2829" s="144" t="str">
        <f t="shared" si="44"/>
        <v/>
      </c>
    </row>
    <row r="2830" spans="1:9" ht="13" x14ac:dyDescent="0.3">
      <c r="A2830" s="147"/>
      <c r="B2830" s="149" t="str">
        <f>IF(A2830&gt;0,VLOOKUP(A2830,Liste!$B$179                         : Liste!$C$189,2),"")</f>
        <v/>
      </c>
      <c r="C2830" s="186"/>
      <c r="D2830" s="187"/>
      <c r="E2830" t="str">
        <f>IF(D2830&gt;0,VLOOKUP(D2830,Liste!$A$10:$D$163,4),"")</f>
        <v/>
      </c>
      <c r="F2830" s="37"/>
      <c r="G2830" s="37"/>
      <c r="H2830" s="37"/>
      <c r="I2830" s="144" t="str">
        <f t="shared" si="44"/>
        <v/>
      </c>
    </row>
    <row r="2831" spans="1:9" ht="13" x14ac:dyDescent="0.3">
      <c r="A2831" s="147"/>
      <c r="B2831" s="149" t="str">
        <f>IF(A2831&gt;0,VLOOKUP(A2831,Liste!$B$179                         : Liste!$C$189,2),"")</f>
        <v/>
      </c>
      <c r="C2831" s="186"/>
      <c r="D2831" s="187"/>
      <c r="E2831" t="str">
        <f>IF(D2831&gt;0,VLOOKUP(D2831,Liste!$A$10:$D$163,4),"")</f>
        <v/>
      </c>
      <c r="F2831" s="37"/>
      <c r="G2831" s="37"/>
      <c r="H2831" s="37"/>
      <c r="I2831" s="144" t="str">
        <f t="shared" si="44"/>
        <v/>
      </c>
    </row>
    <row r="2832" spans="1:9" ht="13" x14ac:dyDescent="0.3">
      <c r="A2832" s="147"/>
      <c r="B2832" s="149" t="str">
        <f>IF(A2832&gt;0,VLOOKUP(A2832,Liste!$B$179                         : Liste!$C$189,2),"")</f>
        <v/>
      </c>
      <c r="C2832" s="186"/>
      <c r="D2832" s="187"/>
      <c r="E2832" t="str">
        <f>IF(D2832&gt;0,VLOOKUP(D2832,Liste!$A$10:$D$163,4),"")</f>
        <v/>
      </c>
      <c r="F2832" s="37"/>
      <c r="G2832" s="37"/>
      <c r="H2832" s="37"/>
      <c r="I2832" s="144" t="str">
        <f t="shared" si="44"/>
        <v/>
      </c>
    </row>
    <row r="2833" spans="1:9" ht="13" x14ac:dyDescent="0.3">
      <c r="A2833" s="147"/>
      <c r="B2833" s="149" t="str">
        <f>IF(A2833&gt;0,VLOOKUP(A2833,Liste!$B$179                         : Liste!$C$189,2),"")</f>
        <v/>
      </c>
      <c r="C2833" s="186"/>
      <c r="D2833" s="187"/>
      <c r="E2833" t="str">
        <f>IF(D2833&gt;0,VLOOKUP(D2833,Liste!$A$10:$D$163,4),"")</f>
        <v/>
      </c>
      <c r="F2833" s="37"/>
      <c r="G2833" s="37"/>
      <c r="H2833" s="37"/>
      <c r="I2833" s="144" t="str">
        <f t="shared" si="44"/>
        <v/>
      </c>
    </row>
    <row r="2834" spans="1:9" ht="13" x14ac:dyDescent="0.3">
      <c r="A2834" s="147"/>
      <c r="B2834" s="149" t="str">
        <f>IF(A2834&gt;0,VLOOKUP(A2834,Liste!$B$179                         : Liste!$C$189,2),"")</f>
        <v/>
      </c>
      <c r="C2834" s="186"/>
      <c r="D2834" s="187"/>
      <c r="E2834" t="str">
        <f>IF(D2834&gt;0,VLOOKUP(D2834,Liste!$A$10:$D$163,4),"")</f>
        <v/>
      </c>
      <c r="F2834" s="37"/>
      <c r="G2834" s="37"/>
      <c r="H2834" s="37"/>
      <c r="I2834" s="144" t="str">
        <f t="shared" si="44"/>
        <v/>
      </c>
    </row>
    <row r="2835" spans="1:9" ht="13" x14ac:dyDescent="0.3">
      <c r="A2835" s="147"/>
      <c r="B2835" s="149" t="str">
        <f>IF(A2835&gt;0,VLOOKUP(A2835,Liste!$B$179                         : Liste!$C$189,2),"")</f>
        <v/>
      </c>
      <c r="C2835" s="186"/>
      <c r="D2835" s="187"/>
      <c r="E2835" t="str">
        <f>IF(D2835&gt;0,VLOOKUP(D2835,Liste!$A$10:$D$163,4),"")</f>
        <v/>
      </c>
      <c r="F2835" s="37"/>
      <c r="G2835" s="37"/>
      <c r="H2835" s="37"/>
      <c r="I2835" s="144" t="str">
        <f t="shared" si="44"/>
        <v/>
      </c>
    </row>
    <row r="2836" spans="1:9" ht="13" x14ac:dyDescent="0.3">
      <c r="A2836" s="147"/>
      <c r="B2836" s="149" t="str">
        <f>IF(A2836&gt;0,VLOOKUP(A2836,Liste!$B$179                         : Liste!$C$189,2),"")</f>
        <v/>
      </c>
      <c r="C2836" s="186"/>
      <c r="D2836" s="187"/>
      <c r="E2836" t="str">
        <f>IF(D2836&gt;0,VLOOKUP(D2836,Liste!$A$10:$D$163,4),"")</f>
        <v/>
      </c>
      <c r="F2836" s="37"/>
      <c r="G2836" s="37"/>
      <c r="H2836" s="37"/>
      <c r="I2836" s="144" t="str">
        <f t="shared" si="44"/>
        <v/>
      </c>
    </row>
    <row r="2837" spans="1:9" ht="13" x14ac:dyDescent="0.3">
      <c r="A2837" s="147"/>
      <c r="B2837" s="149" t="str">
        <f>IF(A2837&gt;0,VLOOKUP(A2837,Liste!$B$179                         : Liste!$C$189,2),"")</f>
        <v/>
      </c>
      <c r="C2837" s="186"/>
      <c r="D2837" s="187"/>
      <c r="E2837" t="str">
        <f>IF(D2837&gt;0,VLOOKUP(D2837,Liste!$A$10:$D$163,4),"")</f>
        <v/>
      </c>
      <c r="F2837" s="37"/>
      <c r="G2837" s="37"/>
      <c r="H2837" s="37"/>
      <c r="I2837" s="144" t="str">
        <f t="shared" si="44"/>
        <v/>
      </c>
    </row>
    <row r="2838" spans="1:9" ht="13" x14ac:dyDescent="0.3">
      <c r="A2838" s="147"/>
      <c r="B2838" s="149" t="str">
        <f>IF(A2838&gt;0,VLOOKUP(A2838,Liste!$B$179                         : Liste!$C$189,2),"")</f>
        <v/>
      </c>
      <c r="C2838" s="186"/>
      <c r="D2838" s="187"/>
      <c r="E2838" t="str">
        <f>IF(D2838&gt;0,VLOOKUP(D2838,Liste!$A$10:$D$163,4),"")</f>
        <v/>
      </c>
      <c r="F2838" s="37"/>
      <c r="G2838" s="37"/>
      <c r="H2838" s="37"/>
      <c r="I2838" s="144" t="str">
        <f t="shared" si="44"/>
        <v/>
      </c>
    </row>
    <row r="2839" spans="1:9" ht="13" x14ac:dyDescent="0.3">
      <c r="A2839" s="147"/>
      <c r="B2839" s="149" t="str">
        <f>IF(A2839&gt;0,VLOOKUP(A2839,Liste!$B$179                         : Liste!$C$189,2),"")</f>
        <v/>
      </c>
      <c r="C2839" s="186"/>
      <c r="D2839" s="187"/>
      <c r="E2839" t="str">
        <f>IF(D2839&gt;0,VLOOKUP(D2839,Liste!$A$10:$D$163,4),"")</f>
        <v/>
      </c>
      <c r="F2839" s="37"/>
      <c r="G2839" s="37"/>
      <c r="H2839" s="37"/>
      <c r="I2839" s="144" t="str">
        <f t="shared" si="44"/>
        <v/>
      </c>
    </row>
    <row r="2840" spans="1:9" ht="13" x14ac:dyDescent="0.3">
      <c r="A2840" s="147"/>
      <c r="B2840" s="149" t="str">
        <f>IF(A2840&gt;0,VLOOKUP(A2840,Liste!$B$179                         : Liste!$C$189,2),"")</f>
        <v/>
      </c>
      <c r="C2840" s="186"/>
      <c r="D2840" s="187"/>
      <c r="E2840" t="str">
        <f>IF(D2840&gt;0,VLOOKUP(D2840,Liste!$A$10:$D$163,4),"")</f>
        <v/>
      </c>
      <c r="F2840" s="37"/>
      <c r="G2840" s="37"/>
      <c r="H2840" s="37"/>
      <c r="I2840" s="144" t="str">
        <f t="shared" si="44"/>
        <v/>
      </c>
    </row>
    <row r="2841" spans="1:9" ht="13" x14ac:dyDescent="0.3">
      <c r="A2841" s="147"/>
      <c r="B2841" s="149" t="str">
        <f>IF(A2841&gt;0,VLOOKUP(A2841,Liste!$B$179                         : Liste!$C$189,2),"")</f>
        <v/>
      </c>
      <c r="C2841" s="186"/>
      <c r="D2841" s="187"/>
      <c r="E2841" t="str">
        <f>IF(D2841&gt;0,VLOOKUP(D2841,Liste!$A$10:$D$163,4),"")</f>
        <v/>
      </c>
      <c r="F2841" s="37"/>
      <c r="G2841" s="37"/>
      <c r="H2841" s="37"/>
      <c r="I2841" s="144" t="str">
        <f t="shared" si="44"/>
        <v/>
      </c>
    </row>
    <row r="2842" spans="1:9" ht="13" x14ac:dyDescent="0.3">
      <c r="A2842" s="147"/>
      <c r="B2842" s="149" t="str">
        <f>IF(A2842&gt;0,VLOOKUP(A2842,Liste!$B$179                         : Liste!$C$189,2),"")</f>
        <v/>
      </c>
      <c r="C2842" s="186"/>
      <c r="D2842" s="187"/>
      <c r="E2842" t="str">
        <f>IF(D2842&gt;0,VLOOKUP(D2842,Liste!$A$10:$D$163,4),"")</f>
        <v/>
      </c>
      <c r="F2842" s="37"/>
      <c r="G2842" s="37"/>
      <c r="H2842" s="37"/>
      <c r="I2842" s="144" t="str">
        <f t="shared" si="44"/>
        <v/>
      </c>
    </row>
    <row r="2843" spans="1:9" ht="13" x14ac:dyDescent="0.3">
      <c r="A2843" s="147"/>
      <c r="B2843" s="149" t="str">
        <f>IF(A2843&gt;0,VLOOKUP(A2843,Liste!$B$179                         : Liste!$C$189,2),"")</f>
        <v/>
      </c>
      <c r="C2843" s="186"/>
      <c r="D2843" s="187"/>
      <c r="E2843" t="str">
        <f>IF(D2843&gt;0,VLOOKUP(D2843,Liste!$A$10:$D$163,4),"")</f>
        <v/>
      </c>
      <c r="F2843" s="37"/>
      <c r="G2843" s="37"/>
      <c r="H2843" s="37"/>
      <c r="I2843" s="144" t="str">
        <f t="shared" si="44"/>
        <v/>
      </c>
    </row>
    <row r="2844" spans="1:9" ht="13" x14ac:dyDescent="0.3">
      <c r="A2844" s="147"/>
      <c r="B2844" s="149" t="str">
        <f>IF(A2844&gt;0,VLOOKUP(A2844,Liste!$B$179                         : Liste!$C$189,2),"")</f>
        <v/>
      </c>
      <c r="C2844" s="186"/>
      <c r="D2844" s="187"/>
      <c r="E2844" t="str">
        <f>IF(D2844&gt;0,VLOOKUP(D2844,Liste!$A$10:$D$163,4),"")</f>
        <v/>
      </c>
      <c r="F2844" s="37"/>
      <c r="G2844" s="37"/>
      <c r="H2844" s="37"/>
      <c r="I2844" s="144" t="str">
        <f t="shared" si="44"/>
        <v/>
      </c>
    </row>
    <row r="2845" spans="1:9" ht="13" x14ac:dyDescent="0.3">
      <c r="A2845" s="147"/>
      <c r="B2845" s="149" t="str">
        <f>IF(A2845&gt;0,VLOOKUP(A2845,Liste!$B$179                         : Liste!$C$189,2),"")</f>
        <v/>
      </c>
      <c r="C2845" s="186"/>
      <c r="D2845" s="187"/>
      <c r="E2845" t="str">
        <f>IF(D2845&gt;0,VLOOKUP(D2845,Liste!$A$10:$D$163,4),"")</f>
        <v/>
      </c>
      <c r="F2845" s="37"/>
      <c r="G2845" s="37"/>
      <c r="H2845" s="37"/>
      <c r="I2845" s="144" t="str">
        <f t="shared" si="44"/>
        <v/>
      </c>
    </row>
    <row r="2846" spans="1:9" ht="13" x14ac:dyDescent="0.3">
      <c r="A2846" s="147"/>
      <c r="B2846" s="149" t="str">
        <f>IF(A2846&gt;0,VLOOKUP(A2846,Liste!$B$179                         : Liste!$C$189,2),"")</f>
        <v/>
      </c>
      <c r="C2846" s="186"/>
      <c r="D2846" s="187"/>
      <c r="E2846" t="str">
        <f>IF(D2846&gt;0,VLOOKUP(D2846,Liste!$A$10:$D$163,4),"")</f>
        <v/>
      </c>
      <c r="F2846" s="37"/>
      <c r="G2846" s="37"/>
      <c r="H2846" s="37"/>
      <c r="I2846" s="144" t="str">
        <f t="shared" si="44"/>
        <v/>
      </c>
    </row>
    <row r="2847" spans="1:9" ht="13" x14ac:dyDescent="0.3">
      <c r="A2847" s="147"/>
      <c r="B2847" s="149" t="str">
        <f>IF(A2847&gt;0,VLOOKUP(A2847,Liste!$B$179                         : Liste!$C$189,2),"")</f>
        <v/>
      </c>
      <c r="C2847" s="186"/>
      <c r="D2847" s="187"/>
      <c r="E2847" t="str">
        <f>IF(D2847&gt;0,VLOOKUP(D2847,Liste!$A$10:$D$163,4),"")</f>
        <v/>
      </c>
      <c r="F2847" s="37"/>
      <c r="G2847" s="37"/>
      <c r="H2847" s="37"/>
      <c r="I2847" s="144" t="str">
        <f t="shared" si="44"/>
        <v/>
      </c>
    </row>
    <row r="2848" spans="1:9" ht="13" x14ac:dyDescent="0.3">
      <c r="A2848" s="147"/>
      <c r="B2848" s="149" t="str">
        <f>IF(A2848&gt;0,VLOOKUP(A2848,Liste!$B$179                         : Liste!$C$189,2),"")</f>
        <v/>
      </c>
      <c r="C2848" s="186"/>
      <c r="D2848" s="187"/>
      <c r="E2848" t="str">
        <f>IF(D2848&gt;0,VLOOKUP(D2848,Liste!$A$10:$D$163,4),"")</f>
        <v/>
      </c>
      <c r="F2848" s="37"/>
      <c r="G2848" s="37"/>
      <c r="H2848" s="37"/>
      <c r="I2848" s="144" t="str">
        <f t="shared" si="44"/>
        <v/>
      </c>
    </row>
    <row r="2849" spans="1:9" ht="13" x14ac:dyDescent="0.3">
      <c r="A2849" s="147"/>
      <c r="B2849" s="149" t="str">
        <f>IF(A2849&gt;0,VLOOKUP(A2849,Liste!$B$179                         : Liste!$C$189,2),"")</f>
        <v/>
      </c>
      <c r="C2849" s="186"/>
      <c r="D2849" s="187"/>
      <c r="E2849" t="str">
        <f>IF(D2849&gt;0,VLOOKUP(D2849,Liste!$A$10:$D$163,4),"")</f>
        <v/>
      </c>
      <c r="F2849" s="37"/>
      <c r="G2849" s="37"/>
      <c r="H2849" s="37"/>
      <c r="I2849" s="144" t="str">
        <f t="shared" si="44"/>
        <v/>
      </c>
    </row>
    <row r="2850" spans="1:9" ht="13" x14ac:dyDescent="0.3">
      <c r="A2850" s="147"/>
      <c r="B2850" s="149" t="str">
        <f>IF(A2850&gt;0,VLOOKUP(A2850,Liste!$B$179                         : Liste!$C$189,2),"")</f>
        <v/>
      </c>
      <c r="C2850" s="186"/>
      <c r="D2850" s="187"/>
      <c r="E2850" t="str">
        <f>IF(D2850&gt;0,VLOOKUP(D2850,Liste!$A$10:$D$163,4),"")</f>
        <v/>
      </c>
      <c r="F2850" s="37"/>
      <c r="G2850" s="37"/>
      <c r="H2850" s="37"/>
      <c r="I2850" s="144" t="str">
        <f t="shared" si="44"/>
        <v/>
      </c>
    </row>
    <row r="2851" spans="1:9" ht="13" x14ac:dyDescent="0.3">
      <c r="A2851" s="147"/>
      <c r="B2851" s="149" t="str">
        <f>IF(A2851&gt;0,VLOOKUP(A2851,Liste!$B$179                         : Liste!$C$189,2),"")</f>
        <v/>
      </c>
      <c r="C2851" s="186"/>
      <c r="D2851" s="187"/>
      <c r="E2851" t="str">
        <f>IF(D2851&gt;0,VLOOKUP(D2851,Liste!$A$10:$D$163,4),"")</f>
        <v/>
      </c>
      <c r="F2851" s="37"/>
      <c r="G2851" s="37"/>
      <c r="H2851" s="37"/>
      <c r="I2851" s="144" t="str">
        <f t="shared" si="44"/>
        <v/>
      </c>
    </row>
    <row r="2852" spans="1:9" ht="13" x14ac:dyDescent="0.3">
      <c r="A2852" s="147"/>
      <c r="B2852" s="149" t="str">
        <f>IF(A2852&gt;0,VLOOKUP(A2852,Liste!$B$179                         : Liste!$C$189,2),"")</f>
        <v/>
      </c>
      <c r="C2852" s="186"/>
      <c r="D2852" s="187"/>
      <c r="E2852" t="str">
        <f>IF(D2852&gt;0,VLOOKUP(D2852,Liste!$A$10:$D$163,4),"")</f>
        <v/>
      </c>
      <c r="F2852" s="37"/>
      <c r="G2852" s="37"/>
      <c r="H2852" s="37"/>
      <c r="I2852" s="144" t="str">
        <f t="shared" si="44"/>
        <v/>
      </c>
    </row>
    <row r="2853" spans="1:9" ht="13" x14ac:dyDescent="0.3">
      <c r="A2853" s="147"/>
      <c r="B2853" s="149" t="str">
        <f>IF(A2853&gt;0,VLOOKUP(A2853,Liste!$B$179                         : Liste!$C$189,2),"")</f>
        <v/>
      </c>
      <c r="C2853" s="186"/>
      <c r="D2853" s="187"/>
      <c r="E2853" t="str">
        <f>IF(D2853&gt;0,VLOOKUP(D2853,Liste!$A$10:$D$163,4),"")</f>
        <v/>
      </c>
      <c r="F2853" s="37"/>
      <c r="G2853" s="37"/>
      <c r="H2853" s="37"/>
      <c r="I2853" s="144" t="str">
        <f t="shared" si="44"/>
        <v/>
      </c>
    </row>
    <row r="2854" spans="1:9" ht="13" x14ac:dyDescent="0.3">
      <c r="A2854" s="147"/>
      <c r="B2854" s="149" t="str">
        <f>IF(A2854&gt;0,VLOOKUP(A2854,Liste!$B$179                         : Liste!$C$189,2),"")</f>
        <v/>
      </c>
      <c r="C2854" s="186"/>
      <c r="D2854" s="187"/>
      <c r="E2854" t="str">
        <f>IF(D2854&gt;0,VLOOKUP(D2854,Liste!$A$10:$D$163,4),"")</f>
        <v/>
      </c>
      <c r="F2854" s="37"/>
      <c r="G2854" s="37"/>
      <c r="H2854" s="37"/>
      <c r="I2854" s="144" t="str">
        <f t="shared" si="44"/>
        <v/>
      </c>
    </row>
    <row r="2855" spans="1:9" ht="13" x14ac:dyDescent="0.3">
      <c r="A2855" s="147"/>
      <c r="B2855" s="149" t="str">
        <f>IF(A2855&gt;0,VLOOKUP(A2855,Liste!$B$179                         : Liste!$C$189,2),"")</f>
        <v/>
      </c>
      <c r="C2855" s="186"/>
      <c r="D2855" s="187"/>
      <c r="E2855" t="str">
        <f>IF(D2855&gt;0,VLOOKUP(D2855,Liste!$A$10:$D$163,4),"")</f>
        <v/>
      </c>
      <c r="F2855" s="37"/>
      <c r="G2855" s="37"/>
      <c r="H2855" s="37"/>
      <c r="I2855" s="144" t="str">
        <f t="shared" si="44"/>
        <v/>
      </c>
    </row>
    <row r="2856" spans="1:9" ht="13" x14ac:dyDescent="0.3">
      <c r="A2856" s="147"/>
      <c r="B2856" s="149" t="str">
        <f>IF(A2856&gt;0,VLOOKUP(A2856,Liste!$B$179                         : Liste!$C$189,2),"")</f>
        <v/>
      </c>
      <c r="C2856" s="186"/>
      <c r="D2856" s="187"/>
      <c r="E2856" t="str">
        <f>IF(D2856&gt;0,VLOOKUP(D2856,Liste!$A$10:$D$163,4),"")</f>
        <v/>
      </c>
      <c r="F2856" s="37"/>
      <c r="G2856" s="37"/>
      <c r="H2856" s="37"/>
      <c r="I2856" s="144" t="str">
        <f t="shared" si="44"/>
        <v/>
      </c>
    </row>
    <row r="2857" spans="1:9" ht="13" x14ac:dyDescent="0.3">
      <c r="A2857" s="147"/>
      <c r="B2857" s="149" t="str">
        <f>IF(A2857&gt;0,VLOOKUP(A2857,Liste!$B$179                         : Liste!$C$189,2),"")</f>
        <v/>
      </c>
      <c r="C2857" s="186"/>
      <c r="D2857" s="187"/>
      <c r="E2857" t="str">
        <f>IF(D2857&gt;0,VLOOKUP(D2857,Liste!$A$10:$D$163,4),"")</f>
        <v/>
      </c>
      <c r="F2857" s="37"/>
      <c r="G2857" s="37"/>
      <c r="H2857" s="37"/>
      <c r="I2857" s="144" t="str">
        <f t="shared" si="44"/>
        <v/>
      </c>
    </row>
    <row r="2858" spans="1:9" ht="13" x14ac:dyDescent="0.3">
      <c r="A2858" s="147"/>
      <c r="B2858" s="149" t="str">
        <f>IF(A2858&gt;0,VLOOKUP(A2858,Liste!$B$179                         : Liste!$C$189,2),"")</f>
        <v/>
      </c>
      <c r="C2858" s="186"/>
      <c r="D2858" s="187"/>
      <c r="E2858" t="str">
        <f>IF(D2858&gt;0,VLOOKUP(D2858,Liste!$A$10:$D$163,4),"")</f>
        <v/>
      </c>
      <c r="F2858" s="37"/>
      <c r="G2858" s="37"/>
      <c r="H2858" s="37"/>
      <c r="I2858" s="144" t="str">
        <f t="shared" si="44"/>
        <v/>
      </c>
    </row>
    <row r="2859" spans="1:9" ht="13" x14ac:dyDescent="0.3">
      <c r="A2859" s="147"/>
      <c r="B2859" s="149" t="str">
        <f>IF(A2859&gt;0,VLOOKUP(A2859,Liste!$B$179                         : Liste!$C$189,2),"")</f>
        <v/>
      </c>
      <c r="C2859" s="186"/>
      <c r="D2859" s="187"/>
      <c r="E2859" t="str">
        <f>IF(D2859&gt;0,VLOOKUP(D2859,Liste!$A$10:$D$163,4),"")</f>
        <v/>
      </c>
      <c r="F2859" s="37"/>
      <c r="G2859" s="37"/>
      <c r="H2859" s="37"/>
      <c r="I2859" s="144" t="str">
        <f t="shared" si="44"/>
        <v/>
      </c>
    </row>
    <row r="2860" spans="1:9" ht="13" x14ac:dyDescent="0.3">
      <c r="A2860" s="147"/>
      <c r="B2860" s="149" t="str">
        <f>IF(A2860&gt;0,VLOOKUP(A2860,Liste!$B$179                         : Liste!$C$189,2),"")</f>
        <v/>
      </c>
      <c r="C2860" s="186"/>
      <c r="D2860" s="187"/>
      <c r="E2860" t="str">
        <f>IF(D2860&gt;0,VLOOKUP(D2860,Liste!$A$10:$D$163,4),"")</f>
        <v/>
      </c>
      <c r="F2860" s="37"/>
      <c r="G2860" s="37"/>
      <c r="H2860" s="37"/>
      <c r="I2860" s="144" t="str">
        <f t="shared" si="44"/>
        <v/>
      </c>
    </row>
    <row r="2861" spans="1:9" ht="13" x14ac:dyDescent="0.3">
      <c r="A2861" s="147"/>
      <c r="B2861" s="149" t="str">
        <f>IF(A2861&gt;0,VLOOKUP(A2861,Liste!$B$179                         : Liste!$C$189,2),"")</f>
        <v/>
      </c>
      <c r="C2861" s="186"/>
      <c r="D2861" s="187"/>
      <c r="E2861" t="str">
        <f>IF(D2861&gt;0,VLOOKUP(D2861,Liste!$A$10:$D$163,4),"")</f>
        <v/>
      </c>
      <c r="F2861" s="37"/>
      <c r="G2861" s="37"/>
      <c r="H2861" s="37"/>
      <c r="I2861" s="144" t="str">
        <f t="shared" si="44"/>
        <v/>
      </c>
    </row>
    <row r="2862" spans="1:9" ht="13" x14ac:dyDescent="0.3">
      <c r="A2862" s="147"/>
      <c r="B2862" s="149" t="str">
        <f>IF(A2862&gt;0,VLOOKUP(A2862,Liste!$B$179                         : Liste!$C$189,2),"")</f>
        <v/>
      </c>
      <c r="C2862" s="186"/>
      <c r="D2862" s="187"/>
      <c r="E2862" t="str">
        <f>IF(D2862&gt;0,VLOOKUP(D2862,Liste!$A$10:$D$163,4),"")</f>
        <v/>
      </c>
      <c r="F2862" s="37"/>
      <c r="G2862" s="37"/>
      <c r="H2862" s="37"/>
      <c r="I2862" s="144" t="str">
        <f t="shared" si="44"/>
        <v/>
      </c>
    </row>
    <row r="2863" spans="1:9" ht="13" x14ac:dyDescent="0.3">
      <c r="A2863" s="147"/>
      <c r="B2863" s="149" t="str">
        <f>IF(A2863&gt;0,VLOOKUP(A2863,Liste!$B$179                         : Liste!$C$189,2),"")</f>
        <v/>
      </c>
      <c r="C2863" s="186"/>
      <c r="D2863" s="187"/>
      <c r="E2863" t="str">
        <f>IF(D2863&gt;0,VLOOKUP(D2863,Liste!$A$10:$D$163,4),"")</f>
        <v/>
      </c>
      <c r="F2863" s="37"/>
      <c r="G2863" s="37"/>
      <c r="H2863" s="37"/>
      <c r="I2863" s="144" t="str">
        <f t="shared" si="44"/>
        <v/>
      </c>
    </row>
    <row r="2864" spans="1:9" ht="13" x14ac:dyDescent="0.3">
      <c r="A2864" s="147"/>
      <c r="B2864" s="149" t="str">
        <f>IF(A2864&gt;0,VLOOKUP(A2864,Liste!$B$179                         : Liste!$C$189,2),"")</f>
        <v/>
      </c>
      <c r="C2864" s="186"/>
      <c r="D2864" s="187"/>
      <c r="E2864" t="str">
        <f>IF(D2864&gt;0,VLOOKUP(D2864,Liste!$A$10:$D$163,4),"")</f>
        <v/>
      </c>
      <c r="F2864" s="37"/>
      <c r="G2864" s="37"/>
      <c r="H2864" s="37"/>
      <c r="I2864" s="144" t="str">
        <f t="shared" si="44"/>
        <v/>
      </c>
    </row>
    <row r="2865" spans="1:9" ht="13" x14ac:dyDescent="0.3">
      <c r="A2865" s="147"/>
      <c r="B2865" s="149" t="str">
        <f>IF(A2865&gt;0,VLOOKUP(A2865,Liste!$B$179                         : Liste!$C$189,2),"")</f>
        <v/>
      </c>
      <c r="C2865" s="186"/>
      <c r="D2865" s="187"/>
      <c r="E2865" t="str">
        <f>IF(D2865&gt;0,VLOOKUP(D2865,Liste!$A$10:$D$163,4),"")</f>
        <v/>
      </c>
      <c r="F2865" s="37"/>
      <c r="G2865" s="37"/>
      <c r="H2865" s="37"/>
      <c r="I2865" s="144" t="str">
        <f t="shared" si="44"/>
        <v/>
      </c>
    </row>
    <row r="2866" spans="1:9" ht="13" x14ac:dyDescent="0.3">
      <c r="A2866" s="147"/>
      <c r="B2866" s="149" t="str">
        <f>IF(A2866&gt;0,VLOOKUP(A2866,Liste!$B$179                         : Liste!$C$189,2),"")</f>
        <v/>
      </c>
      <c r="C2866" s="186"/>
      <c r="D2866" s="187"/>
      <c r="E2866" t="str">
        <f>IF(D2866&gt;0,VLOOKUP(D2866,Liste!$A$10:$D$163,4),"")</f>
        <v/>
      </c>
      <c r="F2866" s="37"/>
      <c r="G2866" s="37"/>
      <c r="H2866" s="37"/>
      <c r="I2866" s="144" t="str">
        <f t="shared" si="44"/>
        <v/>
      </c>
    </row>
    <row r="2867" spans="1:9" ht="13" x14ac:dyDescent="0.3">
      <c r="A2867" s="147"/>
      <c r="B2867" s="149" t="str">
        <f>IF(A2867&gt;0,VLOOKUP(A2867,Liste!$B$179                         : Liste!$C$189,2),"")</f>
        <v/>
      </c>
      <c r="C2867" s="186"/>
      <c r="D2867" s="187"/>
      <c r="E2867" t="str">
        <f>IF(D2867&gt;0,VLOOKUP(D2867,Liste!$A$10:$D$163,4),"")</f>
        <v/>
      </c>
      <c r="F2867" s="37"/>
      <c r="G2867" s="37"/>
      <c r="H2867" s="37"/>
      <c r="I2867" s="144" t="str">
        <f t="shared" si="44"/>
        <v/>
      </c>
    </row>
    <row r="2868" spans="1:9" ht="13" x14ac:dyDescent="0.3">
      <c r="A2868" s="147"/>
      <c r="B2868" s="149" t="str">
        <f>IF(A2868&gt;0,VLOOKUP(A2868,Liste!$B$179                         : Liste!$C$189,2),"")</f>
        <v/>
      </c>
      <c r="C2868" s="186"/>
      <c r="D2868" s="187"/>
      <c r="E2868" t="str">
        <f>IF(D2868&gt;0,VLOOKUP(D2868,Liste!$A$10:$D$163,4),"")</f>
        <v/>
      </c>
      <c r="F2868" s="37"/>
      <c r="G2868" s="37"/>
      <c r="H2868" s="37"/>
      <c r="I2868" s="144" t="str">
        <f t="shared" si="44"/>
        <v/>
      </c>
    </row>
    <row r="2869" spans="1:9" ht="13" x14ac:dyDescent="0.3">
      <c r="A2869" s="147"/>
      <c r="B2869" s="149" t="str">
        <f>IF(A2869&gt;0,VLOOKUP(A2869,Liste!$B$179                         : Liste!$C$189,2),"")</f>
        <v/>
      </c>
      <c r="C2869" s="186"/>
      <c r="D2869" s="187"/>
      <c r="E2869" t="str">
        <f>IF(D2869&gt;0,VLOOKUP(D2869,Liste!$A$10:$D$163,4),"")</f>
        <v/>
      </c>
      <c r="F2869" s="37"/>
      <c r="G2869" s="37"/>
      <c r="H2869" s="37"/>
      <c r="I2869" s="144" t="str">
        <f t="shared" si="44"/>
        <v/>
      </c>
    </row>
    <row r="2870" spans="1:9" ht="13" x14ac:dyDescent="0.3">
      <c r="A2870" s="147"/>
      <c r="B2870" s="149" t="str">
        <f>IF(A2870&gt;0,VLOOKUP(A2870,Liste!$B$179                         : Liste!$C$189,2),"")</f>
        <v/>
      </c>
      <c r="C2870" s="186"/>
      <c r="D2870" s="187"/>
      <c r="E2870" t="str">
        <f>IF(D2870&gt;0,VLOOKUP(D2870,Liste!$A$10:$D$163,4),"")</f>
        <v/>
      </c>
      <c r="F2870" s="37"/>
      <c r="G2870" s="37"/>
      <c r="H2870" s="37"/>
      <c r="I2870" s="144" t="str">
        <f t="shared" si="44"/>
        <v/>
      </c>
    </row>
    <row r="2871" spans="1:9" ht="13" x14ac:dyDescent="0.3">
      <c r="A2871" s="147"/>
      <c r="B2871" s="149" t="str">
        <f>IF(A2871&gt;0,VLOOKUP(A2871,Liste!$B$179                         : Liste!$C$189,2),"")</f>
        <v/>
      </c>
      <c r="C2871" s="186"/>
      <c r="D2871" s="187"/>
      <c r="E2871" t="str">
        <f>IF(D2871&gt;0,VLOOKUP(D2871,Liste!$A$10:$D$163,4),"")</f>
        <v/>
      </c>
      <c r="F2871" s="37"/>
      <c r="G2871" s="37"/>
      <c r="H2871" s="37"/>
      <c r="I2871" s="144" t="str">
        <f t="shared" si="44"/>
        <v/>
      </c>
    </row>
    <row r="2872" spans="1:9" ht="13" x14ac:dyDescent="0.3">
      <c r="A2872" s="147"/>
      <c r="B2872" s="149" t="str">
        <f>IF(A2872&gt;0,VLOOKUP(A2872,Liste!$B$179                         : Liste!$C$189,2),"")</f>
        <v/>
      </c>
      <c r="C2872" s="186"/>
      <c r="D2872" s="187"/>
      <c r="E2872" t="str">
        <f>IF(D2872&gt;0,VLOOKUP(D2872,Liste!$A$10:$D$163,4),"")</f>
        <v/>
      </c>
      <c r="F2872" s="37"/>
      <c r="G2872" s="37"/>
      <c r="H2872" s="37"/>
      <c r="I2872" s="144" t="str">
        <f t="shared" si="44"/>
        <v/>
      </c>
    </row>
    <row r="2873" spans="1:9" ht="13" x14ac:dyDescent="0.3">
      <c r="A2873" s="147"/>
      <c r="B2873" s="149" t="str">
        <f>IF(A2873&gt;0,VLOOKUP(A2873,Liste!$B$179                         : Liste!$C$189,2),"")</f>
        <v/>
      </c>
      <c r="C2873" s="186"/>
      <c r="D2873" s="187"/>
      <c r="E2873" t="str">
        <f>IF(D2873&gt;0,VLOOKUP(D2873,Liste!$A$10:$D$163,4),"")</f>
        <v/>
      </c>
      <c r="F2873" s="37"/>
      <c r="G2873" s="37"/>
      <c r="H2873" s="37"/>
      <c r="I2873" s="144" t="str">
        <f t="shared" si="44"/>
        <v/>
      </c>
    </row>
    <row r="2874" spans="1:9" ht="13" x14ac:dyDescent="0.3">
      <c r="A2874" s="147"/>
      <c r="B2874" s="149" t="str">
        <f>IF(A2874&gt;0,VLOOKUP(A2874,Liste!$B$179                         : Liste!$C$189,2),"")</f>
        <v/>
      </c>
      <c r="C2874" s="186"/>
      <c r="D2874" s="187"/>
      <c r="E2874" t="str">
        <f>IF(D2874&gt;0,VLOOKUP(D2874,Liste!$A$10:$D$163,4),"")</f>
        <v/>
      </c>
      <c r="F2874" s="37"/>
      <c r="G2874" s="37"/>
      <c r="H2874" s="37"/>
      <c r="I2874" s="144" t="str">
        <f t="shared" si="44"/>
        <v/>
      </c>
    </row>
    <row r="2875" spans="1:9" ht="13" x14ac:dyDescent="0.3">
      <c r="A2875" s="147"/>
      <c r="B2875" s="149" t="str">
        <f>IF(A2875&gt;0,VLOOKUP(A2875,Liste!$B$179                         : Liste!$C$189,2),"")</f>
        <v/>
      </c>
      <c r="C2875" s="186"/>
      <c r="D2875" s="187"/>
      <c r="E2875" t="str">
        <f>IF(D2875&gt;0,VLOOKUP(D2875,Liste!$A$10:$D$163,4),"")</f>
        <v/>
      </c>
      <c r="F2875" s="37"/>
      <c r="G2875" s="37"/>
      <c r="H2875" s="37"/>
      <c r="I2875" s="144" t="str">
        <f t="shared" si="44"/>
        <v/>
      </c>
    </row>
    <row r="2876" spans="1:9" ht="13" x14ac:dyDescent="0.3">
      <c r="A2876" s="147"/>
      <c r="B2876" s="149" t="str">
        <f>IF(A2876&gt;0,VLOOKUP(A2876,Liste!$B$179                         : Liste!$C$189,2),"")</f>
        <v/>
      </c>
      <c r="C2876" s="186"/>
      <c r="D2876" s="187"/>
      <c r="E2876" t="str">
        <f>IF(D2876&gt;0,VLOOKUP(D2876,Liste!$A$10:$D$163,4),"")</f>
        <v/>
      </c>
      <c r="F2876" s="37"/>
      <c r="G2876" s="37"/>
      <c r="H2876" s="37"/>
      <c r="I2876" s="144" t="str">
        <f t="shared" si="44"/>
        <v/>
      </c>
    </row>
    <row r="2877" spans="1:9" ht="13" x14ac:dyDescent="0.3">
      <c r="A2877" s="147"/>
      <c r="B2877" s="149" t="str">
        <f>IF(A2877&gt;0,VLOOKUP(A2877,Liste!$B$179                         : Liste!$C$189,2),"")</f>
        <v/>
      </c>
      <c r="C2877" s="186"/>
      <c r="D2877" s="187"/>
      <c r="E2877" t="str">
        <f>IF(D2877&gt;0,VLOOKUP(D2877,Liste!$A$10:$D$163,4),"")</f>
        <v/>
      </c>
      <c r="F2877" s="37"/>
      <c r="G2877" s="37"/>
      <c r="H2877" s="37"/>
      <c r="I2877" s="144" t="str">
        <f t="shared" si="44"/>
        <v/>
      </c>
    </row>
    <row r="2878" spans="1:9" ht="13" x14ac:dyDescent="0.3">
      <c r="A2878" s="147"/>
      <c r="B2878" s="149" t="str">
        <f>IF(A2878&gt;0,VLOOKUP(A2878,Liste!$B$179                         : Liste!$C$189,2),"")</f>
        <v/>
      </c>
      <c r="C2878" s="186"/>
      <c r="D2878" s="187"/>
      <c r="E2878" t="str">
        <f>IF(D2878&gt;0,VLOOKUP(D2878,Liste!$A$10:$D$163,4),"")</f>
        <v/>
      </c>
      <c r="F2878" s="37"/>
      <c r="G2878" s="37"/>
      <c r="H2878" s="37"/>
      <c r="I2878" s="144" t="str">
        <f t="shared" si="44"/>
        <v/>
      </c>
    </row>
    <row r="2879" spans="1:9" ht="13" x14ac:dyDescent="0.3">
      <c r="A2879" s="147"/>
      <c r="B2879" s="149" t="str">
        <f>IF(A2879&gt;0,VLOOKUP(A2879,Liste!$B$179                         : Liste!$C$189,2),"")</f>
        <v/>
      </c>
      <c r="C2879" s="186"/>
      <c r="D2879" s="187"/>
      <c r="E2879" t="str">
        <f>IF(D2879&gt;0,VLOOKUP(D2879,Liste!$A$10:$D$163,4),"")</f>
        <v/>
      </c>
      <c r="F2879" s="37"/>
      <c r="G2879" s="37"/>
      <c r="H2879" s="37"/>
      <c r="I2879" s="144" t="str">
        <f t="shared" si="44"/>
        <v/>
      </c>
    </row>
    <row r="2880" spans="1:9" ht="13" x14ac:dyDescent="0.3">
      <c r="A2880" s="147"/>
      <c r="B2880" s="149" t="str">
        <f>IF(A2880&gt;0,VLOOKUP(A2880,Liste!$B$179                         : Liste!$C$189,2),"")</f>
        <v/>
      </c>
      <c r="C2880" s="186"/>
      <c r="D2880" s="187"/>
      <c r="E2880" t="str">
        <f>IF(D2880&gt;0,VLOOKUP(D2880,Liste!$A$10:$D$163,4),"")</f>
        <v/>
      </c>
      <c r="F2880" s="37"/>
      <c r="G2880" s="37"/>
      <c r="H2880" s="37"/>
      <c r="I2880" s="144" t="str">
        <f t="shared" si="44"/>
        <v/>
      </c>
    </row>
    <row r="2881" spans="1:9" ht="13" x14ac:dyDescent="0.3">
      <c r="A2881" s="147"/>
      <c r="B2881" s="149" t="str">
        <f>IF(A2881&gt;0,VLOOKUP(A2881,Liste!$B$179                         : Liste!$C$189,2),"")</f>
        <v/>
      </c>
      <c r="C2881" s="186"/>
      <c r="D2881" s="187"/>
      <c r="E2881" t="str">
        <f>IF(D2881&gt;0,VLOOKUP(D2881,Liste!$A$10:$D$163,4),"")</f>
        <v/>
      </c>
      <c r="F2881" s="37"/>
      <c r="G2881" s="37"/>
      <c r="H2881" s="37"/>
      <c r="I2881" s="144" t="str">
        <f t="shared" si="44"/>
        <v/>
      </c>
    </row>
    <row r="2882" spans="1:9" ht="13" x14ac:dyDescent="0.3">
      <c r="A2882" s="147"/>
      <c r="B2882" s="149" t="str">
        <f>IF(A2882&gt;0,VLOOKUP(A2882,Liste!$B$179                         : Liste!$C$189,2),"")</f>
        <v/>
      </c>
      <c r="C2882" s="186"/>
      <c r="D2882" s="187"/>
      <c r="E2882" t="str">
        <f>IF(D2882&gt;0,VLOOKUP(D2882,Liste!$A$10:$D$163,4),"")</f>
        <v/>
      </c>
      <c r="F2882" s="37"/>
      <c r="G2882" s="37"/>
      <c r="H2882" s="37"/>
      <c r="I2882" s="144" t="str">
        <f t="shared" si="44"/>
        <v/>
      </c>
    </row>
    <row r="2883" spans="1:9" ht="13" x14ac:dyDescent="0.3">
      <c r="A2883" s="147"/>
      <c r="B2883" s="149" t="str">
        <f>IF(A2883&gt;0,VLOOKUP(A2883,Liste!$B$179                         : Liste!$C$189,2),"")</f>
        <v/>
      </c>
      <c r="C2883" s="186"/>
      <c r="D2883" s="187"/>
      <c r="E2883" t="str">
        <f>IF(D2883&gt;0,VLOOKUP(D2883,Liste!$A$10:$D$163,4),"")</f>
        <v/>
      </c>
      <c r="F2883" s="37"/>
      <c r="G2883" s="37"/>
      <c r="H2883" s="37"/>
      <c r="I2883" s="144" t="str">
        <f t="shared" si="44"/>
        <v/>
      </c>
    </row>
    <row r="2884" spans="1:9" ht="13" x14ac:dyDescent="0.3">
      <c r="A2884" s="147"/>
      <c r="B2884" s="149" t="str">
        <f>IF(A2884&gt;0,VLOOKUP(A2884,Liste!$B$179                         : Liste!$C$189,2),"")</f>
        <v/>
      </c>
      <c r="C2884" s="186"/>
      <c r="D2884" s="187"/>
      <c r="E2884" t="str">
        <f>IF(D2884&gt;0,VLOOKUP(D2884,Liste!$A$10:$D$163,4),"")</f>
        <v/>
      </c>
      <c r="F2884" s="37"/>
      <c r="G2884" s="37"/>
      <c r="H2884" s="37"/>
      <c r="I2884" s="144" t="str">
        <f t="shared" si="44"/>
        <v/>
      </c>
    </row>
    <row r="2885" spans="1:9" ht="13" x14ac:dyDescent="0.3">
      <c r="A2885" s="147"/>
      <c r="B2885" s="149" t="str">
        <f>IF(A2885&gt;0,VLOOKUP(A2885,Liste!$B$179                         : Liste!$C$189,2),"")</f>
        <v/>
      </c>
      <c r="C2885" s="186"/>
      <c r="D2885" s="187"/>
      <c r="E2885" t="str">
        <f>IF(D2885&gt;0,VLOOKUP(D2885,Liste!$A$10:$D$163,4),"")</f>
        <v/>
      </c>
      <c r="F2885" s="37"/>
      <c r="G2885" s="37"/>
      <c r="H2885" s="37"/>
      <c r="I2885" s="144" t="str">
        <f t="shared" si="44"/>
        <v/>
      </c>
    </row>
    <row r="2886" spans="1:9" ht="13" x14ac:dyDescent="0.3">
      <c r="A2886" s="147"/>
      <c r="B2886" s="149" t="str">
        <f>IF(A2886&gt;0,VLOOKUP(A2886,Liste!$B$179                         : Liste!$C$189,2),"")</f>
        <v/>
      </c>
      <c r="C2886" s="186"/>
      <c r="D2886" s="187"/>
      <c r="E2886" t="str">
        <f>IF(D2886&gt;0,VLOOKUP(D2886,Liste!$A$10:$D$163,4),"")</f>
        <v/>
      </c>
      <c r="F2886" s="37"/>
      <c r="G2886" s="37"/>
      <c r="H2886" s="37"/>
      <c r="I2886" s="144" t="str">
        <f t="shared" ref="I2886:I2949" si="45">IF(AND(D2886&gt;0,F2886+G2886+H2886=0),"EN ATTENTE",IF(F2886+G2886+H2886&gt;1,"ERREUR",""))</f>
        <v/>
      </c>
    </row>
    <row r="2887" spans="1:9" ht="13" x14ac:dyDescent="0.3">
      <c r="A2887" s="147"/>
      <c r="B2887" s="149" t="str">
        <f>IF(A2887&gt;0,VLOOKUP(A2887,Liste!$B$179                         : Liste!$C$189,2),"")</f>
        <v/>
      </c>
      <c r="C2887" s="186"/>
      <c r="D2887" s="187"/>
      <c r="E2887" t="str">
        <f>IF(D2887&gt;0,VLOOKUP(D2887,Liste!$A$10:$D$163,4),"")</f>
        <v/>
      </c>
      <c r="F2887" s="37"/>
      <c r="G2887" s="37"/>
      <c r="H2887" s="37"/>
      <c r="I2887" s="144" t="str">
        <f t="shared" si="45"/>
        <v/>
      </c>
    </row>
    <row r="2888" spans="1:9" ht="13" x14ac:dyDescent="0.3">
      <c r="A2888" s="147"/>
      <c r="B2888" s="149" t="str">
        <f>IF(A2888&gt;0,VLOOKUP(A2888,Liste!$B$179                         : Liste!$C$189,2),"")</f>
        <v/>
      </c>
      <c r="C2888" s="186"/>
      <c r="D2888" s="187"/>
      <c r="E2888" t="str">
        <f>IF(D2888&gt;0,VLOOKUP(D2888,Liste!$A$10:$D$163,4),"")</f>
        <v/>
      </c>
      <c r="F2888" s="37"/>
      <c r="G2888" s="37"/>
      <c r="H2888" s="37"/>
      <c r="I2888" s="144" t="str">
        <f t="shared" si="45"/>
        <v/>
      </c>
    </row>
    <row r="2889" spans="1:9" ht="13" x14ac:dyDescent="0.3">
      <c r="A2889" s="147"/>
      <c r="B2889" s="149" t="str">
        <f>IF(A2889&gt;0,VLOOKUP(A2889,Liste!$B$179                         : Liste!$C$189,2),"")</f>
        <v/>
      </c>
      <c r="C2889" s="186"/>
      <c r="D2889" s="187"/>
      <c r="E2889" t="str">
        <f>IF(D2889&gt;0,VLOOKUP(D2889,Liste!$A$10:$D$163,4),"")</f>
        <v/>
      </c>
      <c r="F2889" s="37"/>
      <c r="G2889" s="37"/>
      <c r="H2889" s="37"/>
      <c r="I2889" s="144" t="str">
        <f t="shared" si="45"/>
        <v/>
      </c>
    </row>
    <row r="2890" spans="1:9" ht="13" x14ac:dyDescent="0.3">
      <c r="A2890" s="147"/>
      <c r="B2890" s="149" t="str">
        <f>IF(A2890&gt;0,VLOOKUP(A2890,Liste!$B$179                         : Liste!$C$189,2),"")</f>
        <v/>
      </c>
      <c r="C2890" s="186"/>
      <c r="D2890" s="187"/>
      <c r="E2890" t="str">
        <f>IF(D2890&gt;0,VLOOKUP(D2890,Liste!$A$10:$D$163,4),"")</f>
        <v/>
      </c>
      <c r="F2890" s="37"/>
      <c r="G2890" s="37"/>
      <c r="H2890" s="37"/>
      <c r="I2890" s="144" t="str">
        <f t="shared" si="45"/>
        <v/>
      </c>
    </row>
    <row r="2891" spans="1:9" ht="13" x14ac:dyDescent="0.3">
      <c r="A2891" s="147"/>
      <c r="B2891" s="149" t="str">
        <f>IF(A2891&gt;0,VLOOKUP(A2891,Liste!$B$179                         : Liste!$C$189,2),"")</f>
        <v/>
      </c>
      <c r="C2891" s="186"/>
      <c r="D2891" s="187"/>
      <c r="E2891" t="str">
        <f>IF(D2891&gt;0,VLOOKUP(D2891,Liste!$A$10:$D$163,4),"")</f>
        <v/>
      </c>
      <c r="F2891" s="37"/>
      <c r="G2891" s="37"/>
      <c r="H2891" s="37"/>
      <c r="I2891" s="144" t="str">
        <f t="shared" si="45"/>
        <v/>
      </c>
    </row>
    <row r="2892" spans="1:9" ht="13" x14ac:dyDescent="0.3">
      <c r="A2892" s="147"/>
      <c r="B2892" s="149" t="str">
        <f>IF(A2892&gt;0,VLOOKUP(A2892,Liste!$B$179                         : Liste!$C$189,2),"")</f>
        <v/>
      </c>
      <c r="C2892" s="186"/>
      <c r="D2892" s="187"/>
      <c r="E2892" t="str">
        <f>IF(D2892&gt;0,VLOOKUP(D2892,Liste!$A$10:$D$163,4),"")</f>
        <v/>
      </c>
      <c r="F2892" s="37"/>
      <c r="G2892" s="37"/>
      <c r="H2892" s="37"/>
      <c r="I2892" s="144" t="str">
        <f t="shared" si="45"/>
        <v/>
      </c>
    </row>
    <row r="2893" spans="1:9" ht="13" x14ac:dyDescent="0.3">
      <c r="A2893" s="147"/>
      <c r="B2893" s="149" t="str">
        <f>IF(A2893&gt;0,VLOOKUP(A2893,Liste!$B$179                         : Liste!$C$189,2),"")</f>
        <v/>
      </c>
      <c r="C2893" s="186"/>
      <c r="D2893" s="187"/>
      <c r="E2893" t="str">
        <f>IF(D2893&gt;0,VLOOKUP(D2893,Liste!$A$10:$D$163,4),"")</f>
        <v/>
      </c>
      <c r="F2893" s="37"/>
      <c r="G2893" s="37"/>
      <c r="H2893" s="37"/>
      <c r="I2893" s="144" t="str">
        <f t="shared" si="45"/>
        <v/>
      </c>
    </row>
    <row r="2894" spans="1:9" ht="13" x14ac:dyDescent="0.3">
      <c r="A2894" s="147"/>
      <c r="B2894" s="149" t="str">
        <f>IF(A2894&gt;0,VLOOKUP(A2894,Liste!$B$179                         : Liste!$C$189,2),"")</f>
        <v/>
      </c>
      <c r="C2894" s="186"/>
      <c r="D2894" s="187"/>
      <c r="E2894" t="str">
        <f>IF(D2894&gt;0,VLOOKUP(D2894,Liste!$A$10:$D$163,4),"")</f>
        <v/>
      </c>
      <c r="F2894" s="37"/>
      <c r="G2894" s="37"/>
      <c r="H2894" s="37"/>
      <c r="I2894" s="144" t="str">
        <f t="shared" si="45"/>
        <v/>
      </c>
    </row>
    <row r="2895" spans="1:9" ht="13" x14ac:dyDescent="0.3">
      <c r="A2895" s="147"/>
      <c r="B2895" s="149" t="str">
        <f>IF(A2895&gt;0,VLOOKUP(A2895,Liste!$B$179                         : Liste!$C$189,2),"")</f>
        <v/>
      </c>
      <c r="C2895" s="186"/>
      <c r="D2895" s="187"/>
      <c r="E2895" t="str">
        <f>IF(D2895&gt;0,VLOOKUP(D2895,Liste!$A$10:$D$163,4),"")</f>
        <v/>
      </c>
      <c r="F2895" s="37"/>
      <c r="G2895" s="37"/>
      <c r="H2895" s="37"/>
      <c r="I2895" s="144" t="str">
        <f t="shared" si="45"/>
        <v/>
      </c>
    </row>
    <row r="2896" spans="1:9" ht="13" x14ac:dyDescent="0.3">
      <c r="A2896" s="147"/>
      <c r="B2896" s="149" t="str">
        <f>IF(A2896&gt;0,VLOOKUP(A2896,Liste!$B$179                         : Liste!$C$189,2),"")</f>
        <v/>
      </c>
      <c r="C2896" s="186"/>
      <c r="D2896" s="187"/>
      <c r="E2896" t="str">
        <f>IF(D2896&gt;0,VLOOKUP(D2896,Liste!$A$10:$D$163,4),"")</f>
        <v/>
      </c>
      <c r="F2896" s="37"/>
      <c r="G2896" s="37"/>
      <c r="H2896" s="37"/>
      <c r="I2896" s="144" t="str">
        <f t="shared" si="45"/>
        <v/>
      </c>
    </row>
    <row r="2897" spans="1:9" ht="13" x14ac:dyDescent="0.3">
      <c r="A2897" s="147"/>
      <c r="B2897" s="149" t="str">
        <f>IF(A2897&gt;0,VLOOKUP(A2897,Liste!$B$179                         : Liste!$C$189,2),"")</f>
        <v/>
      </c>
      <c r="C2897" s="186"/>
      <c r="D2897" s="187"/>
      <c r="E2897" t="str">
        <f>IF(D2897&gt;0,VLOOKUP(D2897,Liste!$A$10:$D$163,4),"")</f>
        <v/>
      </c>
      <c r="F2897" s="37"/>
      <c r="G2897" s="37"/>
      <c r="H2897" s="37"/>
      <c r="I2897" s="144" t="str">
        <f t="shared" si="45"/>
        <v/>
      </c>
    </row>
    <row r="2898" spans="1:9" ht="13" x14ac:dyDescent="0.3">
      <c r="A2898" s="147"/>
      <c r="B2898" s="149" t="str">
        <f>IF(A2898&gt;0,VLOOKUP(A2898,Liste!$B$179                         : Liste!$C$189,2),"")</f>
        <v/>
      </c>
      <c r="C2898" s="186"/>
      <c r="D2898" s="187"/>
      <c r="E2898" t="str">
        <f>IF(D2898&gt;0,VLOOKUP(D2898,Liste!$A$10:$D$163,4),"")</f>
        <v/>
      </c>
      <c r="F2898" s="37"/>
      <c r="G2898" s="37"/>
      <c r="H2898" s="37"/>
      <c r="I2898" s="144" t="str">
        <f t="shared" si="45"/>
        <v/>
      </c>
    </row>
    <row r="2899" spans="1:9" ht="13" x14ac:dyDescent="0.3">
      <c r="A2899" s="147"/>
      <c r="B2899" s="149" t="str">
        <f>IF(A2899&gt;0,VLOOKUP(A2899,Liste!$B$179                         : Liste!$C$189,2),"")</f>
        <v/>
      </c>
      <c r="C2899" s="186"/>
      <c r="D2899" s="187"/>
      <c r="E2899" t="str">
        <f>IF(D2899&gt;0,VLOOKUP(D2899,Liste!$A$10:$D$163,4),"")</f>
        <v/>
      </c>
      <c r="F2899" s="37"/>
      <c r="G2899" s="37"/>
      <c r="H2899" s="37"/>
      <c r="I2899" s="144" t="str">
        <f t="shared" si="45"/>
        <v/>
      </c>
    </row>
    <row r="2900" spans="1:9" ht="13" x14ac:dyDescent="0.3">
      <c r="A2900" s="147"/>
      <c r="B2900" s="149" t="str">
        <f>IF(A2900&gt;0,VLOOKUP(A2900,Liste!$B$179                         : Liste!$C$189,2),"")</f>
        <v/>
      </c>
      <c r="C2900" s="186"/>
      <c r="D2900" s="187"/>
      <c r="E2900" t="str">
        <f>IF(D2900&gt;0,VLOOKUP(D2900,Liste!$A$10:$D$163,4),"")</f>
        <v/>
      </c>
      <c r="F2900" s="37"/>
      <c r="G2900" s="37"/>
      <c r="H2900" s="37"/>
      <c r="I2900" s="144" t="str">
        <f t="shared" si="45"/>
        <v/>
      </c>
    </row>
    <row r="2901" spans="1:9" ht="13" x14ac:dyDescent="0.3">
      <c r="A2901" s="147"/>
      <c r="B2901" s="149" t="str">
        <f>IF(A2901&gt;0,VLOOKUP(A2901,Liste!$B$179                         : Liste!$C$189,2),"")</f>
        <v/>
      </c>
      <c r="C2901" s="186"/>
      <c r="D2901" s="187"/>
      <c r="E2901" t="str">
        <f>IF(D2901&gt;0,VLOOKUP(D2901,Liste!$A$10:$D$163,4),"")</f>
        <v/>
      </c>
      <c r="F2901" s="37"/>
      <c r="G2901" s="37"/>
      <c r="H2901" s="37"/>
      <c r="I2901" s="144" t="str">
        <f t="shared" si="45"/>
        <v/>
      </c>
    </row>
    <row r="2902" spans="1:9" ht="13" x14ac:dyDescent="0.3">
      <c r="A2902" s="147"/>
      <c r="B2902" s="149" t="str">
        <f>IF(A2902&gt;0,VLOOKUP(A2902,Liste!$B$179                         : Liste!$C$189,2),"")</f>
        <v/>
      </c>
      <c r="C2902" s="186"/>
      <c r="D2902" s="187"/>
      <c r="E2902" t="str">
        <f>IF(D2902&gt;0,VLOOKUP(D2902,Liste!$A$10:$D$163,4),"")</f>
        <v/>
      </c>
      <c r="F2902" s="37"/>
      <c r="G2902" s="37"/>
      <c r="H2902" s="37"/>
      <c r="I2902" s="144" t="str">
        <f t="shared" si="45"/>
        <v/>
      </c>
    </row>
    <row r="2903" spans="1:9" ht="13" x14ac:dyDescent="0.3">
      <c r="A2903" s="147"/>
      <c r="B2903" s="149" t="str">
        <f>IF(A2903&gt;0,VLOOKUP(A2903,Liste!$B$179                         : Liste!$C$189,2),"")</f>
        <v/>
      </c>
      <c r="C2903" s="186"/>
      <c r="D2903" s="187"/>
      <c r="E2903" t="str">
        <f>IF(D2903&gt;0,VLOOKUP(D2903,Liste!$A$10:$D$163,4),"")</f>
        <v/>
      </c>
      <c r="F2903" s="37"/>
      <c r="G2903" s="37"/>
      <c r="H2903" s="37"/>
      <c r="I2903" s="144" t="str">
        <f t="shared" si="45"/>
        <v/>
      </c>
    </row>
    <row r="2904" spans="1:9" ht="13" x14ac:dyDescent="0.3">
      <c r="A2904" s="147"/>
      <c r="B2904" s="149" t="str">
        <f>IF(A2904&gt;0,VLOOKUP(A2904,Liste!$B$179                         : Liste!$C$189,2),"")</f>
        <v/>
      </c>
      <c r="C2904" s="186"/>
      <c r="D2904" s="187"/>
      <c r="E2904" t="str">
        <f>IF(D2904&gt;0,VLOOKUP(D2904,Liste!$A$10:$D$163,4),"")</f>
        <v/>
      </c>
      <c r="F2904" s="37"/>
      <c r="G2904" s="37"/>
      <c r="H2904" s="37"/>
      <c r="I2904" s="144" t="str">
        <f t="shared" si="45"/>
        <v/>
      </c>
    </row>
    <row r="2905" spans="1:9" ht="13" x14ac:dyDescent="0.3">
      <c r="A2905" s="147"/>
      <c r="B2905" s="149" t="str">
        <f>IF(A2905&gt;0,VLOOKUP(A2905,Liste!$B$179                         : Liste!$C$189,2),"")</f>
        <v/>
      </c>
      <c r="C2905" s="186"/>
      <c r="D2905" s="187"/>
      <c r="E2905" t="str">
        <f>IF(D2905&gt;0,VLOOKUP(D2905,Liste!$A$10:$D$163,4),"")</f>
        <v/>
      </c>
      <c r="F2905" s="37"/>
      <c r="G2905" s="37"/>
      <c r="H2905" s="37"/>
      <c r="I2905" s="144" t="str">
        <f t="shared" si="45"/>
        <v/>
      </c>
    </row>
    <row r="2906" spans="1:9" ht="13" x14ac:dyDescent="0.3">
      <c r="A2906" s="147"/>
      <c r="B2906" s="149" t="str">
        <f>IF(A2906&gt;0,VLOOKUP(A2906,Liste!$B$179                         : Liste!$C$189,2),"")</f>
        <v/>
      </c>
      <c r="C2906" s="186"/>
      <c r="D2906" s="187"/>
      <c r="E2906" t="str">
        <f>IF(D2906&gt;0,VLOOKUP(D2906,Liste!$A$10:$D$163,4),"")</f>
        <v/>
      </c>
      <c r="F2906" s="37"/>
      <c r="G2906" s="37"/>
      <c r="H2906" s="37"/>
      <c r="I2906" s="144" t="str">
        <f t="shared" si="45"/>
        <v/>
      </c>
    </row>
    <row r="2907" spans="1:9" ht="13" x14ac:dyDescent="0.3">
      <c r="A2907" s="147"/>
      <c r="B2907" s="149" t="str">
        <f>IF(A2907&gt;0,VLOOKUP(A2907,Liste!$B$179                         : Liste!$C$189,2),"")</f>
        <v/>
      </c>
      <c r="C2907" s="186"/>
      <c r="D2907" s="187"/>
      <c r="E2907" t="str">
        <f>IF(D2907&gt;0,VLOOKUP(D2907,Liste!$A$10:$D$163,4),"")</f>
        <v/>
      </c>
      <c r="F2907" s="37"/>
      <c r="G2907" s="37"/>
      <c r="H2907" s="37"/>
      <c r="I2907" s="144" t="str">
        <f t="shared" si="45"/>
        <v/>
      </c>
    </row>
    <row r="2908" spans="1:9" ht="13" x14ac:dyDescent="0.3">
      <c r="A2908" s="147"/>
      <c r="B2908" s="149" t="str">
        <f>IF(A2908&gt;0,VLOOKUP(A2908,Liste!$B$179                         : Liste!$C$189,2),"")</f>
        <v/>
      </c>
      <c r="C2908" s="186"/>
      <c r="D2908" s="187"/>
      <c r="E2908" t="str">
        <f>IF(D2908&gt;0,VLOOKUP(D2908,Liste!$A$10:$D$163,4),"")</f>
        <v/>
      </c>
      <c r="F2908" s="37"/>
      <c r="G2908" s="37"/>
      <c r="H2908" s="37"/>
      <c r="I2908" s="144" t="str">
        <f t="shared" si="45"/>
        <v/>
      </c>
    </row>
    <row r="2909" spans="1:9" ht="13" x14ac:dyDescent="0.3">
      <c r="A2909" s="147"/>
      <c r="B2909" s="149" t="str">
        <f>IF(A2909&gt;0,VLOOKUP(A2909,Liste!$B$179                         : Liste!$C$189,2),"")</f>
        <v/>
      </c>
      <c r="C2909" s="186"/>
      <c r="D2909" s="187"/>
      <c r="E2909" t="str">
        <f>IF(D2909&gt;0,VLOOKUP(D2909,Liste!$A$10:$D$163,4),"")</f>
        <v/>
      </c>
      <c r="F2909" s="37"/>
      <c r="G2909" s="37"/>
      <c r="H2909" s="37"/>
      <c r="I2909" s="144" t="str">
        <f t="shared" si="45"/>
        <v/>
      </c>
    </row>
    <row r="2910" spans="1:9" ht="13" x14ac:dyDescent="0.3">
      <c r="A2910" s="147"/>
      <c r="B2910" s="149" t="str">
        <f>IF(A2910&gt;0,VLOOKUP(A2910,Liste!$B$179                         : Liste!$C$189,2),"")</f>
        <v/>
      </c>
      <c r="C2910" s="186"/>
      <c r="D2910" s="187"/>
      <c r="E2910" t="str">
        <f>IF(D2910&gt;0,VLOOKUP(D2910,Liste!$A$10:$D$163,4),"")</f>
        <v/>
      </c>
      <c r="F2910" s="37"/>
      <c r="G2910" s="37"/>
      <c r="H2910" s="37"/>
      <c r="I2910" s="144" t="str">
        <f t="shared" si="45"/>
        <v/>
      </c>
    </row>
    <row r="2911" spans="1:9" ht="13" x14ac:dyDescent="0.3">
      <c r="A2911" s="147"/>
      <c r="B2911" s="149" t="str">
        <f>IF(A2911&gt;0,VLOOKUP(A2911,Liste!$B$179                         : Liste!$C$189,2),"")</f>
        <v/>
      </c>
      <c r="C2911" s="186"/>
      <c r="D2911" s="187"/>
      <c r="E2911" t="str">
        <f>IF(D2911&gt;0,VLOOKUP(D2911,Liste!$A$10:$D$163,4),"")</f>
        <v/>
      </c>
      <c r="F2911" s="37"/>
      <c r="G2911" s="37"/>
      <c r="H2911" s="37"/>
      <c r="I2911" s="144" t="str">
        <f t="shared" si="45"/>
        <v/>
      </c>
    </row>
    <row r="2912" spans="1:9" ht="13" x14ac:dyDescent="0.3">
      <c r="A2912" s="147"/>
      <c r="B2912" s="149" t="str">
        <f>IF(A2912&gt;0,VLOOKUP(A2912,Liste!$B$179                         : Liste!$C$189,2),"")</f>
        <v/>
      </c>
      <c r="C2912" s="186"/>
      <c r="D2912" s="187"/>
      <c r="E2912" t="str">
        <f>IF(D2912&gt;0,VLOOKUP(D2912,Liste!$A$10:$D$163,4),"")</f>
        <v/>
      </c>
      <c r="F2912" s="37"/>
      <c r="G2912" s="37"/>
      <c r="H2912" s="37"/>
      <c r="I2912" s="144" t="str">
        <f t="shared" si="45"/>
        <v/>
      </c>
    </row>
    <row r="2913" spans="1:9" ht="13" x14ac:dyDescent="0.3">
      <c r="A2913" s="147"/>
      <c r="B2913" s="149" t="str">
        <f>IF(A2913&gt;0,VLOOKUP(A2913,Liste!$B$179                         : Liste!$C$189,2),"")</f>
        <v/>
      </c>
      <c r="C2913" s="186"/>
      <c r="D2913" s="187"/>
      <c r="E2913" t="str">
        <f>IF(D2913&gt;0,VLOOKUP(D2913,Liste!$A$10:$D$163,4),"")</f>
        <v/>
      </c>
      <c r="F2913" s="37"/>
      <c r="G2913" s="37"/>
      <c r="H2913" s="37"/>
      <c r="I2913" s="144" t="str">
        <f t="shared" si="45"/>
        <v/>
      </c>
    </row>
    <row r="2914" spans="1:9" ht="13" x14ac:dyDescent="0.3">
      <c r="A2914" s="147"/>
      <c r="B2914" s="149" t="str">
        <f>IF(A2914&gt;0,VLOOKUP(A2914,Liste!$B$179                         : Liste!$C$189,2),"")</f>
        <v/>
      </c>
      <c r="C2914" s="186"/>
      <c r="D2914" s="187"/>
      <c r="E2914" t="str">
        <f>IF(D2914&gt;0,VLOOKUP(D2914,Liste!$A$10:$D$163,4),"")</f>
        <v/>
      </c>
      <c r="F2914" s="37"/>
      <c r="G2914" s="37"/>
      <c r="H2914" s="37"/>
      <c r="I2914" s="144" t="str">
        <f t="shared" si="45"/>
        <v/>
      </c>
    </row>
    <row r="2915" spans="1:9" ht="13" x14ac:dyDescent="0.3">
      <c r="A2915" s="147"/>
      <c r="B2915" s="149" t="str">
        <f>IF(A2915&gt;0,VLOOKUP(A2915,Liste!$B$179                         : Liste!$C$189,2),"")</f>
        <v/>
      </c>
      <c r="C2915" s="186"/>
      <c r="D2915" s="187"/>
      <c r="E2915" t="str">
        <f>IF(D2915&gt;0,VLOOKUP(D2915,Liste!$A$10:$D$163,4),"")</f>
        <v/>
      </c>
      <c r="F2915" s="37"/>
      <c r="G2915" s="37"/>
      <c r="H2915" s="37"/>
      <c r="I2915" s="144" t="str">
        <f t="shared" si="45"/>
        <v/>
      </c>
    </row>
    <row r="2916" spans="1:9" ht="13" x14ac:dyDescent="0.3">
      <c r="A2916" s="147"/>
      <c r="B2916" s="149" t="str">
        <f>IF(A2916&gt;0,VLOOKUP(A2916,Liste!$B$179                         : Liste!$C$189,2),"")</f>
        <v/>
      </c>
      <c r="C2916" s="186"/>
      <c r="D2916" s="187"/>
      <c r="E2916" t="str">
        <f>IF(D2916&gt;0,VLOOKUP(D2916,Liste!$A$10:$D$163,4),"")</f>
        <v/>
      </c>
      <c r="F2916" s="37"/>
      <c r="G2916" s="37"/>
      <c r="H2916" s="37"/>
      <c r="I2916" s="144" t="str">
        <f t="shared" si="45"/>
        <v/>
      </c>
    </row>
    <row r="2917" spans="1:9" ht="13" x14ac:dyDescent="0.3">
      <c r="A2917" s="147"/>
      <c r="B2917" s="149" t="str">
        <f>IF(A2917&gt;0,VLOOKUP(A2917,Liste!$B$179                         : Liste!$C$189,2),"")</f>
        <v/>
      </c>
      <c r="C2917" s="186"/>
      <c r="D2917" s="187"/>
      <c r="E2917" t="str">
        <f>IF(D2917&gt;0,VLOOKUP(D2917,Liste!$A$10:$D$163,4),"")</f>
        <v/>
      </c>
      <c r="F2917" s="37"/>
      <c r="G2917" s="37"/>
      <c r="H2917" s="37"/>
      <c r="I2917" s="144" t="str">
        <f t="shared" si="45"/>
        <v/>
      </c>
    </row>
    <row r="2918" spans="1:9" ht="13" x14ac:dyDescent="0.3">
      <c r="A2918" s="147"/>
      <c r="B2918" s="149" t="str">
        <f>IF(A2918&gt;0,VLOOKUP(A2918,Liste!$B$179                         : Liste!$C$189,2),"")</f>
        <v/>
      </c>
      <c r="C2918" s="186"/>
      <c r="D2918" s="187"/>
      <c r="E2918" t="str">
        <f>IF(D2918&gt;0,VLOOKUP(D2918,Liste!$A$10:$D$163,4),"")</f>
        <v/>
      </c>
      <c r="F2918" s="37"/>
      <c r="G2918" s="37"/>
      <c r="H2918" s="37"/>
      <c r="I2918" s="144" t="str">
        <f t="shared" si="45"/>
        <v/>
      </c>
    </row>
    <row r="2919" spans="1:9" ht="13" x14ac:dyDescent="0.3">
      <c r="A2919" s="147"/>
      <c r="B2919" s="149" t="str">
        <f>IF(A2919&gt;0,VLOOKUP(A2919,Liste!$B$179                         : Liste!$C$189,2),"")</f>
        <v/>
      </c>
      <c r="C2919" s="186"/>
      <c r="D2919" s="187"/>
      <c r="E2919" t="str">
        <f>IF(D2919&gt;0,VLOOKUP(D2919,Liste!$A$10:$D$163,4),"")</f>
        <v/>
      </c>
      <c r="F2919" s="37"/>
      <c r="G2919" s="37"/>
      <c r="H2919" s="37"/>
      <c r="I2919" s="144" t="str">
        <f t="shared" si="45"/>
        <v/>
      </c>
    </row>
    <row r="2920" spans="1:9" ht="13" x14ac:dyDescent="0.3">
      <c r="A2920" s="147"/>
      <c r="B2920" s="149" t="str">
        <f>IF(A2920&gt;0,VLOOKUP(A2920,Liste!$B$179                         : Liste!$C$189,2),"")</f>
        <v/>
      </c>
      <c r="C2920" s="186"/>
      <c r="D2920" s="187"/>
      <c r="E2920" t="str">
        <f>IF(D2920&gt;0,VLOOKUP(D2920,Liste!$A$10:$D$163,4),"")</f>
        <v/>
      </c>
      <c r="F2920" s="37"/>
      <c r="G2920" s="37"/>
      <c r="H2920" s="37"/>
      <c r="I2920" s="144" t="str">
        <f t="shared" si="45"/>
        <v/>
      </c>
    </row>
    <row r="2921" spans="1:9" ht="13" x14ac:dyDescent="0.3">
      <c r="A2921" s="147"/>
      <c r="B2921" s="149" t="str">
        <f>IF(A2921&gt;0,VLOOKUP(A2921,Liste!$B$179                         : Liste!$C$189,2),"")</f>
        <v/>
      </c>
      <c r="C2921" s="186"/>
      <c r="D2921" s="187"/>
      <c r="E2921" t="str">
        <f>IF(D2921&gt;0,VLOOKUP(D2921,Liste!$A$10:$D$163,4),"")</f>
        <v/>
      </c>
      <c r="F2921" s="37"/>
      <c r="G2921" s="37"/>
      <c r="H2921" s="37"/>
      <c r="I2921" s="144" t="str">
        <f t="shared" si="45"/>
        <v/>
      </c>
    </row>
    <row r="2922" spans="1:9" ht="13" x14ac:dyDescent="0.3">
      <c r="A2922" s="147"/>
      <c r="B2922" s="149" t="str">
        <f>IF(A2922&gt;0,VLOOKUP(A2922,Liste!$B$179                         : Liste!$C$189,2),"")</f>
        <v/>
      </c>
      <c r="C2922" s="186"/>
      <c r="D2922" s="187"/>
      <c r="E2922" t="str">
        <f>IF(D2922&gt;0,VLOOKUP(D2922,Liste!$A$10:$D$163,4),"")</f>
        <v/>
      </c>
      <c r="F2922" s="37"/>
      <c r="G2922" s="37"/>
      <c r="H2922" s="37"/>
      <c r="I2922" s="144" t="str">
        <f t="shared" si="45"/>
        <v/>
      </c>
    </row>
    <row r="2923" spans="1:9" ht="13" x14ac:dyDescent="0.3">
      <c r="A2923" s="147"/>
      <c r="B2923" s="149" t="str">
        <f>IF(A2923&gt;0,VLOOKUP(A2923,Liste!$B$179                         : Liste!$C$189,2),"")</f>
        <v/>
      </c>
      <c r="C2923" s="186"/>
      <c r="D2923" s="187"/>
      <c r="E2923" t="str">
        <f>IF(D2923&gt;0,VLOOKUP(D2923,Liste!$A$10:$D$163,4),"")</f>
        <v/>
      </c>
      <c r="F2923" s="37"/>
      <c r="G2923" s="37"/>
      <c r="H2923" s="37"/>
      <c r="I2923" s="144" t="str">
        <f t="shared" si="45"/>
        <v/>
      </c>
    </row>
    <row r="2924" spans="1:9" ht="13" x14ac:dyDescent="0.3">
      <c r="A2924" s="147"/>
      <c r="B2924" s="149" t="str">
        <f>IF(A2924&gt;0,VLOOKUP(A2924,Liste!$B$179                         : Liste!$C$189,2),"")</f>
        <v/>
      </c>
      <c r="C2924" s="186"/>
      <c r="D2924" s="187"/>
      <c r="E2924" t="str">
        <f>IF(D2924&gt;0,VLOOKUP(D2924,Liste!$A$10:$D$163,4),"")</f>
        <v/>
      </c>
      <c r="F2924" s="37"/>
      <c r="G2924" s="37"/>
      <c r="H2924" s="37"/>
      <c r="I2924" s="144" t="str">
        <f t="shared" si="45"/>
        <v/>
      </c>
    </row>
    <row r="2925" spans="1:9" ht="13" x14ac:dyDescent="0.3">
      <c r="A2925" s="147"/>
      <c r="B2925" s="149" t="str">
        <f>IF(A2925&gt;0,VLOOKUP(A2925,Liste!$B$179                         : Liste!$C$189,2),"")</f>
        <v/>
      </c>
      <c r="C2925" s="186"/>
      <c r="D2925" s="187"/>
      <c r="E2925" t="str">
        <f>IF(D2925&gt;0,VLOOKUP(D2925,Liste!$A$10:$D$163,4),"")</f>
        <v/>
      </c>
      <c r="F2925" s="37"/>
      <c r="G2925" s="37"/>
      <c r="H2925" s="37"/>
      <c r="I2925" s="144" t="str">
        <f t="shared" si="45"/>
        <v/>
      </c>
    </row>
    <row r="2926" spans="1:9" ht="13" x14ac:dyDescent="0.3">
      <c r="A2926" s="147"/>
      <c r="B2926" s="149" t="str">
        <f>IF(A2926&gt;0,VLOOKUP(A2926,Liste!$B$179                         : Liste!$C$189,2),"")</f>
        <v/>
      </c>
      <c r="C2926" s="186"/>
      <c r="D2926" s="187"/>
      <c r="E2926" t="str">
        <f>IF(D2926&gt;0,VLOOKUP(D2926,Liste!$A$10:$D$163,4),"")</f>
        <v/>
      </c>
      <c r="F2926" s="37"/>
      <c r="G2926" s="37"/>
      <c r="H2926" s="37"/>
      <c r="I2926" s="144" t="str">
        <f t="shared" si="45"/>
        <v/>
      </c>
    </row>
    <row r="2927" spans="1:9" ht="13" x14ac:dyDescent="0.3">
      <c r="A2927" s="147"/>
      <c r="B2927" s="149" t="str">
        <f>IF(A2927&gt;0,VLOOKUP(A2927,Liste!$B$179                         : Liste!$C$189,2),"")</f>
        <v/>
      </c>
      <c r="C2927" s="186"/>
      <c r="D2927" s="187"/>
      <c r="E2927" t="str">
        <f>IF(D2927&gt;0,VLOOKUP(D2927,Liste!$A$10:$D$163,4),"")</f>
        <v/>
      </c>
      <c r="F2927" s="37"/>
      <c r="G2927" s="37"/>
      <c r="H2927" s="37"/>
      <c r="I2927" s="144" t="str">
        <f t="shared" si="45"/>
        <v/>
      </c>
    </row>
    <row r="2928" spans="1:9" ht="13" x14ac:dyDescent="0.3">
      <c r="A2928" s="147"/>
      <c r="B2928" s="149" t="str">
        <f>IF(A2928&gt;0,VLOOKUP(A2928,Liste!$B$179                         : Liste!$C$189,2),"")</f>
        <v/>
      </c>
      <c r="C2928" s="186"/>
      <c r="D2928" s="187"/>
      <c r="E2928" t="str">
        <f>IF(D2928&gt;0,VLOOKUP(D2928,Liste!$A$10:$D$163,4),"")</f>
        <v/>
      </c>
      <c r="F2928" s="37"/>
      <c r="G2928" s="37"/>
      <c r="H2928" s="37"/>
      <c r="I2928" s="144" t="str">
        <f t="shared" si="45"/>
        <v/>
      </c>
    </row>
    <row r="2929" spans="1:9" ht="13" x14ac:dyDescent="0.3">
      <c r="A2929" s="147"/>
      <c r="B2929" s="149" t="str">
        <f>IF(A2929&gt;0,VLOOKUP(A2929,Liste!$B$179                         : Liste!$C$189,2),"")</f>
        <v/>
      </c>
      <c r="C2929" s="186"/>
      <c r="D2929" s="187"/>
      <c r="E2929" t="str">
        <f>IF(D2929&gt;0,VLOOKUP(D2929,Liste!$A$10:$D$163,4),"")</f>
        <v/>
      </c>
      <c r="F2929" s="37"/>
      <c r="G2929" s="37"/>
      <c r="H2929" s="37"/>
      <c r="I2929" s="144" t="str">
        <f t="shared" si="45"/>
        <v/>
      </c>
    </row>
    <row r="2930" spans="1:9" ht="13" x14ac:dyDescent="0.3">
      <c r="A2930" s="147"/>
      <c r="B2930" s="149" t="str">
        <f>IF(A2930&gt;0,VLOOKUP(A2930,Liste!$B$179                         : Liste!$C$189,2),"")</f>
        <v/>
      </c>
      <c r="C2930" s="186"/>
      <c r="D2930" s="187"/>
      <c r="E2930" t="str">
        <f>IF(D2930&gt;0,VLOOKUP(D2930,Liste!$A$10:$D$163,4),"")</f>
        <v/>
      </c>
      <c r="F2930" s="37"/>
      <c r="G2930" s="37"/>
      <c r="H2930" s="37"/>
      <c r="I2930" s="144" t="str">
        <f t="shared" si="45"/>
        <v/>
      </c>
    </row>
    <row r="2931" spans="1:9" ht="13" x14ac:dyDescent="0.3">
      <c r="A2931" s="147"/>
      <c r="B2931" s="149" t="str">
        <f>IF(A2931&gt;0,VLOOKUP(A2931,Liste!$B$179                         : Liste!$C$189,2),"")</f>
        <v/>
      </c>
      <c r="C2931" s="186"/>
      <c r="D2931" s="187"/>
      <c r="E2931" t="str">
        <f>IF(D2931&gt;0,VLOOKUP(D2931,Liste!$A$10:$D$163,4),"")</f>
        <v/>
      </c>
      <c r="F2931" s="37"/>
      <c r="G2931" s="37"/>
      <c r="H2931" s="37"/>
      <c r="I2931" s="144" t="str">
        <f t="shared" si="45"/>
        <v/>
      </c>
    </row>
    <row r="2932" spans="1:9" ht="13" x14ac:dyDescent="0.3">
      <c r="A2932" s="147"/>
      <c r="B2932" s="149" t="str">
        <f>IF(A2932&gt;0,VLOOKUP(A2932,Liste!$B$179                         : Liste!$C$189,2),"")</f>
        <v/>
      </c>
      <c r="C2932" s="186"/>
      <c r="D2932" s="187"/>
      <c r="E2932" t="str">
        <f>IF(D2932&gt;0,VLOOKUP(D2932,Liste!$A$10:$D$163,4),"")</f>
        <v/>
      </c>
      <c r="F2932" s="37"/>
      <c r="G2932" s="37"/>
      <c r="H2932" s="37"/>
      <c r="I2932" s="144" t="str">
        <f t="shared" si="45"/>
        <v/>
      </c>
    </row>
    <row r="2933" spans="1:9" ht="13" x14ac:dyDescent="0.3">
      <c r="A2933" s="147"/>
      <c r="B2933" s="149" t="str">
        <f>IF(A2933&gt;0,VLOOKUP(A2933,Liste!$B$179                         : Liste!$C$189,2),"")</f>
        <v/>
      </c>
      <c r="C2933" s="186"/>
      <c r="D2933" s="187"/>
      <c r="E2933" t="str">
        <f>IF(D2933&gt;0,VLOOKUP(D2933,Liste!$A$10:$D$163,4),"")</f>
        <v/>
      </c>
      <c r="F2933" s="37"/>
      <c r="G2933" s="37"/>
      <c r="H2933" s="37"/>
      <c r="I2933" s="144" t="str">
        <f t="shared" si="45"/>
        <v/>
      </c>
    </row>
    <row r="2934" spans="1:9" ht="13" x14ac:dyDescent="0.3">
      <c r="A2934" s="147"/>
      <c r="B2934" s="149" t="str">
        <f>IF(A2934&gt;0,VLOOKUP(A2934,Liste!$B$179                         : Liste!$C$189,2),"")</f>
        <v/>
      </c>
      <c r="C2934" s="186"/>
      <c r="D2934" s="187"/>
      <c r="E2934" t="str">
        <f>IF(D2934&gt;0,VLOOKUP(D2934,Liste!$A$10:$D$163,4),"")</f>
        <v/>
      </c>
      <c r="F2934" s="37"/>
      <c r="G2934" s="37"/>
      <c r="H2934" s="37"/>
      <c r="I2934" s="144" t="str">
        <f t="shared" si="45"/>
        <v/>
      </c>
    </row>
    <row r="2935" spans="1:9" ht="13" x14ac:dyDescent="0.3">
      <c r="A2935" s="147"/>
      <c r="B2935" s="149" t="str">
        <f>IF(A2935&gt;0,VLOOKUP(A2935,Liste!$B$179                         : Liste!$C$189,2),"")</f>
        <v/>
      </c>
      <c r="C2935" s="186"/>
      <c r="D2935" s="187"/>
      <c r="E2935" t="str">
        <f>IF(D2935&gt;0,VLOOKUP(D2935,Liste!$A$10:$D$163,4),"")</f>
        <v/>
      </c>
      <c r="F2935" s="37"/>
      <c r="G2935" s="37"/>
      <c r="H2935" s="37"/>
      <c r="I2935" s="144" t="str">
        <f t="shared" si="45"/>
        <v/>
      </c>
    </row>
    <row r="2936" spans="1:9" ht="13" x14ac:dyDescent="0.3">
      <c r="A2936" s="147"/>
      <c r="B2936" s="149" t="str">
        <f>IF(A2936&gt;0,VLOOKUP(A2936,Liste!$B$179                         : Liste!$C$189,2),"")</f>
        <v/>
      </c>
      <c r="C2936" s="186"/>
      <c r="D2936" s="187"/>
      <c r="E2936" t="str">
        <f>IF(D2936&gt;0,VLOOKUP(D2936,Liste!$A$10:$D$163,4),"")</f>
        <v/>
      </c>
      <c r="F2936" s="37"/>
      <c r="G2936" s="37"/>
      <c r="H2936" s="37"/>
      <c r="I2936" s="144" t="str">
        <f t="shared" si="45"/>
        <v/>
      </c>
    </row>
    <row r="2937" spans="1:9" ht="13" x14ac:dyDescent="0.3">
      <c r="A2937" s="147"/>
      <c r="B2937" s="149" t="str">
        <f>IF(A2937&gt;0,VLOOKUP(A2937,Liste!$B$179                         : Liste!$C$189,2),"")</f>
        <v/>
      </c>
      <c r="C2937" s="186"/>
      <c r="D2937" s="187"/>
      <c r="E2937" t="str">
        <f>IF(D2937&gt;0,VLOOKUP(D2937,Liste!$A$10:$D$163,4),"")</f>
        <v/>
      </c>
      <c r="F2937" s="37"/>
      <c r="G2937" s="37"/>
      <c r="H2937" s="37"/>
      <c r="I2937" s="144" t="str">
        <f t="shared" si="45"/>
        <v/>
      </c>
    </row>
    <row r="2938" spans="1:9" ht="13" x14ac:dyDescent="0.3">
      <c r="A2938" s="147"/>
      <c r="B2938" s="149" t="str">
        <f>IF(A2938&gt;0,VLOOKUP(A2938,Liste!$B$179                         : Liste!$C$189,2),"")</f>
        <v/>
      </c>
      <c r="C2938" s="186"/>
      <c r="D2938" s="187"/>
      <c r="E2938" t="str">
        <f>IF(D2938&gt;0,VLOOKUP(D2938,Liste!$A$10:$D$163,4),"")</f>
        <v/>
      </c>
      <c r="F2938" s="37"/>
      <c r="G2938" s="37"/>
      <c r="H2938" s="37"/>
      <c r="I2938" s="144" t="str">
        <f t="shared" si="45"/>
        <v/>
      </c>
    </row>
    <row r="2939" spans="1:9" ht="13" x14ac:dyDescent="0.3">
      <c r="A2939" s="147"/>
      <c r="B2939" s="149" t="str">
        <f>IF(A2939&gt;0,VLOOKUP(A2939,Liste!$B$179                         : Liste!$C$189,2),"")</f>
        <v/>
      </c>
      <c r="C2939" s="186"/>
      <c r="D2939" s="187"/>
      <c r="E2939" t="str">
        <f>IF(D2939&gt;0,VLOOKUP(D2939,Liste!$A$10:$D$163,4),"")</f>
        <v/>
      </c>
      <c r="F2939" s="37"/>
      <c r="G2939" s="37"/>
      <c r="H2939" s="37"/>
      <c r="I2939" s="144" t="str">
        <f t="shared" si="45"/>
        <v/>
      </c>
    </row>
    <row r="2940" spans="1:9" ht="13" x14ac:dyDescent="0.3">
      <c r="A2940" s="147"/>
      <c r="B2940" s="149" t="str">
        <f>IF(A2940&gt;0,VLOOKUP(A2940,Liste!$B$179                         : Liste!$C$189,2),"")</f>
        <v/>
      </c>
      <c r="C2940" s="186"/>
      <c r="D2940" s="187"/>
      <c r="E2940" t="str">
        <f>IF(D2940&gt;0,VLOOKUP(D2940,Liste!$A$10:$D$163,4),"")</f>
        <v/>
      </c>
      <c r="F2940" s="37"/>
      <c r="G2940" s="37"/>
      <c r="H2940" s="37"/>
      <c r="I2940" s="144" t="str">
        <f t="shared" si="45"/>
        <v/>
      </c>
    </row>
    <row r="2941" spans="1:9" ht="13" x14ac:dyDescent="0.3">
      <c r="A2941" s="147"/>
      <c r="B2941" s="149" t="str">
        <f>IF(A2941&gt;0,VLOOKUP(A2941,Liste!$B$179                         : Liste!$C$189,2),"")</f>
        <v/>
      </c>
      <c r="C2941" s="186"/>
      <c r="D2941" s="187"/>
      <c r="E2941" t="str">
        <f>IF(D2941&gt;0,VLOOKUP(D2941,Liste!$A$10:$D$163,4),"")</f>
        <v/>
      </c>
      <c r="F2941" s="37"/>
      <c r="G2941" s="37"/>
      <c r="H2941" s="37"/>
      <c r="I2941" s="144" t="str">
        <f t="shared" si="45"/>
        <v/>
      </c>
    </row>
    <row r="2942" spans="1:9" ht="13" x14ac:dyDescent="0.3">
      <c r="A2942" s="147"/>
      <c r="B2942" s="149" t="str">
        <f>IF(A2942&gt;0,VLOOKUP(A2942,Liste!$B$179                         : Liste!$C$189,2),"")</f>
        <v/>
      </c>
      <c r="C2942" s="186"/>
      <c r="D2942" s="187"/>
      <c r="E2942" t="str">
        <f>IF(D2942&gt;0,VLOOKUP(D2942,Liste!$A$10:$D$163,4),"")</f>
        <v/>
      </c>
      <c r="F2942" s="37"/>
      <c r="G2942" s="37"/>
      <c r="H2942" s="37"/>
      <c r="I2942" s="144" t="str">
        <f t="shared" si="45"/>
        <v/>
      </c>
    </row>
    <row r="2943" spans="1:9" ht="13" x14ac:dyDescent="0.3">
      <c r="A2943" s="147"/>
      <c r="B2943" s="149" t="str">
        <f>IF(A2943&gt;0,VLOOKUP(A2943,Liste!$B$179                         : Liste!$C$189,2),"")</f>
        <v/>
      </c>
      <c r="C2943" s="186"/>
      <c r="D2943" s="187"/>
      <c r="E2943" t="str">
        <f>IF(D2943&gt;0,VLOOKUP(D2943,Liste!$A$10:$D$163,4),"")</f>
        <v/>
      </c>
      <c r="F2943" s="37"/>
      <c r="G2943" s="37"/>
      <c r="H2943" s="37"/>
      <c r="I2943" s="144" t="str">
        <f t="shared" si="45"/>
        <v/>
      </c>
    </row>
    <row r="2944" spans="1:9" ht="13" x14ac:dyDescent="0.3">
      <c r="A2944" s="147"/>
      <c r="B2944" s="149" t="str">
        <f>IF(A2944&gt;0,VLOOKUP(A2944,Liste!$B$179                         : Liste!$C$189,2),"")</f>
        <v/>
      </c>
      <c r="C2944" s="186"/>
      <c r="D2944" s="187"/>
      <c r="E2944" t="str">
        <f>IF(D2944&gt;0,VLOOKUP(D2944,Liste!$A$10:$D$163,4),"")</f>
        <v/>
      </c>
      <c r="F2944" s="37"/>
      <c r="G2944" s="37"/>
      <c r="H2944" s="37"/>
      <c r="I2944" s="144" t="str">
        <f t="shared" si="45"/>
        <v/>
      </c>
    </row>
    <row r="2945" spans="1:9" ht="13" x14ac:dyDescent="0.3">
      <c r="A2945" s="147"/>
      <c r="B2945" s="149" t="str">
        <f>IF(A2945&gt;0,VLOOKUP(A2945,Liste!$B$179                         : Liste!$C$189,2),"")</f>
        <v/>
      </c>
      <c r="C2945" s="186"/>
      <c r="D2945" s="187"/>
      <c r="E2945" t="str">
        <f>IF(D2945&gt;0,VLOOKUP(D2945,Liste!$A$10:$D$163,4),"")</f>
        <v/>
      </c>
      <c r="F2945" s="37"/>
      <c r="G2945" s="37"/>
      <c r="H2945" s="37"/>
      <c r="I2945" s="144" t="str">
        <f t="shared" si="45"/>
        <v/>
      </c>
    </row>
    <row r="2946" spans="1:9" ht="13" x14ac:dyDescent="0.3">
      <c r="A2946" s="147"/>
      <c r="B2946" s="149" t="str">
        <f>IF(A2946&gt;0,VLOOKUP(A2946,Liste!$B$179                         : Liste!$C$189,2),"")</f>
        <v/>
      </c>
      <c r="C2946" s="186"/>
      <c r="D2946" s="187"/>
      <c r="E2946" t="str">
        <f>IF(D2946&gt;0,VLOOKUP(D2946,Liste!$A$10:$D$163,4),"")</f>
        <v/>
      </c>
      <c r="F2946" s="37"/>
      <c r="G2946" s="37"/>
      <c r="H2946" s="37"/>
      <c r="I2946" s="144" t="str">
        <f t="shared" si="45"/>
        <v/>
      </c>
    </row>
    <row r="2947" spans="1:9" ht="13" x14ac:dyDescent="0.3">
      <c r="A2947" s="147"/>
      <c r="B2947" s="149" t="str">
        <f>IF(A2947&gt;0,VLOOKUP(A2947,Liste!$B$179                         : Liste!$C$189,2),"")</f>
        <v/>
      </c>
      <c r="C2947" s="186"/>
      <c r="D2947" s="187"/>
      <c r="E2947" t="str">
        <f>IF(D2947&gt;0,VLOOKUP(D2947,Liste!$A$10:$D$163,4),"")</f>
        <v/>
      </c>
      <c r="F2947" s="37"/>
      <c r="G2947" s="37"/>
      <c r="H2947" s="37"/>
      <c r="I2947" s="144" t="str">
        <f t="shared" si="45"/>
        <v/>
      </c>
    </row>
    <row r="2948" spans="1:9" ht="13" x14ac:dyDescent="0.3">
      <c r="A2948" s="147"/>
      <c r="B2948" s="149" t="str">
        <f>IF(A2948&gt;0,VLOOKUP(A2948,Liste!$B$179                         : Liste!$C$189,2),"")</f>
        <v/>
      </c>
      <c r="C2948" s="186"/>
      <c r="D2948" s="187"/>
      <c r="E2948" t="str">
        <f>IF(D2948&gt;0,VLOOKUP(D2948,Liste!$A$10:$D$163,4),"")</f>
        <v/>
      </c>
      <c r="F2948" s="37"/>
      <c r="G2948" s="37"/>
      <c r="H2948" s="37"/>
      <c r="I2948" s="144" t="str">
        <f t="shared" si="45"/>
        <v/>
      </c>
    </row>
    <row r="2949" spans="1:9" ht="13" x14ac:dyDescent="0.3">
      <c r="A2949" s="147"/>
      <c r="B2949" s="149" t="str">
        <f>IF(A2949&gt;0,VLOOKUP(A2949,Liste!$B$179                         : Liste!$C$189,2),"")</f>
        <v/>
      </c>
      <c r="C2949" s="186"/>
      <c r="D2949" s="187"/>
      <c r="E2949" t="str">
        <f>IF(D2949&gt;0,VLOOKUP(D2949,Liste!$A$10:$D$163,4),"")</f>
        <v/>
      </c>
      <c r="F2949" s="37"/>
      <c r="G2949" s="37"/>
      <c r="H2949" s="37"/>
      <c r="I2949" s="144" t="str">
        <f t="shared" si="45"/>
        <v/>
      </c>
    </row>
    <row r="2950" spans="1:9" ht="13" x14ac:dyDescent="0.3">
      <c r="A2950" s="147"/>
      <c r="B2950" s="149" t="str">
        <f>IF(A2950&gt;0,VLOOKUP(A2950,Liste!$B$179                         : Liste!$C$189,2),"")</f>
        <v/>
      </c>
      <c r="C2950" s="186"/>
      <c r="D2950" s="187"/>
      <c r="E2950" t="str">
        <f>IF(D2950&gt;0,VLOOKUP(D2950,Liste!$A$10:$D$163,4),"")</f>
        <v/>
      </c>
      <c r="F2950" s="37"/>
      <c r="G2950" s="37"/>
      <c r="H2950" s="37"/>
      <c r="I2950" s="144" t="str">
        <f t="shared" ref="I2950:I2981" si="46">IF(AND(D2950&gt;0,F2950+G2950+H2950=0),"EN ATTENTE",IF(F2950+G2950+H2950&gt;1,"ERREUR",""))</f>
        <v/>
      </c>
    </row>
    <row r="2951" spans="1:9" ht="13" x14ac:dyDescent="0.3">
      <c r="A2951" s="147"/>
      <c r="B2951" s="149" t="str">
        <f>IF(A2951&gt;0,VLOOKUP(A2951,Liste!$B$179                         : Liste!$C$189,2),"")</f>
        <v/>
      </c>
      <c r="C2951" s="186"/>
      <c r="D2951" s="187"/>
      <c r="E2951" t="str">
        <f>IF(D2951&gt;0,VLOOKUP(D2951,Liste!$A$10:$D$163,4),"")</f>
        <v/>
      </c>
      <c r="F2951" s="37"/>
      <c r="G2951" s="37"/>
      <c r="H2951" s="37"/>
      <c r="I2951" s="144" t="str">
        <f t="shared" si="46"/>
        <v/>
      </c>
    </row>
    <row r="2952" spans="1:9" ht="13" x14ac:dyDescent="0.3">
      <c r="A2952" s="147"/>
      <c r="B2952" s="149" t="str">
        <f>IF(A2952&gt;0,VLOOKUP(A2952,Liste!$B$179                         : Liste!$C$189,2),"")</f>
        <v/>
      </c>
      <c r="C2952" s="186"/>
      <c r="D2952" s="187"/>
      <c r="E2952" t="str">
        <f>IF(D2952&gt;0,VLOOKUP(D2952,Liste!$A$10:$D$163,4),"")</f>
        <v/>
      </c>
      <c r="F2952" s="37"/>
      <c r="G2952" s="37"/>
      <c r="H2952" s="37"/>
      <c r="I2952" s="144" t="str">
        <f t="shared" si="46"/>
        <v/>
      </c>
    </row>
    <row r="2953" spans="1:9" ht="13" x14ac:dyDescent="0.3">
      <c r="A2953" s="147"/>
      <c r="B2953" s="149" t="str">
        <f>IF(A2953&gt;0,VLOOKUP(A2953,Liste!$B$179                         : Liste!$C$189,2),"")</f>
        <v/>
      </c>
      <c r="C2953" s="186"/>
      <c r="D2953" s="187"/>
      <c r="E2953" t="str">
        <f>IF(D2953&gt;0,VLOOKUP(D2953,Liste!$A$10:$D$163,4),"")</f>
        <v/>
      </c>
      <c r="F2953" s="37"/>
      <c r="G2953" s="37"/>
      <c r="H2953" s="37"/>
      <c r="I2953" s="144" t="str">
        <f t="shared" si="46"/>
        <v/>
      </c>
    </row>
    <row r="2954" spans="1:9" ht="13" x14ac:dyDescent="0.3">
      <c r="A2954" s="147"/>
      <c r="B2954" s="149" t="str">
        <f>IF(A2954&gt;0,VLOOKUP(A2954,Liste!$B$179                         : Liste!$C$189,2),"")</f>
        <v/>
      </c>
      <c r="C2954" s="186"/>
      <c r="D2954" s="187"/>
      <c r="E2954" t="str">
        <f>IF(D2954&gt;0,VLOOKUP(D2954,Liste!$A$10:$D$163,4),"")</f>
        <v/>
      </c>
      <c r="F2954" s="37"/>
      <c r="G2954" s="37"/>
      <c r="H2954" s="37"/>
      <c r="I2954" s="144" t="str">
        <f t="shared" si="46"/>
        <v/>
      </c>
    </row>
    <row r="2955" spans="1:9" ht="13" x14ac:dyDescent="0.3">
      <c r="A2955" s="147"/>
      <c r="B2955" s="149" t="str">
        <f>IF(A2955&gt;0,VLOOKUP(A2955,Liste!$B$179                         : Liste!$C$189,2),"")</f>
        <v/>
      </c>
      <c r="C2955" s="186"/>
      <c r="D2955" s="187"/>
      <c r="E2955" t="str">
        <f>IF(D2955&gt;0,VLOOKUP(D2955,Liste!$A$10:$D$163,4),"")</f>
        <v/>
      </c>
      <c r="F2955" s="37"/>
      <c r="G2955" s="37"/>
      <c r="H2955" s="37"/>
      <c r="I2955" s="144" t="str">
        <f t="shared" si="46"/>
        <v/>
      </c>
    </row>
    <row r="2956" spans="1:9" ht="13" x14ac:dyDescent="0.3">
      <c r="A2956" s="147"/>
      <c r="B2956" s="149" t="str">
        <f>IF(A2956&gt;0,VLOOKUP(A2956,Liste!$B$179                         : Liste!$C$189,2),"")</f>
        <v/>
      </c>
      <c r="C2956" s="186"/>
      <c r="D2956" s="187"/>
      <c r="E2956" t="str">
        <f>IF(D2956&gt;0,VLOOKUP(D2956,Liste!$A$10:$D$163,4),"")</f>
        <v/>
      </c>
      <c r="F2956" s="37"/>
      <c r="G2956" s="37"/>
      <c r="H2956" s="37"/>
      <c r="I2956" s="144" t="str">
        <f t="shared" si="46"/>
        <v/>
      </c>
    </row>
    <row r="2957" spans="1:9" ht="13" x14ac:dyDescent="0.3">
      <c r="A2957" s="147"/>
      <c r="B2957" s="149" t="str">
        <f>IF(A2957&gt;0,VLOOKUP(A2957,Liste!$B$179                         : Liste!$C$189,2),"")</f>
        <v/>
      </c>
      <c r="C2957" s="186"/>
      <c r="D2957" s="187"/>
      <c r="E2957" t="str">
        <f>IF(D2957&gt;0,VLOOKUP(D2957,Liste!$A$10:$D$163,4),"")</f>
        <v/>
      </c>
      <c r="F2957" s="37"/>
      <c r="G2957" s="37"/>
      <c r="H2957" s="37"/>
      <c r="I2957" s="144" t="str">
        <f t="shared" si="46"/>
        <v/>
      </c>
    </row>
    <row r="2958" spans="1:9" ht="13" x14ac:dyDescent="0.3">
      <c r="A2958" s="147"/>
      <c r="B2958" s="149" t="str">
        <f>IF(A2958&gt;0,VLOOKUP(A2958,Liste!$B$179                         : Liste!$C$189,2),"")</f>
        <v/>
      </c>
      <c r="C2958" s="186"/>
      <c r="D2958" s="187"/>
      <c r="E2958" t="str">
        <f>IF(D2958&gt;0,VLOOKUP(D2958,Liste!$A$10:$D$163,4),"")</f>
        <v/>
      </c>
      <c r="F2958" s="37"/>
      <c r="G2958" s="37"/>
      <c r="H2958" s="37"/>
      <c r="I2958" s="144" t="str">
        <f t="shared" si="46"/>
        <v/>
      </c>
    </row>
    <row r="2959" spans="1:9" ht="13" x14ac:dyDescent="0.3">
      <c r="A2959" s="147"/>
      <c r="B2959" s="149" t="str">
        <f>IF(A2959&gt;0,VLOOKUP(A2959,Liste!$B$179                         : Liste!$C$189,2),"")</f>
        <v/>
      </c>
      <c r="C2959" s="186"/>
      <c r="D2959" s="187"/>
      <c r="E2959" t="str">
        <f>IF(D2959&gt;0,VLOOKUP(D2959,Liste!$A$10:$D$163,4),"")</f>
        <v/>
      </c>
      <c r="F2959" s="37"/>
      <c r="G2959" s="37"/>
      <c r="H2959" s="37"/>
      <c r="I2959" s="144" t="str">
        <f t="shared" si="46"/>
        <v/>
      </c>
    </row>
    <row r="2960" spans="1:9" ht="13" x14ac:dyDescent="0.3">
      <c r="A2960" s="147"/>
      <c r="B2960" s="149" t="str">
        <f>IF(A2960&gt;0,VLOOKUP(A2960,Liste!$B$179                         : Liste!$C$189,2),"")</f>
        <v/>
      </c>
      <c r="C2960" s="186"/>
      <c r="D2960" s="187"/>
      <c r="E2960" t="str">
        <f>IF(D2960&gt;0,VLOOKUP(D2960,Liste!$A$10:$D$163,4),"")</f>
        <v/>
      </c>
      <c r="F2960" s="37"/>
      <c r="G2960" s="37"/>
      <c r="H2960" s="37"/>
      <c r="I2960" s="144" t="str">
        <f t="shared" si="46"/>
        <v/>
      </c>
    </row>
    <row r="2961" spans="1:9" ht="13" x14ac:dyDescent="0.3">
      <c r="A2961" s="147"/>
      <c r="B2961" s="149" t="str">
        <f>IF(A2961&gt;0,VLOOKUP(A2961,Liste!$B$179                         : Liste!$C$189,2),"")</f>
        <v/>
      </c>
      <c r="C2961" s="186"/>
      <c r="D2961" s="187"/>
      <c r="E2961" t="str">
        <f>IF(D2961&gt;0,VLOOKUP(D2961,Liste!$A$10:$D$163,4),"")</f>
        <v/>
      </c>
      <c r="F2961" s="37"/>
      <c r="G2961" s="37"/>
      <c r="H2961" s="37"/>
      <c r="I2961" s="144" t="str">
        <f t="shared" si="46"/>
        <v/>
      </c>
    </row>
    <row r="2962" spans="1:9" ht="13" x14ac:dyDescent="0.3">
      <c r="A2962" s="147"/>
      <c r="B2962" s="149" t="str">
        <f>IF(A2962&gt;0,VLOOKUP(A2962,Liste!$B$179                         : Liste!$C$189,2),"")</f>
        <v/>
      </c>
      <c r="C2962" s="186"/>
      <c r="D2962" s="187"/>
      <c r="E2962" t="str">
        <f>IF(D2962&gt;0,VLOOKUP(D2962,Liste!$A$10:$D$163,4),"")</f>
        <v/>
      </c>
      <c r="F2962" s="37"/>
      <c r="G2962" s="37"/>
      <c r="H2962" s="37"/>
      <c r="I2962" s="144" t="str">
        <f t="shared" si="46"/>
        <v/>
      </c>
    </row>
    <row r="2963" spans="1:9" ht="13" x14ac:dyDescent="0.3">
      <c r="A2963" s="147"/>
      <c r="B2963" s="149" t="str">
        <f>IF(A2963&gt;0,VLOOKUP(A2963,Liste!$B$179                         : Liste!$C$189,2),"")</f>
        <v/>
      </c>
      <c r="C2963" s="186"/>
      <c r="D2963" s="187"/>
      <c r="E2963" t="str">
        <f>IF(D2963&gt;0,VLOOKUP(D2963,Liste!$A$10:$D$163,4),"")</f>
        <v/>
      </c>
      <c r="F2963" s="37"/>
      <c r="G2963" s="37"/>
      <c r="H2963" s="37"/>
      <c r="I2963" s="144" t="str">
        <f t="shared" si="46"/>
        <v/>
      </c>
    </row>
    <row r="2964" spans="1:9" ht="13" x14ac:dyDescent="0.3">
      <c r="A2964" s="147"/>
      <c r="B2964" s="149" t="str">
        <f>IF(A2964&gt;0,VLOOKUP(A2964,Liste!$B$179                         : Liste!$C$189,2),"")</f>
        <v/>
      </c>
      <c r="C2964" s="186"/>
      <c r="D2964" s="187"/>
      <c r="E2964" t="str">
        <f>IF(D2964&gt;0,VLOOKUP(D2964,Liste!$A$10:$D$163,4),"")</f>
        <v/>
      </c>
      <c r="F2964" s="37"/>
      <c r="G2964" s="37"/>
      <c r="H2964" s="37"/>
      <c r="I2964" s="144" t="str">
        <f t="shared" si="46"/>
        <v/>
      </c>
    </row>
    <row r="2965" spans="1:9" ht="13" x14ac:dyDescent="0.3">
      <c r="A2965" s="147"/>
      <c r="B2965" s="149" t="str">
        <f>IF(A2965&gt;0,VLOOKUP(A2965,Liste!$B$179                         : Liste!$C$189,2),"")</f>
        <v/>
      </c>
      <c r="C2965" s="186"/>
      <c r="D2965" s="187"/>
      <c r="E2965" t="str">
        <f>IF(D2965&gt;0,VLOOKUP(D2965,Liste!$A$10:$D$163,4),"")</f>
        <v/>
      </c>
      <c r="F2965" s="37"/>
      <c r="G2965" s="37"/>
      <c r="H2965" s="37"/>
      <c r="I2965" s="144" t="str">
        <f t="shared" si="46"/>
        <v/>
      </c>
    </row>
    <row r="2966" spans="1:9" ht="13" x14ac:dyDescent="0.3">
      <c r="A2966" s="147"/>
      <c r="B2966" s="149" t="str">
        <f>IF(A2966&gt;0,VLOOKUP(A2966,Liste!$B$179                         : Liste!$C$189,2),"")</f>
        <v/>
      </c>
      <c r="C2966" s="186"/>
      <c r="D2966" s="187"/>
      <c r="E2966" t="str">
        <f>IF(D2966&gt;0,VLOOKUP(D2966,Liste!$A$10:$D$163,4),"")</f>
        <v/>
      </c>
      <c r="F2966" s="37"/>
      <c r="G2966" s="37"/>
      <c r="H2966" s="37"/>
      <c r="I2966" s="144" t="str">
        <f t="shared" si="46"/>
        <v/>
      </c>
    </row>
    <row r="2967" spans="1:9" ht="13" x14ac:dyDescent="0.3">
      <c r="A2967" s="147"/>
      <c r="B2967" s="149" t="str">
        <f>IF(A2967&gt;0,VLOOKUP(A2967,Liste!$B$179                         : Liste!$C$189,2),"")</f>
        <v/>
      </c>
      <c r="C2967" s="186"/>
      <c r="D2967" s="187"/>
      <c r="E2967" t="str">
        <f>IF(D2967&gt;0,VLOOKUP(D2967,Liste!$A$10:$D$163,4),"")</f>
        <v/>
      </c>
      <c r="F2967" s="37"/>
      <c r="G2967" s="37"/>
      <c r="H2967" s="37"/>
      <c r="I2967" s="144" t="str">
        <f t="shared" si="46"/>
        <v/>
      </c>
    </row>
    <row r="2968" spans="1:9" ht="13" x14ac:dyDescent="0.3">
      <c r="A2968" s="147"/>
      <c r="B2968" s="149" t="str">
        <f>IF(A2968&gt;0,VLOOKUP(A2968,Liste!$B$179                         : Liste!$C$189,2),"")</f>
        <v/>
      </c>
      <c r="C2968" s="186"/>
      <c r="D2968" s="187"/>
      <c r="E2968" t="str">
        <f>IF(D2968&gt;0,VLOOKUP(D2968,Liste!$A$10:$D$163,4),"")</f>
        <v/>
      </c>
      <c r="F2968" s="37"/>
      <c r="G2968" s="37"/>
      <c r="H2968" s="37"/>
      <c r="I2968" s="144" t="str">
        <f t="shared" si="46"/>
        <v/>
      </c>
    </row>
    <row r="2969" spans="1:9" ht="13" x14ac:dyDescent="0.3">
      <c r="A2969" s="147"/>
      <c r="B2969" s="149" t="str">
        <f>IF(A2969&gt;0,VLOOKUP(A2969,Liste!$B$179                         : Liste!$C$189,2),"")</f>
        <v/>
      </c>
      <c r="C2969" s="186"/>
      <c r="D2969" s="187"/>
      <c r="E2969" t="str">
        <f>IF(D2969&gt;0,VLOOKUP(D2969,Liste!$A$10:$D$163,4),"")</f>
        <v/>
      </c>
      <c r="F2969" s="37"/>
      <c r="G2969" s="37"/>
      <c r="H2969" s="37"/>
      <c r="I2969" s="144" t="str">
        <f t="shared" si="46"/>
        <v/>
      </c>
    </row>
    <row r="2970" spans="1:9" ht="13" x14ac:dyDescent="0.3">
      <c r="A2970" s="147"/>
      <c r="B2970" s="149" t="str">
        <f>IF(A2970&gt;0,VLOOKUP(A2970,Liste!$B$179                         : Liste!$C$189,2),"")</f>
        <v/>
      </c>
      <c r="C2970" s="186"/>
      <c r="D2970" s="187"/>
      <c r="E2970" t="str">
        <f>IF(D2970&gt;0,VLOOKUP(D2970,Liste!$A$10:$D$163,4),"")</f>
        <v/>
      </c>
      <c r="F2970" s="37"/>
      <c r="G2970" s="37"/>
      <c r="H2970" s="37"/>
      <c r="I2970" s="144" t="str">
        <f t="shared" si="46"/>
        <v/>
      </c>
    </row>
    <row r="2971" spans="1:9" ht="13" x14ac:dyDescent="0.3">
      <c r="A2971" s="147"/>
      <c r="B2971" s="149" t="str">
        <f>IF(A2971&gt;0,VLOOKUP(A2971,Liste!$B$179                         : Liste!$C$189,2),"")</f>
        <v/>
      </c>
      <c r="C2971" s="186"/>
      <c r="D2971" s="187"/>
      <c r="E2971" t="str">
        <f>IF(D2971&gt;0,VLOOKUP(D2971,Liste!$A$10:$D$163,4),"")</f>
        <v/>
      </c>
      <c r="F2971" s="37"/>
      <c r="G2971" s="37"/>
      <c r="H2971" s="37"/>
      <c r="I2971" s="144" t="str">
        <f t="shared" si="46"/>
        <v/>
      </c>
    </row>
    <row r="2972" spans="1:9" ht="13" x14ac:dyDescent="0.3">
      <c r="A2972" s="147"/>
      <c r="B2972" s="149" t="str">
        <f>IF(A2972&gt;0,VLOOKUP(A2972,Liste!$B$179                         : Liste!$C$189,2),"")</f>
        <v/>
      </c>
      <c r="C2972" s="186"/>
      <c r="D2972" s="187"/>
      <c r="E2972" t="str">
        <f>IF(D2972&gt;0,VLOOKUP(D2972,Liste!$A$10:$D$163,4),"")</f>
        <v/>
      </c>
      <c r="F2972" s="37"/>
      <c r="G2972" s="37"/>
      <c r="H2972" s="37"/>
      <c r="I2972" s="144" t="str">
        <f t="shared" si="46"/>
        <v/>
      </c>
    </row>
    <row r="2973" spans="1:9" ht="13" x14ac:dyDescent="0.3">
      <c r="A2973" s="147"/>
      <c r="B2973" s="149" t="str">
        <f>IF(A2973&gt;0,VLOOKUP(A2973,Liste!$B$179                         : Liste!$C$189,2),"")</f>
        <v/>
      </c>
      <c r="C2973" s="186"/>
      <c r="D2973" s="187"/>
      <c r="E2973" t="str">
        <f>IF(D2973&gt;0,VLOOKUP(D2973,Liste!$A$10:$D$163,4),"")</f>
        <v/>
      </c>
      <c r="F2973" s="37"/>
      <c r="G2973" s="37"/>
      <c r="H2973" s="37"/>
      <c r="I2973" s="144" t="str">
        <f t="shared" si="46"/>
        <v/>
      </c>
    </row>
    <row r="2974" spans="1:9" ht="13" x14ac:dyDescent="0.3">
      <c r="A2974" s="147"/>
      <c r="B2974" s="149" t="str">
        <f>IF(A2974&gt;0,VLOOKUP(A2974,Liste!$B$179                         : Liste!$C$189,2),"")</f>
        <v/>
      </c>
      <c r="C2974" s="186"/>
      <c r="D2974" s="187"/>
      <c r="E2974" t="str">
        <f>IF(D2974&gt;0,VLOOKUP(D2974,Liste!$A$10:$D$163,4),"")</f>
        <v/>
      </c>
      <c r="F2974" s="37"/>
      <c r="G2974" s="37"/>
      <c r="H2974" s="37"/>
      <c r="I2974" s="144" t="str">
        <f t="shared" si="46"/>
        <v/>
      </c>
    </row>
    <row r="2975" spans="1:9" ht="13" x14ac:dyDescent="0.3">
      <c r="A2975" s="147"/>
      <c r="B2975" s="149" t="str">
        <f>IF(A2975&gt;0,VLOOKUP(A2975,Liste!$B$179                         : Liste!$C$189,2),"")</f>
        <v/>
      </c>
      <c r="C2975" s="186"/>
      <c r="D2975" s="187"/>
      <c r="E2975" t="str">
        <f>IF(D2975&gt;0,VLOOKUP(D2975,Liste!$A$10:$D$163,4),"")</f>
        <v/>
      </c>
      <c r="F2975" s="37"/>
      <c r="G2975" s="37"/>
      <c r="H2975" s="37"/>
      <c r="I2975" s="144" t="str">
        <f t="shared" si="46"/>
        <v/>
      </c>
    </row>
    <row r="2976" spans="1:9" ht="13" x14ac:dyDescent="0.3">
      <c r="A2976" s="147"/>
      <c r="B2976" s="149" t="str">
        <f>IF(A2976&gt;0,VLOOKUP(A2976,Liste!$B$179                         : Liste!$C$189,2),"")</f>
        <v/>
      </c>
      <c r="C2976" s="186"/>
      <c r="D2976" s="187"/>
      <c r="E2976" t="str">
        <f>IF(D2976&gt;0,VLOOKUP(D2976,Liste!$A$10:$D$163,4),"")</f>
        <v/>
      </c>
      <c r="F2976" s="37"/>
      <c r="G2976" s="37"/>
      <c r="H2976" s="37"/>
      <c r="I2976" s="144" t="str">
        <f t="shared" si="46"/>
        <v/>
      </c>
    </row>
    <row r="2977" spans="1:9" ht="13" x14ac:dyDescent="0.3">
      <c r="A2977" s="147"/>
      <c r="B2977" s="149" t="str">
        <f>IF(A2977&gt;0,VLOOKUP(A2977,Liste!$B$179                         : Liste!$C$189,2),"")</f>
        <v/>
      </c>
      <c r="C2977" s="186"/>
      <c r="D2977" s="187"/>
      <c r="E2977" t="str">
        <f>IF(D2977&gt;0,VLOOKUP(D2977,Liste!$A$10:$D$163,4),"")</f>
        <v/>
      </c>
      <c r="F2977" s="37"/>
      <c r="G2977" s="37"/>
      <c r="H2977" s="37"/>
      <c r="I2977" s="144" t="str">
        <f t="shared" si="46"/>
        <v/>
      </c>
    </row>
    <row r="2978" spans="1:9" ht="13" x14ac:dyDescent="0.3">
      <c r="A2978" s="147"/>
      <c r="B2978" s="149" t="str">
        <f>IF(A2978&gt;0,VLOOKUP(A2978,Liste!$B$179                         : Liste!$C$189,2),"")</f>
        <v/>
      </c>
      <c r="C2978" s="186"/>
      <c r="D2978" s="187"/>
      <c r="E2978" t="str">
        <f>IF(D2978&gt;0,VLOOKUP(D2978,Liste!$A$10:$D$163,4),"")</f>
        <v/>
      </c>
      <c r="F2978" s="37"/>
      <c r="G2978" s="37"/>
      <c r="H2978" s="37"/>
      <c r="I2978" s="144" t="str">
        <f t="shared" si="46"/>
        <v/>
      </c>
    </row>
    <row r="2979" spans="1:9" ht="13" x14ac:dyDescent="0.3">
      <c r="A2979" s="147"/>
      <c r="B2979" s="149" t="str">
        <f>IF(A2979&gt;0,VLOOKUP(A2979,Liste!$B$179                         : Liste!$C$189,2),"")</f>
        <v/>
      </c>
      <c r="C2979" s="186"/>
      <c r="D2979" s="187"/>
      <c r="E2979" t="str">
        <f>IF(D2979&gt;0,VLOOKUP(D2979,Liste!$A$10:$D$163,4),"")</f>
        <v/>
      </c>
      <c r="F2979" s="37"/>
      <c r="G2979" s="37"/>
      <c r="H2979" s="37"/>
      <c r="I2979" s="144" t="str">
        <f t="shared" si="46"/>
        <v/>
      </c>
    </row>
    <row r="2980" spans="1:9" ht="13" x14ac:dyDescent="0.3">
      <c r="A2980" s="147"/>
      <c r="B2980" s="149" t="str">
        <f>IF(A2980&gt;0,VLOOKUP(A2980,Liste!$B$179                         : Liste!$C$189,2),"")</f>
        <v/>
      </c>
      <c r="C2980" s="186"/>
      <c r="D2980" s="187"/>
      <c r="E2980" t="str">
        <f>IF(D2980&gt;0,VLOOKUP(D2980,Liste!$A$10:$D$163,4),"")</f>
        <v/>
      </c>
      <c r="F2980" s="37"/>
      <c r="G2980" s="37"/>
      <c r="H2980" s="37"/>
      <c r="I2980" s="144" t="str">
        <f t="shared" si="46"/>
        <v/>
      </c>
    </row>
    <row r="2981" spans="1:9" ht="13" x14ac:dyDescent="0.3">
      <c r="A2981" s="147"/>
      <c r="B2981" s="149" t="str">
        <f>IF(A2981&gt;0,VLOOKUP(A2981,Liste!$B$179                         : Liste!$C$189,2),"")</f>
        <v/>
      </c>
      <c r="C2981" s="186"/>
      <c r="D2981" s="187"/>
      <c r="E2981" t="str">
        <f>IF(D2981&gt;0,VLOOKUP(D2981,Liste!$A$10:$D$163,4),"")</f>
        <v/>
      </c>
      <c r="F2981" s="37"/>
      <c r="G2981" s="37"/>
      <c r="H2981" s="37"/>
      <c r="I2981" s="144" t="str">
        <f t="shared" si="46"/>
        <v/>
      </c>
    </row>
    <row r="2982" spans="1:9" ht="13" x14ac:dyDescent="0.3">
      <c r="A2982" s="147"/>
      <c r="B2982" s="149" t="str">
        <f>IF(A2982&gt;0,VLOOKUP(A2982,Liste!$B$179                         : Liste!$C$189,2),"")</f>
        <v/>
      </c>
      <c r="C2982" s="186"/>
      <c r="D2982" s="187"/>
      <c r="E2982" t="str">
        <f>IF(D2982&gt;0,VLOOKUP(D2982,Liste!$A$10:$D$163,4),"")</f>
        <v/>
      </c>
      <c r="F2982" s="37"/>
      <c r="G2982" s="37"/>
      <c r="H2982" s="37"/>
      <c r="I2982" s="144" t="str">
        <f t="shared" ref="I2982:I3000" si="47">IF(AND(D2982&gt;0,F2982+G2982+H2982=0),"EN ATTENTE",IF(F2982+G2982+H2982&gt;1,"ERREUR",""))</f>
        <v/>
      </c>
    </row>
    <row r="2983" spans="1:9" ht="13" x14ac:dyDescent="0.3">
      <c r="A2983" s="147"/>
      <c r="B2983" s="149" t="str">
        <f>IF(A2983&gt;0,VLOOKUP(A2983,Liste!$B$179                         : Liste!$C$189,2),"")</f>
        <v/>
      </c>
      <c r="C2983" s="186"/>
      <c r="D2983" s="187"/>
      <c r="E2983" t="str">
        <f>IF(D2983&gt;0,VLOOKUP(D2983,Liste!$A$10:$D$163,4),"")</f>
        <v/>
      </c>
      <c r="F2983" s="37"/>
      <c r="G2983" s="37"/>
      <c r="H2983" s="37"/>
      <c r="I2983" s="144" t="str">
        <f t="shared" si="47"/>
        <v/>
      </c>
    </row>
    <row r="2984" spans="1:9" ht="13" x14ac:dyDescent="0.3">
      <c r="A2984" s="147"/>
      <c r="B2984" s="149" t="str">
        <f>IF(A2984&gt;0,VLOOKUP(A2984,Liste!$B$179                         : Liste!$C$189,2),"")</f>
        <v/>
      </c>
      <c r="C2984" s="186"/>
      <c r="D2984" s="187"/>
      <c r="E2984" t="str">
        <f>IF(D2984&gt;0,VLOOKUP(D2984,Liste!$A$10:$D$163,4),"")</f>
        <v/>
      </c>
      <c r="F2984" s="37"/>
      <c r="G2984" s="37"/>
      <c r="H2984" s="37"/>
      <c r="I2984" s="144" t="str">
        <f t="shared" si="47"/>
        <v/>
      </c>
    </row>
    <row r="2985" spans="1:9" ht="13" x14ac:dyDescent="0.3">
      <c r="A2985" s="147"/>
      <c r="B2985" s="149" t="str">
        <f>IF(A2985&gt;0,VLOOKUP(A2985,Liste!$B$179                         : Liste!$C$189,2),"")</f>
        <v/>
      </c>
      <c r="C2985" s="186"/>
      <c r="D2985" s="187"/>
      <c r="E2985" t="str">
        <f>IF(D2985&gt;0,VLOOKUP(D2985,Liste!$A$10:$D$163,4),"")</f>
        <v/>
      </c>
      <c r="F2985" s="37"/>
      <c r="G2985" s="37"/>
      <c r="H2985" s="37"/>
      <c r="I2985" s="144" t="str">
        <f t="shared" si="47"/>
        <v/>
      </c>
    </row>
    <row r="2986" spans="1:9" ht="13" x14ac:dyDescent="0.3">
      <c r="A2986" s="147"/>
      <c r="B2986" s="149" t="str">
        <f>IF(A2986&gt;0,VLOOKUP(A2986,Liste!$B$179                         : Liste!$C$189,2),"")</f>
        <v/>
      </c>
      <c r="C2986" s="186"/>
      <c r="D2986" s="187"/>
      <c r="E2986" t="str">
        <f>IF(D2986&gt;0,VLOOKUP(D2986,Liste!$A$10:$D$163,4),"")</f>
        <v/>
      </c>
      <c r="F2986" s="37"/>
      <c r="G2986" s="37"/>
      <c r="H2986" s="37"/>
      <c r="I2986" s="144" t="str">
        <f t="shared" si="47"/>
        <v/>
      </c>
    </row>
    <row r="2987" spans="1:9" ht="13" x14ac:dyDescent="0.3">
      <c r="A2987" s="147"/>
      <c r="B2987" s="149" t="str">
        <f>IF(A2987&gt;0,VLOOKUP(A2987,Liste!$B$179                         : Liste!$C$189,2),"")</f>
        <v/>
      </c>
      <c r="C2987" s="186"/>
      <c r="D2987" s="187"/>
      <c r="E2987" t="str">
        <f>IF(D2987&gt;0,VLOOKUP(D2987,Liste!$A$10:$D$163,4),"")</f>
        <v/>
      </c>
      <c r="F2987" s="37"/>
      <c r="G2987" s="37"/>
      <c r="H2987" s="37"/>
      <c r="I2987" s="144" t="str">
        <f t="shared" si="47"/>
        <v/>
      </c>
    </row>
    <row r="2988" spans="1:9" ht="13" x14ac:dyDescent="0.3">
      <c r="A2988" s="147"/>
      <c r="B2988" s="149" t="str">
        <f>IF(A2988&gt;0,VLOOKUP(A2988,Liste!$B$179                         : Liste!$C$189,2),"")</f>
        <v/>
      </c>
      <c r="C2988" s="186"/>
      <c r="D2988" s="187"/>
      <c r="E2988" t="str">
        <f>IF(D2988&gt;0,VLOOKUP(D2988,Liste!$A$10:$D$163,4),"")</f>
        <v/>
      </c>
      <c r="F2988" s="37"/>
      <c r="G2988" s="37"/>
      <c r="H2988" s="37"/>
      <c r="I2988" s="144" t="str">
        <f t="shared" si="47"/>
        <v/>
      </c>
    </row>
    <row r="2989" spans="1:9" ht="13" x14ac:dyDescent="0.3">
      <c r="A2989" s="147"/>
      <c r="B2989" s="149" t="str">
        <f>IF(A2989&gt;0,VLOOKUP(A2989,Liste!$B$179                         : Liste!$C$189,2),"")</f>
        <v/>
      </c>
      <c r="C2989" s="186"/>
      <c r="D2989" s="187"/>
      <c r="E2989" t="str">
        <f>IF(D2989&gt;0,VLOOKUP(D2989,Liste!$A$10:$D$163,4),"")</f>
        <v/>
      </c>
      <c r="F2989" s="37"/>
      <c r="G2989" s="37"/>
      <c r="H2989" s="37"/>
      <c r="I2989" s="144" t="str">
        <f t="shared" si="47"/>
        <v/>
      </c>
    </row>
    <row r="2990" spans="1:9" ht="13" x14ac:dyDescent="0.3">
      <c r="A2990" s="147"/>
      <c r="B2990" s="149" t="str">
        <f>IF(A2990&gt;0,VLOOKUP(A2990,Liste!$B$179                         : Liste!$C$189,2),"")</f>
        <v/>
      </c>
      <c r="C2990" s="186"/>
      <c r="D2990" s="187"/>
      <c r="E2990" t="str">
        <f>IF(D2990&gt;0,VLOOKUP(D2990,Liste!$A$10:$D$163,4),"")</f>
        <v/>
      </c>
      <c r="F2990" s="37"/>
      <c r="G2990" s="37"/>
      <c r="H2990" s="37"/>
      <c r="I2990" s="144" t="str">
        <f t="shared" si="47"/>
        <v/>
      </c>
    </row>
    <row r="2991" spans="1:9" ht="13" x14ac:dyDescent="0.3">
      <c r="A2991" s="147"/>
      <c r="B2991" s="149" t="str">
        <f>IF(A2991&gt;0,VLOOKUP(A2991,Liste!$B$179                         : Liste!$C$189,2),"")</f>
        <v/>
      </c>
      <c r="C2991" s="186"/>
      <c r="D2991" s="187"/>
      <c r="E2991" t="str">
        <f>IF(D2991&gt;0,VLOOKUP(D2991,Liste!$A$10:$D$163,4),"")</f>
        <v/>
      </c>
      <c r="F2991" s="37"/>
      <c r="G2991" s="37"/>
      <c r="H2991" s="37"/>
      <c r="I2991" s="144" t="str">
        <f t="shared" si="47"/>
        <v/>
      </c>
    </row>
    <row r="2992" spans="1:9" ht="13" x14ac:dyDescent="0.3">
      <c r="A2992" s="147"/>
      <c r="B2992" s="149" t="str">
        <f>IF(A2992&gt;0,VLOOKUP(A2992,Liste!$B$179                         : Liste!$C$189,2),"")</f>
        <v/>
      </c>
      <c r="C2992" s="186"/>
      <c r="D2992" s="187"/>
      <c r="E2992" t="str">
        <f>IF(D2992&gt;0,VLOOKUP(D2992,Liste!$A$10:$D$163,4),"")</f>
        <v/>
      </c>
      <c r="F2992" s="37"/>
      <c r="G2992" s="37"/>
      <c r="H2992" s="37"/>
      <c r="I2992" s="144" t="str">
        <f t="shared" si="47"/>
        <v/>
      </c>
    </row>
    <row r="2993" spans="1:11" ht="13" x14ac:dyDescent="0.3">
      <c r="A2993" s="147"/>
      <c r="B2993" s="149" t="str">
        <f>IF(A2993&gt;0,VLOOKUP(A2993,Liste!$B$179                         : Liste!$C$189,2),"")</f>
        <v/>
      </c>
      <c r="C2993" s="186"/>
      <c r="D2993" s="187"/>
      <c r="E2993" t="str">
        <f>IF(D2993&gt;0,VLOOKUP(D2993,Liste!$A$10:$D$163,4),"")</f>
        <v/>
      </c>
      <c r="F2993" s="37"/>
      <c r="G2993" s="37"/>
      <c r="H2993" s="37"/>
      <c r="I2993" s="144" t="str">
        <f t="shared" si="47"/>
        <v/>
      </c>
    </row>
    <row r="2994" spans="1:11" ht="13" x14ac:dyDescent="0.3">
      <c r="A2994" s="147"/>
      <c r="B2994" s="149" t="str">
        <f>IF(A2994&gt;0,VLOOKUP(A2994,Liste!$B$179                         : Liste!$C$189,2),"")</f>
        <v/>
      </c>
      <c r="C2994" s="186"/>
      <c r="D2994" s="187"/>
      <c r="E2994" t="str">
        <f>IF(D2994&gt;0,VLOOKUP(D2994,Liste!$A$10:$D$163,4),"")</f>
        <v/>
      </c>
      <c r="F2994" s="37"/>
      <c r="G2994" s="37"/>
      <c r="H2994" s="37"/>
      <c r="I2994" s="144" t="str">
        <f t="shared" si="47"/>
        <v/>
      </c>
    </row>
    <row r="2995" spans="1:11" ht="13" x14ac:dyDescent="0.3">
      <c r="A2995" s="147"/>
      <c r="B2995" s="149" t="str">
        <f>IF(A2995&gt;0,VLOOKUP(A2995,Liste!$B$179                         : Liste!$C$189,2),"")</f>
        <v/>
      </c>
      <c r="C2995" s="186"/>
      <c r="D2995" s="187"/>
      <c r="E2995" t="str">
        <f>IF(D2995&gt;0,VLOOKUP(D2995,Liste!$A$10:$D$163,4),"")</f>
        <v/>
      </c>
      <c r="F2995" s="37"/>
      <c r="G2995" s="37"/>
      <c r="H2995" s="37"/>
      <c r="I2995" s="144" t="str">
        <f t="shared" si="47"/>
        <v/>
      </c>
    </row>
    <row r="2996" spans="1:11" ht="13" x14ac:dyDescent="0.3">
      <c r="A2996" s="147"/>
      <c r="B2996" s="149" t="str">
        <f>IF(A2996&gt;0,VLOOKUP(A2996,Liste!$B$179                         : Liste!$C$189,2),"")</f>
        <v/>
      </c>
      <c r="C2996" s="186"/>
      <c r="D2996" s="187"/>
      <c r="E2996" t="str">
        <f>IF(D2996&gt;0,VLOOKUP(D2996,Liste!$A$10:$D$163,4),"")</f>
        <v/>
      </c>
      <c r="F2996" s="37"/>
      <c r="G2996" s="37"/>
      <c r="H2996" s="37"/>
      <c r="I2996" s="144" t="str">
        <f t="shared" si="47"/>
        <v/>
      </c>
    </row>
    <row r="2997" spans="1:11" ht="13" x14ac:dyDescent="0.3">
      <c r="A2997" s="147"/>
      <c r="B2997" s="149" t="str">
        <f>IF(A2997&gt;0,VLOOKUP(A2997,Liste!$B$179                         : Liste!$C$189,2),"")</f>
        <v/>
      </c>
      <c r="C2997" s="186"/>
      <c r="D2997" s="187"/>
      <c r="E2997" t="str">
        <f>IF(D2997&gt;0,VLOOKUP(D2997,Liste!$A$10:$D$163,4),"")</f>
        <v/>
      </c>
      <c r="F2997" s="37"/>
      <c r="G2997" s="37"/>
      <c r="H2997" s="37"/>
      <c r="I2997" s="144" t="str">
        <f t="shared" si="47"/>
        <v/>
      </c>
    </row>
    <row r="2998" spans="1:11" ht="13" x14ac:dyDescent="0.3">
      <c r="A2998" s="147"/>
      <c r="B2998" s="149" t="str">
        <f>IF(A2998&gt;0,VLOOKUP(A2998,Liste!$B$179                         : Liste!$C$189,2),"")</f>
        <v/>
      </c>
      <c r="C2998" s="186"/>
      <c r="D2998" s="187"/>
      <c r="E2998" t="str">
        <f>IF(D2998&gt;0,VLOOKUP(D2998,Liste!$A$10:$D$163,4),"")</f>
        <v/>
      </c>
      <c r="F2998" s="37"/>
      <c r="G2998" s="37"/>
      <c r="H2998" s="37"/>
      <c r="I2998" s="144" t="str">
        <f t="shared" si="47"/>
        <v/>
      </c>
    </row>
    <row r="2999" spans="1:11" ht="13" x14ac:dyDescent="0.3">
      <c r="A2999" s="147"/>
      <c r="B2999" s="149" t="str">
        <f>IF(A2999&gt;0,VLOOKUP(A2999,Liste!$B$179                         : Liste!$C$189,2),"")</f>
        <v/>
      </c>
      <c r="C2999" s="186"/>
      <c r="D2999" s="187"/>
      <c r="E2999" t="str">
        <f>IF(D2999&gt;0,VLOOKUP(D2999,Liste!$A$10:$D$163,4),"")</f>
        <v/>
      </c>
      <c r="F2999" s="37"/>
      <c r="G2999" s="37"/>
      <c r="H2999" s="37"/>
      <c r="I2999" s="144" t="str">
        <f t="shared" si="47"/>
        <v/>
      </c>
    </row>
    <row r="3000" spans="1:11" ht="13" x14ac:dyDescent="0.3">
      <c r="A3000" s="147"/>
      <c r="B3000" s="149" t="str">
        <f>IF(A3000&gt;0,VLOOKUP(A3000,Liste!$B$179                         : Liste!$C$189,2),"")</f>
        <v/>
      </c>
      <c r="C3000" s="186"/>
      <c r="D3000" s="187"/>
      <c r="E3000" t="str">
        <f>IF(D3000&gt;0,VLOOKUP(D3000,Liste!$A$10:$D$163,4),"")</f>
        <v/>
      </c>
      <c r="F3000" s="37"/>
      <c r="G3000" s="37"/>
      <c r="H3000" s="37"/>
      <c r="I3000" s="144" t="str">
        <f t="shared" si="47"/>
        <v/>
      </c>
    </row>
    <row r="3001" spans="1:11" ht="13" x14ac:dyDescent="0.3">
      <c r="B3001" s="147"/>
      <c r="C3001" s="149"/>
      <c r="D3001" s="186"/>
      <c r="E3001" s="187"/>
      <c r="F3001" t="str">
        <f>IF(E3001&gt;0,VLOOKUP(E3001,Liste!$A$10:$D$163,4),"")</f>
        <v/>
      </c>
      <c r="G3001" s="37"/>
      <c r="H3001" s="37"/>
      <c r="I3001" s="37"/>
      <c r="J3001" s="144" t="str">
        <f t="shared" ref="J3001:J3005" si="48">IF(AND(E3001&gt;0,G3001+H3001+I3001=0),"EN ATTENTE",IF(G3001+H3001+I3001&gt;1,"ERREUR",""))</f>
        <v/>
      </c>
    </row>
    <row r="3002" spans="1:11" ht="13" x14ac:dyDescent="0.3">
      <c r="B3002" s="147"/>
      <c r="C3002" s="149"/>
      <c r="D3002" s="186"/>
      <c r="E3002" s="187"/>
      <c r="F3002" t="str">
        <f>IF(E3002&gt;0,VLOOKUP(E3002,Liste!$A$10:$D$163,4),"")</f>
        <v/>
      </c>
      <c r="G3002" s="37"/>
      <c r="H3002" s="37"/>
      <c r="I3002" s="37"/>
      <c r="J3002" s="144" t="str">
        <f t="shared" si="48"/>
        <v/>
      </c>
    </row>
    <row r="3003" spans="1:11" ht="13" x14ac:dyDescent="0.3">
      <c r="B3003" s="147"/>
      <c r="C3003" s="149"/>
      <c r="D3003" s="186"/>
      <c r="E3003" s="187"/>
      <c r="F3003" t="str">
        <f>IF(E3003&gt;0,VLOOKUP(E3003,Liste!$A$10:$D$163,4),"")</f>
        <v/>
      </c>
      <c r="G3003" s="37"/>
      <c r="H3003" s="37"/>
      <c r="I3003" s="37"/>
      <c r="J3003" s="144" t="str">
        <f t="shared" si="48"/>
        <v/>
      </c>
    </row>
    <row r="3004" spans="1:11" ht="13" x14ac:dyDescent="0.3">
      <c r="B3004" s="147"/>
      <c r="C3004" s="149"/>
      <c r="D3004" s="186"/>
      <c r="E3004" s="187"/>
      <c r="F3004" t="str">
        <f>IF(E3004&gt;0,VLOOKUP(E3004,Liste!$A$10:$D$163,4),"")</f>
        <v/>
      </c>
      <c r="G3004" s="37"/>
      <c r="H3004" s="37"/>
      <c r="I3004" s="37"/>
      <c r="J3004" s="144" t="str">
        <f t="shared" si="48"/>
        <v/>
      </c>
    </row>
    <row r="3005" spans="1:11" ht="12.5" customHeight="1" x14ac:dyDescent="0.3">
      <c r="B3005" s="147"/>
      <c r="C3005" s="149"/>
      <c r="D3005" s="186"/>
      <c r="E3005" s="187"/>
      <c r="F3005" t="str">
        <f>IF(E3005&gt;0,VLOOKUP(E3005,Liste!$A$10:$D$163,4),"")</f>
        <v/>
      </c>
      <c r="G3005" s="37"/>
      <c r="H3005" s="37"/>
      <c r="I3005" s="37"/>
      <c r="J3005" s="190" t="str">
        <f t="shared" si="48"/>
        <v/>
      </c>
    </row>
    <row r="3006" spans="1:11" x14ac:dyDescent="0.25">
      <c r="B3006" s="147"/>
      <c r="C3006" s="149"/>
      <c r="D3006" s="186"/>
      <c r="E3006" s="187"/>
      <c r="F3006" t="str">
        <f>IF(E3006&gt;0,VLOOKUP(E3006,Liste!$A$10:$D$163,4),"")</f>
        <v/>
      </c>
      <c r="G3006" s="37"/>
      <c r="H3006" s="37"/>
      <c r="I3006" s="37"/>
      <c r="K3006" s="183"/>
    </row>
    <row r="3007" spans="1:11" x14ac:dyDescent="0.25">
      <c r="B3007" s="147"/>
      <c r="D3007" s="184"/>
      <c r="E3007" s="187"/>
      <c r="F3007" t="str">
        <f>IF(E3007&gt;0,VLOOKUP(E3007,Liste!$A$10:$D$159,4),"")</f>
        <v/>
      </c>
    </row>
    <row r="3008" spans="1:11" x14ac:dyDescent="0.25">
      <c r="B3008" s="147"/>
      <c r="D3008" s="184"/>
      <c r="E3008" s="187"/>
      <c r="F3008" t="str">
        <f>IF(E3008&gt;0,VLOOKUP(E3008,Liste!$A$10:$D$159,4),"")</f>
        <v/>
      </c>
    </row>
    <row r="3009" spans="2:6" x14ac:dyDescent="0.25">
      <c r="B3009" s="147"/>
      <c r="D3009" s="184"/>
      <c r="E3009" s="185"/>
      <c r="F3009" t="str">
        <f>IF(E3009&gt;0,VLOOKUP(E3009,Liste!$A$10:$D$159,4),"")</f>
        <v/>
      </c>
    </row>
    <row r="3010" spans="2:6" x14ac:dyDescent="0.25">
      <c r="B3010" s="147"/>
      <c r="D3010" s="184"/>
      <c r="E3010" s="185"/>
      <c r="F3010" t="str">
        <f>IF(E3010&gt;0,VLOOKUP(E3010,Liste!$A$10:$D$159,4),"")</f>
        <v/>
      </c>
    </row>
    <row r="3011" spans="2:6" x14ac:dyDescent="0.25">
      <c r="B3011" s="147"/>
      <c r="D3011" s="184"/>
      <c r="E3011" s="185"/>
      <c r="F3011" t="str">
        <f>IF(E3011&gt;0,VLOOKUP(E3011,Liste!$A$10:$D$159,4),"")</f>
        <v/>
      </c>
    </row>
    <row r="3012" spans="2:6" ht="13" outlineLevel="1" x14ac:dyDescent="0.3">
      <c r="B3012" s="74"/>
      <c r="C3012" s="173"/>
    </row>
  </sheetData>
  <sortState xmlns:xlrd2="http://schemas.microsoft.com/office/spreadsheetml/2017/richdata2" ref="B6:J3011">
    <sortCondition ref="E6:E3011"/>
    <sortCondition ref="B6:B3011"/>
  </sortState>
  <conditionalFormatting sqref="J3001:J3004 I37:I3000 I6:I35">
    <cfRule type="containsText" dxfId="20" priority="2" operator="containsText" text="ERREUR">
      <formula>NOT(ISERROR(SEARCH("ERREUR",I6)))</formula>
    </cfRule>
  </conditionalFormatting>
  <dataValidations count="1">
    <dataValidation type="custom" allowBlank="1" showInputMessage="1" showErrorMessage="1" sqref="J3001:J3004 B6:B3000 I37:I3000 I6:I35" xr:uid="{A287FFC4-CCD3-441F-B9C0-E015F3BFFE36}">
      <formula1>"&gt;=1"</formula1>
    </dataValidation>
  </dataValidations>
  <pageMargins left="0.7" right="0.7" top="0.75" bottom="0.75" header="0.3" footer="0.3"/>
  <pageSetup paperSize="9" orientation="portrait" horizontalDpi="4294967293"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A17799-DE27-4D46-B79C-49ABE1514B2B}">
  <sheetPr codeName="Feuil9"/>
  <dimension ref="A3:K330"/>
  <sheetViews>
    <sheetView workbookViewId="0">
      <selection activeCell="F6" sqref="F6:H12"/>
    </sheetView>
  </sheetViews>
  <sheetFormatPr baseColWidth="10" defaultRowHeight="12.5" outlineLevelRow="2" x14ac:dyDescent="0.25"/>
  <cols>
    <col min="2" max="2" width="21.90625" customWidth="1"/>
    <col min="4" max="4" width="10.54296875" customWidth="1"/>
    <col min="5" max="5" width="25.54296875" customWidth="1"/>
    <col min="7" max="7" width="9" customWidth="1"/>
    <col min="11" max="11" width="13.54296875" customWidth="1"/>
  </cols>
  <sheetData>
    <row r="3" spans="1:11" ht="17.5" x14ac:dyDescent="0.35">
      <c r="C3" s="78" t="s">
        <v>405</v>
      </c>
    </row>
    <row r="5" spans="1:11" ht="20.5" customHeight="1" thickBot="1" x14ac:dyDescent="0.3">
      <c r="A5" s="180" t="s">
        <v>103</v>
      </c>
      <c r="B5" s="181" t="s">
        <v>169</v>
      </c>
      <c r="C5" s="181" t="s">
        <v>110</v>
      </c>
      <c r="D5" s="180" t="s">
        <v>404</v>
      </c>
      <c r="E5" s="181" t="s">
        <v>0</v>
      </c>
      <c r="F5" s="180" t="s">
        <v>1</v>
      </c>
      <c r="G5" s="181" t="s">
        <v>2</v>
      </c>
      <c r="H5" s="180" t="s">
        <v>104</v>
      </c>
      <c r="I5" s="181" t="s">
        <v>4</v>
      </c>
      <c r="J5" s="228"/>
      <c r="K5" s="229"/>
    </row>
    <row r="6" spans="1:11" ht="13" outlineLevel="2" x14ac:dyDescent="0.3">
      <c r="A6" s="182">
        <v>1</v>
      </c>
      <c r="B6" s="149" t="str">
        <f>IF(A6&gt;0,VLOOKUP(A6,Liste!$B$179                         : Liste!$C$189,2),"")</f>
        <v xml:space="preserve">Charges générales   </v>
      </c>
      <c r="C6" s="186">
        <v>1</v>
      </c>
      <c r="D6" s="182">
        <v>2</v>
      </c>
      <c r="E6" t="str">
        <f>IF(D6&gt;0,VLOOKUP(D6,Liste!$A$10:$D$163,4),"")</f>
        <v>ANNINOS Henri</v>
      </c>
      <c r="F6" s="147"/>
      <c r="G6" s="188"/>
      <c r="H6" s="188">
        <v>1</v>
      </c>
      <c r="I6" s="144" t="str">
        <f>IF(AND(D6&gt;0,F6+G6+H6=0),"EN ATTENTE",IF(F6+G6+H6&gt;1,"ERREUR",""))</f>
        <v/>
      </c>
      <c r="K6" s="144"/>
    </row>
    <row r="7" spans="1:11" ht="13" outlineLevel="2" x14ac:dyDescent="0.3">
      <c r="A7" s="182">
        <v>1</v>
      </c>
      <c r="B7" s="149" t="str">
        <f>IF(A7&gt;0,VLOOKUP(A7,Liste!$B$179                         : Liste!$C$189,2),"")</f>
        <v xml:space="preserve">Charges générales   </v>
      </c>
      <c r="C7" s="186">
        <v>1</v>
      </c>
      <c r="D7" s="187">
        <v>3</v>
      </c>
      <c r="E7" t="str">
        <f>IF(D7&gt;0,VLOOKUP(D7,Liste!$A$10:$D$163,4),"")</f>
        <v>BALDACCHINO Laurence</v>
      </c>
      <c r="F7" s="188">
        <v>1</v>
      </c>
      <c r="H7" s="147"/>
      <c r="I7" s="19"/>
      <c r="K7" s="144"/>
    </row>
    <row r="8" spans="1:11" ht="13" outlineLevel="2" x14ac:dyDescent="0.3">
      <c r="A8" s="182">
        <v>1</v>
      </c>
      <c r="B8" s="149" t="str">
        <f>IF(A8&gt;0,VLOOKUP(A8,Liste!$B$179                         : Liste!$C$189,2),"")</f>
        <v xml:space="preserve">Charges générales   </v>
      </c>
      <c r="C8" s="186">
        <v>1</v>
      </c>
      <c r="D8" s="187">
        <v>4</v>
      </c>
      <c r="E8" t="str">
        <f>IF(D8&gt;0,VLOOKUP(D8,Liste!$A$10:$D$163,4),"")</f>
        <v>BANCHET Joseph</v>
      </c>
      <c r="F8" s="147"/>
      <c r="G8" s="37">
        <v>1</v>
      </c>
      <c r="H8" s="188"/>
      <c r="I8" s="144" t="str">
        <f>IF(AND(D8&gt;0,F8+G8+H8=0),"EN ATTENTE",IF(F8+G8+H8&gt;1,"ERREUR",""))</f>
        <v/>
      </c>
      <c r="K8" s="144"/>
    </row>
    <row r="9" spans="1:11" ht="13" outlineLevel="2" x14ac:dyDescent="0.3">
      <c r="A9" s="182">
        <v>1</v>
      </c>
      <c r="B9" s="149" t="str">
        <f>IF(A9&gt;0,VLOOKUP(A9,Liste!$B$179                         : Liste!$C$189,2),"")</f>
        <v xml:space="preserve">Charges générales   </v>
      </c>
      <c r="C9" s="186">
        <v>1</v>
      </c>
      <c r="D9" s="187">
        <v>14</v>
      </c>
      <c r="E9" t="str">
        <f>IF(D9&gt;0,VLOOKUP(D9,Liste!$A$10:$D$163,4),"")</f>
        <v>BERLIER David</v>
      </c>
      <c r="F9" s="188">
        <v>1</v>
      </c>
      <c r="G9" s="37"/>
      <c r="H9" s="188"/>
      <c r="I9" s="144" t="str">
        <f>IF(AND(D9&gt;0,F9+G9+H9=0),"EN ATTENTE",IF(F9+G9+H9&gt;1,"ERREUR",""))</f>
        <v/>
      </c>
      <c r="K9" s="144"/>
    </row>
    <row r="10" spans="1:11" ht="13" outlineLevel="2" x14ac:dyDescent="0.3">
      <c r="A10" s="89">
        <v>1</v>
      </c>
      <c r="B10" s="149" t="str">
        <f>IF(A10&gt;0,VLOOKUP(A10,Liste!$B$179                         : Liste!$C$189,2),"")</f>
        <v xml:space="preserve">Charges générales   </v>
      </c>
      <c r="C10" s="186">
        <v>1</v>
      </c>
      <c r="D10" s="187">
        <v>15</v>
      </c>
      <c r="E10" t="str">
        <f>IF(D10&gt;0,VLOOKUP(D10,Liste!$A$10:$D$163,4),"")</f>
        <v>BESSON Gabriel</v>
      </c>
      <c r="F10" s="188"/>
      <c r="G10" s="37"/>
      <c r="H10" s="188">
        <v>1</v>
      </c>
      <c r="I10" s="144" t="str">
        <f>IF(AND(D10&gt;0,F10+G10+H10=0),"EN ATTENTE",IF(F10+G10+H10&gt;1,"ERREUR",""))</f>
        <v/>
      </c>
      <c r="K10" s="144"/>
    </row>
    <row r="11" spans="1:11" ht="13" outlineLevel="2" x14ac:dyDescent="0.3">
      <c r="A11" s="89">
        <v>1</v>
      </c>
      <c r="B11" s="149" t="str">
        <f>IF(A11&gt;0,VLOOKUP(A11,Liste!$B$179                         : Liste!$C$189,2),"")</f>
        <v xml:space="preserve">Charges générales   </v>
      </c>
      <c r="C11" s="186">
        <v>1</v>
      </c>
      <c r="D11" s="226">
        <v>18</v>
      </c>
      <c r="E11" t="str">
        <f>IF(D11&gt;0,VLOOKUP(D11,Liste!$A$10:$D$163,4),"")</f>
        <v>DI JORIO Marcel</v>
      </c>
      <c r="F11" s="37"/>
      <c r="G11" s="37"/>
      <c r="H11" s="37">
        <v>1</v>
      </c>
      <c r="I11" s="144" t="str">
        <f>IF(AND(D11&gt;0,F11+G11+H11=0),"EN ATTENTE",IF(F11+G11+H11&gt;1,"ERREUR",""))</f>
        <v/>
      </c>
      <c r="K11" s="144"/>
    </row>
    <row r="12" spans="1:11" ht="13" outlineLevel="2" x14ac:dyDescent="0.3">
      <c r="A12" s="89">
        <v>1</v>
      </c>
      <c r="B12" s="149" t="str">
        <f>IF(A12&gt;0,VLOOKUP(A12,Liste!$B$179                         : Liste!$C$189,2),"")</f>
        <v xml:space="preserve">Charges générales   </v>
      </c>
      <c r="C12" s="186">
        <v>1</v>
      </c>
      <c r="D12" s="226">
        <v>26</v>
      </c>
      <c r="E12" t="str">
        <f>IF(D12&gt;0,VLOOKUP(D12,Liste!$A$10:$D$163,4),"")</f>
        <v>GARCIA Christophe</v>
      </c>
      <c r="F12" s="37">
        <v>1</v>
      </c>
      <c r="G12" s="37"/>
      <c r="H12" s="37"/>
      <c r="I12" s="144" t="str">
        <f>IF(AND(D12&gt;0,F12+G12+H12=0),"EN ATTENTE",IF(F12+G12+H12&gt;1,"ERREUR",""))</f>
        <v/>
      </c>
      <c r="K12" s="144"/>
    </row>
    <row r="13" spans="1:11" ht="13" outlineLevel="1" x14ac:dyDescent="0.3">
      <c r="A13" s="230" t="s">
        <v>398</v>
      </c>
      <c r="B13" s="149"/>
      <c r="C13" s="186">
        <f>SUBTOTAL(9,C6:C12)</f>
        <v>7</v>
      </c>
      <c r="D13" s="226"/>
      <c r="F13" s="37"/>
      <c r="G13" s="37"/>
      <c r="H13" s="37"/>
      <c r="I13" s="144"/>
      <c r="K13" s="144"/>
    </row>
    <row r="14" spans="1:11" ht="13" outlineLevel="2" x14ac:dyDescent="0.3">
      <c r="A14" s="89">
        <v>2</v>
      </c>
      <c r="B14" s="149" t="str">
        <f>IF(A14&gt;0,VLOOKUP(A14,Liste!$B$179                         : Liste!$C$189,2),"")</f>
        <v>Charges Bat,A</v>
      </c>
      <c r="C14" s="186">
        <v>2</v>
      </c>
      <c r="D14" s="89">
        <v>2</v>
      </c>
      <c r="E14" t="str">
        <f>IF(D14&gt;0,VLOOKUP(D14,Liste!$A$10:$D$163,4),"")</f>
        <v>ANNINOS Henri</v>
      </c>
      <c r="G14" s="37"/>
      <c r="H14" s="37">
        <v>1</v>
      </c>
      <c r="I14" s="144" t="str">
        <f t="shared" ref="I14:I20" si="0">IF(AND(D14&gt;0,F14+G14+H14=0),"EN ATTENTE",IF(F14+G14+H14&gt;1,"ERREUR",""))</f>
        <v/>
      </c>
      <c r="K14" s="144"/>
    </row>
    <row r="15" spans="1:11" ht="13" outlineLevel="2" x14ac:dyDescent="0.3">
      <c r="A15" s="89">
        <v>2</v>
      </c>
      <c r="B15" s="149" t="str">
        <f>IF(A15&gt;0,VLOOKUP(A15,Liste!$B$179                         : Liste!$C$189,2),"")</f>
        <v>Charges Bat,A</v>
      </c>
      <c r="C15" s="186">
        <v>2</v>
      </c>
      <c r="D15" s="226">
        <v>3</v>
      </c>
      <c r="E15" t="str">
        <f>IF(D15&gt;0,VLOOKUP(D15,Liste!$A$10:$D$163,4),"")</f>
        <v>BALDACCHINO Laurence</v>
      </c>
      <c r="F15" s="37">
        <v>1</v>
      </c>
      <c r="G15" s="37"/>
      <c r="I15" s="144" t="str">
        <f t="shared" si="0"/>
        <v/>
      </c>
      <c r="K15" s="144"/>
    </row>
    <row r="16" spans="1:11" ht="13" outlineLevel="2" x14ac:dyDescent="0.3">
      <c r="A16" s="89">
        <v>2</v>
      </c>
      <c r="B16" s="149" t="str">
        <f>IF(A16&gt;0,VLOOKUP(A16,Liste!$B$179                         : Liste!$C$189,2),"")</f>
        <v>Charges Bat,A</v>
      </c>
      <c r="C16" s="186">
        <v>2</v>
      </c>
      <c r="D16" s="226">
        <v>4</v>
      </c>
      <c r="E16" t="str">
        <f>IF(D16&gt;0,VLOOKUP(D16,Liste!$A$10:$D$163,4),"")</f>
        <v>BANCHET Joseph</v>
      </c>
      <c r="G16" s="37">
        <v>1</v>
      </c>
      <c r="H16" s="37"/>
      <c r="I16" s="144" t="str">
        <f t="shared" si="0"/>
        <v/>
      </c>
      <c r="K16" s="144"/>
    </row>
    <row r="17" spans="1:11" ht="13" outlineLevel="2" x14ac:dyDescent="0.3">
      <c r="A17" s="89">
        <v>2</v>
      </c>
      <c r="B17" s="149" t="str">
        <f>IF(A17&gt;0,VLOOKUP(A17,Liste!$B$179                         : Liste!$C$189,2),"")</f>
        <v>Charges Bat,A</v>
      </c>
      <c r="C17" s="186">
        <v>2</v>
      </c>
      <c r="D17" s="226">
        <v>14</v>
      </c>
      <c r="E17" t="str">
        <f>IF(D17&gt;0,VLOOKUP(D17,Liste!$A$10:$D$163,4),"")</f>
        <v>BERLIER David</v>
      </c>
      <c r="F17" s="227">
        <v>1</v>
      </c>
      <c r="G17" s="227"/>
      <c r="H17" s="37"/>
      <c r="I17" s="144" t="str">
        <f t="shared" si="0"/>
        <v/>
      </c>
      <c r="K17" s="144"/>
    </row>
    <row r="18" spans="1:11" ht="13" outlineLevel="2" x14ac:dyDescent="0.3">
      <c r="A18" s="89">
        <v>2</v>
      </c>
      <c r="B18" s="149" t="str">
        <f>IF(A18&gt;0,VLOOKUP(A18,Liste!$B$179                         : Liste!$C$189,2),"")</f>
        <v>Charges Bat,A</v>
      </c>
      <c r="C18" s="186">
        <v>2</v>
      </c>
      <c r="D18" s="187">
        <v>15</v>
      </c>
      <c r="E18" t="str">
        <f>IF(D18&gt;0,VLOOKUP(D18,Liste!$A$10:$D$163,4),"")</f>
        <v>BESSON Gabriel</v>
      </c>
      <c r="F18" s="188"/>
      <c r="G18" s="188"/>
      <c r="H18" s="188">
        <v>1</v>
      </c>
      <c r="I18" s="144" t="str">
        <f t="shared" si="0"/>
        <v/>
      </c>
      <c r="K18" s="144"/>
    </row>
    <row r="19" spans="1:11" ht="13" outlineLevel="2" x14ac:dyDescent="0.3">
      <c r="A19" s="182">
        <v>2</v>
      </c>
      <c r="B19" s="149" t="str">
        <f>IF(A19&gt;0,VLOOKUP(A19,Liste!$B$179                         : Liste!$C$189,2),"")</f>
        <v>Charges Bat,A</v>
      </c>
      <c r="C19" s="186">
        <v>2</v>
      </c>
      <c r="D19" s="187">
        <v>18</v>
      </c>
      <c r="E19" t="str">
        <f>IF(D19&gt;0,VLOOKUP(D19,Liste!$A$10:$D$163,4),"")</f>
        <v>DI JORIO Marcel</v>
      </c>
      <c r="F19" s="188"/>
      <c r="G19" s="188"/>
      <c r="H19" s="188">
        <v>1</v>
      </c>
      <c r="I19" s="144" t="str">
        <f t="shared" si="0"/>
        <v/>
      </c>
      <c r="K19" s="144"/>
    </row>
    <row r="20" spans="1:11" ht="13" outlineLevel="2" x14ac:dyDescent="0.3">
      <c r="A20" s="89">
        <v>2</v>
      </c>
      <c r="B20" s="149" t="str">
        <f>IF(A20&gt;0,VLOOKUP(A20,Liste!$B$179                         : Liste!$C$189,2),"")</f>
        <v>Charges Bat,A</v>
      </c>
      <c r="C20" s="186">
        <v>2</v>
      </c>
      <c r="D20" s="226">
        <v>26</v>
      </c>
      <c r="E20" t="str">
        <f>IF(D20&gt;0,VLOOKUP(D20,Liste!$A$10:$D$163,4),"")</f>
        <v>GARCIA Christophe</v>
      </c>
      <c r="F20" s="37">
        <v>1</v>
      </c>
      <c r="I20" s="144" t="str">
        <f t="shared" si="0"/>
        <v/>
      </c>
      <c r="K20" s="144"/>
    </row>
    <row r="21" spans="1:11" ht="13" outlineLevel="1" x14ac:dyDescent="0.3">
      <c r="A21" s="230" t="s">
        <v>399</v>
      </c>
      <c r="B21" s="149"/>
      <c r="C21" s="186">
        <f>SUBTOTAL(9,C14:C20)</f>
        <v>14</v>
      </c>
      <c r="D21" s="226"/>
      <c r="F21" s="37"/>
      <c r="I21" s="144"/>
      <c r="K21" s="144"/>
    </row>
    <row r="22" spans="1:11" ht="13" outlineLevel="2" x14ac:dyDescent="0.3">
      <c r="A22" s="182">
        <v>3</v>
      </c>
      <c r="B22" s="149" t="str">
        <f>IF(A22&gt;0,VLOOKUP(A22,Liste!$B$179                         : Liste!$C$189,2),"")</f>
        <v>Chardes Bât,B</v>
      </c>
      <c r="C22" s="186">
        <v>3</v>
      </c>
      <c r="D22" s="187">
        <v>2</v>
      </c>
      <c r="E22" t="str">
        <f>IF(D22&gt;0,VLOOKUP(D22,Liste!$A$10:$D$163,4),"")</f>
        <v>ANNINOS Henri</v>
      </c>
      <c r="F22" s="188"/>
      <c r="G22" s="188"/>
      <c r="H22" s="188">
        <v>1</v>
      </c>
      <c r="I22" s="144" t="str">
        <f t="shared" ref="I22:I28" si="1">IF(AND(D22&gt;0,F22+G22+H22=0),"EN ATTENTE",IF(F22+G22+H22&gt;1,"ERREUR",""))</f>
        <v/>
      </c>
      <c r="K22" s="144"/>
    </row>
    <row r="23" spans="1:11" ht="13" outlineLevel="2" x14ac:dyDescent="0.3">
      <c r="A23" s="89">
        <v>3</v>
      </c>
      <c r="B23" s="149" t="str">
        <f>IF(A23&gt;0,VLOOKUP(A23,Liste!$B$179                         : Liste!$C$189,2),"")</f>
        <v>Chardes Bât,B</v>
      </c>
      <c r="C23" s="186">
        <v>3</v>
      </c>
      <c r="D23" s="182">
        <v>3</v>
      </c>
      <c r="E23" t="str">
        <f>IF(D23&gt;0,VLOOKUP(D23,Liste!$A$10:$D$163,4),"")</f>
        <v>BALDACCHINO Laurence</v>
      </c>
      <c r="F23" s="188">
        <v>1</v>
      </c>
      <c r="G23" s="37"/>
      <c r="H23" s="147"/>
      <c r="I23" s="144" t="str">
        <f t="shared" si="1"/>
        <v/>
      </c>
      <c r="K23" s="144"/>
    </row>
    <row r="24" spans="1:11" ht="13" outlineLevel="2" x14ac:dyDescent="0.3">
      <c r="A24" s="89">
        <v>3</v>
      </c>
      <c r="B24" s="149" t="str">
        <f>IF(A24&gt;0,VLOOKUP(A24,Liste!$B$179                         : Liste!$C$189,2),"")</f>
        <v>Chardes Bât,B</v>
      </c>
      <c r="C24" s="186">
        <v>3</v>
      </c>
      <c r="D24" s="187">
        <v>4</v>
      </c>
      <c r="E24" t="str">
        <f>IF(D24&gt;0,VLOOKUP(D24,Liste!$A$10:$D$163,4),"")</f>
        <v>BANCHET Joseph</v>
      </c>
      <c r="F24" s="188"/>
      <c r="G24" s="37">
        <v>1</v>
      </c>
      <c r="H24" s="37"/>
      <c r="I24" s="144" t="str">
        <f t="shared" si="1"/>
        <v/>
      </c>
      <c r="K24" s="144"/>
    </row>
    <row r="25" spans="1:11" ht="13" outlineLevel="2" x14ac:dyDescent="0.3">
      <c r="A25" s="89">
        <v>3</v>
      </c>
      <c r="B25" s="149" t="str">
        <f>IF(A25&gt;0,VLOOKUP(A25,Liste!$B$179                         : Liste!$C$189,2),"")</f>
        <v>Chardes Bât,B</v>
      </c>
      <c r="C25" s="186">
        <v>3</v>
      </c>
      <c r="D25" s="187">
        <v>14</v>
      </c>
      <c r="E25" t="str">
        <f>IF(D25&gt;0,VLOOKUP(D25,Liste!$A$10:$D$163,4),"")</f>
        <v>BERLIER David</v>
      </c>
      <c r="F25" s="188">
        <v>1</v>
      </c>
      <c r="G25" s="37"/>
      <c r="H25" s="37"/>
      <c r="I25" s="144" t="str">
        <f t="shared" si="1"/>
        <v/>
      </c>
      <c r="K25" s="144"/>
    </row>
    <row r="26" spans="1:11" ht="13" outlineLevel="2" x14ac:dyDescent="0.3">
      <c r="A26" s="89">
        <v>3</v>
      </c>
      <c r="B26" s="149" t="str">
        <f>IF(A26&gt;0,VLOOKUP(A26,Liste!$B$179                         : Liste!$C$189,2),"")</f>
        <v>Chardes Bât,B</v>
      </c>
      <c r="C26" s="186">
        <v>3</v>
      </c>
      <c r="D26" s="187">
        <v>15</v>
      </c>
      <c r="E26" t="str">
        <f>IF(D26&gt;0,VLOOKUP(D26,Liste!$A$10:$D$163,4),"")</f>
        <v>BESSON Gabriel</v>
      </c>
      <c r="F26" s="188"/>
      <c r="G26" s="37"/>
      <c r="H26" s="188">
        <v>1</v>
      </c>
      <c r="I26" s="144" t="str">
        <f t="shared" si="1"/>
        <v/>
      </c>
      <c r="K26" s="144"/>
    </row>
    <row r="27" spans="1:11" ht="13" outlineLevel="2" x14ac:dyDescent="0.3">
      <c r="A27" s="89">
        <v>3</v>
      </c>
      <c r="B27" s="149" t="str">
        <f>IF(A27&gt;0,VLOOKUP(A27,Liste!$B$179                         : Liste!$C$189,2),"")</f>
        <v>Chardes Bât,B</v>
      </c>
      <c r="C27" s="186">
        <v>3</v>
      </c>
      <c r="D27" s="187">
        <v>18</v>
      </c>
      <c r="E27" t="str">
        <f>IF(D27&gt;0,VLOOKUP(D27,Liste!$A$10:$D$163,4),"")</f>
        <v>DI JORIO Marcel</v>
      </c>
      <c r="F27" s="188"/>
      <c r="G27" s="37"/>
      <c r="H27" s="188">
        <v>1</v>
      </c>
      <c r="I27" s="144" t="str">
        <f t="shared" si="1"/>
        <v/>
      </c>
      <c r="K27" s="144"/>
    </row>
    <row r="28" spans="1:11" ht="13" outlineLevel="2" x14ac:dyDescent="0.3">
      <c r="A28" s="89">
        <v>3</v>
      </c>
      <c r="B28" s="149" t="str">
        <f>IF(A28&gt;0,VLOOKUP(A28,Liste!$B$179                         : Liste!$C$189,2),"")</f>
        <v>Chardes Bât,B</v>
      </c>
      <c r="C28" s="186">
        <v>3</v>
      </c>
      <c r="D28" s="187">
        <v>26</v>
      </c>
      <c r="E28" t="str">
        <f>IF(D28&gt;0,VLOOKUP(D28,Liste!$A$10:$D$163,4),"")</f>
        <v>GARCIA Christophe</v>
      </c>
      <c r="F28" s="37">
        <v>1</v>
      </c>
      <c r="G28" s="37"/>
      <c r="H28" s="188"/>
      <c r="I28" s="144" t="str">
        <f t="shared" si="1"/>
        <v/>
      </c>
      <c r="K28" s="144"/>
    </row>
    <row r="29" spans="1:11" ht="13" outlineLevel="1" x14ac:dyDescent="0.3">
      <c r="A29" s="230" t="s">
        <v>400</v>
      </c>
      <c r="B29" s="149"/>
      <c r="C29" s="186">
        <f>SUBTOTAL(9,C22:C28)</f>
        <v>21</v>
      </c>
      <c r="D29" s="187"/>
      <c r="F29" s="37"/>
      <c r="G29" s="37"/>
      <c r="H29" s="188"/>
      <c r="I29" s="144"/>
      <c r="K29" s="144"/>
    </row>
    <row r="30" spans="1:11" ht="13" outlineLevel="2" x14ac:dyDescent="0.3">
      <c r="A30" s="89">
        <v>4</v>
      </c>
      <c r="B30" s="149" t="str">
        <f>IF(A30&gt;0,VLOOKUP(A30,Liste!$B$179                         : Liste!$C$189,2),"")</f>
        <v>Ch,4</v>
      </c>
      <c r="C30" s="186">
        <v>1</v>
      </c>
      <c r="D30" s="187">
        <v>2</v>
      </c>
      <c r="E30" t="str">
        <f>IF(D30&gt;0,VLOOKUP(D30,Liste!$A$10:$D$163,4),"")</f>
        <v>ANNINOS Henri</v>
      </c>
      <c r="F30" s="37"/>
      <c r="G30" s="37"/>
      <c r="H30" s="188">
        <v>1</v>
      </c>
      <c r="I30" s="144" t="str">
        <f t="shared" ref="I30:I36" si="2">IF(AND(D30&gt;0,F30+G30+H30=0),"EN ATTENTE",IF(F30+G30+H30&gt;1,"ERREUR",""))</f>
        <v/>
      </c>
      <c r="K30" s="144"/>
    </row>
    <row r="31" spans="1:11" ht="13" outlineLevel="2" x14ac:dyDescent="0.3">
      <c r="A31" s="89">
        <v>4</v>
      </c>
      <c r="B31" s="149" t="str">
        <f>IF(A31&gt;0,VLOOKUP(A31,Liste!$B$179                         : Liste!$C$189,2),"")</f>
        <v>Ch,4</v>
      </c>
      <c r="C31" s="186">
        <v>1</v>
      </c>
      <c r="D31" s="182">
        <v>3</v>
      </c>
      <c r="E31" t="str">
        <f>IF(D31&gt;0,VLOOKUP(D31,Liste!$A$10:$D$163,4),"")</f>
        <v>BALDACCHINO Laurence</v>
      </c>
      <c r="F31" s="188">
        <v>1</v>
      </c>
      <c r="G31" s="37"/>
      <c r="H31" s="147"/>
      <c r="I31" s="144" t="str">
        <f t="shared" si="2"/>
        <v/>
      </c>
      <c r="K31" s="144"/>
    </row>
    <row r="32" spans="1:11" ht="13" outlineLevel="2" x14ac:dyDescent="0.3">
      <c r="A32" s="89">
        <v>4</v>
      </c>
      <c r="B32" s="149" t="str">
        <f>IF(A32&gt;0,VLOOKUP(A32,Liste!$B$179                         : Liste!$C$189,2),"")</f>
        <v>Ch,4</v>
      </c>
      <c r="C32" s="186">
        <v>1</v>
      </c>
      <c r="D32" s="187">
        <v>4</v>
      </c>
      <c r="E32" t="str">
        <f>IF(D32&gt;0,VLOOKUP(D32,Liste!$A$10:$D$163,4),"")</f>
        <v>BANCHET Joseph</v>
      </c>
      <c r="F32" s="188"/>
      <c r="G32" s="188">
        <v>1</v>
      </c>
      <c r="H32" s="188"/>
      <c r="I32" s="144" t="str">
        <f t="shared" si="2"/>
        <v/>
      </c>
      <c r="K32" s="144"/>
    </row>
    <row r="33" spans="1:11" ht="13" outlineLevel="2" x14ac:dyDescent="0.3">
      <c r="A33" s="89">
        <v>4</v>
      </c>
      <c r="B33" s="149" t="str">
        <f>IF(A33&gt;0,VLOOKUP(A33,Liste!$B$179                         : Liste!$C$189,2),"")</f>
        <v>Ch,4</v>
      </c>
      <c r="C33" s="186">
        <v>1</v>
      </c>
      <c r="D33" s="187">
        <v>14</v>
      </c>
      <c r="E33" t="str">
        <f>IF(D33&gt;0,VLOOKUP(D33,Liste!$A$10:$D$163,4),"")</f>
        <v>BERLIER David</v>
      </c>
      <c r="F33" s="188">
        <v>1</v>
      </c>
      <c r="G33" s="188"/>
      <c r="H33" s="188"/>
      <c r="I33" s="144" t="str">
        <f t="shared" si="2"/>
        <v/>
      </c>
      <c r="K33" s="144"/>
    </row>
    <row r="34" spans="1:11" ht="13" outlineLevel="2" x14ac:dyDescent="0.3">
      <c r="A34" s="89">
        <v>4</v>
      </c>
      <c r="B34" s="149" t="str">
        <f>IF(A34&gt;0,VLOOKUP(A34,Liste!$B$179                         : Liste!$C$189,2),"")</f>
        <v>Ch,4</v>
      </c>
      <c r="C34" s="186">
        <v>1</v>
      </c>
      <c r="D34" s="187">
        <v>15</v>
      </c>
      <c r="E34" t="str">
        <f>IF(D34&gt;0,VLOOKUP(D34,Liste!$A$10:$D$163,4),"")</f>
        <v>BESSON Gabriel</v>
      </c>
      <c r="F34" s="188"/>
      <c r="G34" s="188"/>
      <c r="H34" s="188">
        <v>1</v>
      </c>
      <c r="I34" s="144" t="str">
        <f t="shared" si="2"/>
        <v/>
      </c>
      <c r="K34" s="144"/>
    </row>
    <row r="35" spans="1:11" ht="13" outlineLevel="2" x14ac:dyDescent="0.3">
      <c r="A35" s="89">
        <v>4</v>
      </c>
      <c r="B35" s="149" t="str">
        <f>IF(A35&gt;0,VLOOKUP(A35,Liste!$B$179                         : Liste!$C$189,2),"")</f>
        <v>Ch,4</v>
      </c>
      <c r="C35" s="186">
        <v>1</v>
      </c>
      <c r="D35" s="187">
        <v>18</v>
      </c>
      <c r="E35" t="str">
        <f>IF(D35&gt;0,VLOOKUP(D35,Liste!$A$10:$D$163,4),"")</f>
        <v>DI JORIO Marcel</v>
      </c>
      <c r="F35" s="188"/>
      <c r="G35" s="188"/>
      <c r="H35" s="188">
        <v>1</v>
      </c>
      <c r="I35" s="144" t="str">
        <f t="shared" si="2"/>
        <v/>
      </c>
      <c r="K35" s="144"/>
    </row>
    <row r="36" spans="1:11" ht="13" outlineLevel="2" x14ac:dyDescent="0.3">
      <c r="A36" s="89">
        <v>4</v>
      </c>
      <c r="B36" s="149" t="str">
        <f>IF(A36&gt;0,VLOOKUP(A36,Liste!$B$179                         : Liste!$C$189,2),"")</f>
        <v>Ch,4</v>
      </c>
      <c r="C36" s="186">
        <v>1</v>
      </c>
      <c r="D36" s="187">
        <v>26</v>
      </c>
      <c r="E36" t="str">
        <f>IF(D36&gt;0,VLOOKUP(D36,Liste!$A$10:$D$163,4),"")</f>
        <v>GARCIA Christophe</v>
      </c>
      <c r="F36" s="188">
        <v>1</v>
      </c>
      <c r="G36" s="37"/>
      <c r="H36" s="188"/>
      <c r="I36" s="144" t="str">
        <f t="shared" si="2"/>
        <v/>
      </c>
      <c r="K36" s="144"/>
    </row>
    <row r="37" spans="1:11" ht="13" outlineLevel="1" x14ac:dyDescent="0.3">
      <c r="A37" s="230" t="s">
        <v>401</v>
      </c>
      <c r="B37" s="149"/>
      <c r="C37" s="186">
        <f>SUBTOTAL(9,C30:C36)</f>
        <v>7</v>
      </c>
      <c r="D37" s="187"/>
      <c r="F37" s="188"/>
      <c r="G37" s="37"/>
      <c r="H37" s="37"/>
      <c r="I37" s="144"/>
      <c r="K37" s="144"/>
    </row>
    <row r="38" spans="1:11" ht="13" outlineLevel="2" x14ac:dyDescent="0.3">
      <c r="A38" s="89">
        <v>5</v>
      </c>
      <c r="B38" s="149" t="str">
        <f>IF(A38&gt;0,VLOOKUP(A38,Liste!$B$179                         : Liste!$C$189,2),"")</f>
        <v>Ch,5</v>
      </c>
      <c r="C38" s="186">
        <v>1</v>
      </c>
      <c r="D38" s="187">
        <v>2</v>
      </c>
      <c r="E38" t="str">
        <f>IF(D38&gt;0,VLOOKUP(D38,Liste!$A$10:$D$163,4),"")</f>
        <v>ANNINOS Henri</v>
      </c>
      <c r="F38" s="188"/>
      <c r="G38" s="37"/>
      <c r="H38" s="37">
        <v>1</v>
      </c>
      <c r="I38" s="144" t="str">
        <f t="shared" ref="I38:I44" si="3">IF(AND(D38&gt;0,F38+G38+H38=0),"EN ATTENTE",IF(F38+G38+H38&gt;1,"ERREUR",""))</f>
        <v/>
      </c>
      <c r="K38" s="144"/>
    </row>
    <row r="39" spans="1:11" ht="13" outlineLevel="2" x14ac:dyDescent="0.3">
      <c r="A39" s="89">
        <v>5</v>
      </c>
      <c r="B39" s="149" t="str">
        <f>IF(A39&gt;0,VLOOKUP(A39,Liste!$B$179                         : Liste!$C$189,2),"")</f>
        <v>Ch,5</v>
      </c>
      <c r="C39" s="186">
        <v>1</v>
      </c>
      <c r="D39" s="89">
        <v>3</v>
      </c>
      <c r="E39" t="str">
        <f>IF(D39&gt;0,VLOOKUP(D39,Liste!$A$10:$D$163,4),"")</f>
        <v>BALDACCHINO Laurence</v>
      </c>
      <c r="F39" s="188">
        <v>1</v>
      </c>
      <c r="G39" s="37"/>
      <c r="I39" s="144" t="str">
        <f t="shared" si="3"/>
        <v/>
      </c>
      <c r="K39" s="144"/>
    </row>
    <row r="40" spans="1:11" ht="13" outlineLevel="2" x14ac:dyDescent="0.3">
      <c r="A40" s="89">
        <v>5</v>
      </c>
      <c r="B40" s="149" t="str">
        <f>IF(A40&gt;0,VLOOKUP(A40,Liste!$B$179                         : Liste!$C$189,2),"")</f>
        <v>Ch,5</v>
      </c>
      <c r="C40" s="186">
        <v>1</v>
      </c>
      <c r="D40" s="226">
        <v>4</v>
      </c>
      <c r="E40" t="str">
        <f>IF(D40&gt;0,VLOOKUP(D40,Liste!$A$10:$D$163,4),"")</f>
        <v>BANCHET Joseph</v>
      </c>
      <c r="F40" s="188"/>
      <c r="G40" s="37">
        <v>1</v>
      </c>
      <c r="I40" s="190" t="str">
        <f t="shared" si="3"/>
        <v/>
      </c>
      <c r="K40" s="144"/>
    </row>
    <row r="41" spans="1:11" ht="13" outlineLevel="2" x14ac:dyDescent="0.3">
      <c r="A41" s="89">
        <v>5</v>
      </c>
      <c r="B41" s="149" t="str">
        <f>IF(A41&gt;0,VLOOKUP(A41,Liste!$B$179                         : Liste!$C$189,2),"")</f>
        <v>Ch,5</v>
      </c>
      <c r="C41" s="186">
        <v>1</v>
      </c>
      <c r="D41" s="226">
        <v>14</v>
      </c>
      <c r="E41" t="str">
        <f>IF(D41&gt;0,VLOOKUP(D41,Liste!$A$10:$D$163,4),"")</f>
        <v>BERLIER David</v>
      </c>
      <c r="F41" s="188">
        <v>1</v>
      </c>
      <c r="G41" s="37"/>
      <c r="H41" s="37"/>
      <c r="I41" s="144" t="str">
        <f t="shared" si="3"/>
        <v/>
      </c>
      <c r="K41" s="144"/>
    </row>
    <row r="42" spans="1:11" ht="13" outlineLevel="2" x14ac:dyDescent="0.3">
      <c r="A42" s="89">
        <v>5</v>
      </c>
      <c r="B42" s="149" t="str">
        <f>IF(A42&gt;0,VLOOKUP(A42,Liste!$B$179                         : Liste!$C$189,2),"")</f>
        <v>Ch,5</v>
      </c>
      <c r="C42" s="186">
        <v>1</v>
      </c>
      <c r="D42" s="226">
        <v>15</v>
      </c>
      <c r="E42" t="str">
        <f>IF(D42&gt;0,VLOOKUP(D42,Liste!$A$10:$D$163,4),"")</f>
        <v>BESSON Gabriel</v>
      </c>
      <c r="F42" s="37"/>
      <c r="G42" s="37"/>
      <c r="H42" s="37">
        <v>1</v>
      </c>
      <c r="I42" s="144" t="str">
        <f t="shared" si="3"/>
        <v/>
      </c>
      <c r="K42" s="144"/>
    </row>
    <row r="43" spans="1:11" ht="13" outlineLevel="2" x14ac:dyDescent="0.3">
      <c r="A43" s="89">
        <v>5</v>
      </c>
      <c r="B43" s="149" t="str">
        <f>IF(A43&gt;0,VLOOKUP(A43,Liste!$B$179                         : Liste!$C$189,2),"")</f>
        <v>Ch,5</v>
      </c>
      <c r="C43" s="186">
        <v>1</v>
      </c>
      <c r="D43" s="226">
        <v>18</v>
      </c>
      <c r="E43" t="s">
        <v>152</v>
      </c>
      <c r="F43" s="188"/>
      <c r="G43" s="37"/>
      <c r="H43" s="37">
        <v>1</v>
      </c>
      <c r="I43" s="144" t="str">
        <f t="shared" si="3"/>
        <v/>
      </c>
      <c r="K43" s="144"/>
    </row>
    <row r="44" spans="1:11" ht="13" outlineLevel="2" x14ac:dyDescent="0.3">
      <c r="A44" s="89">
        <v>5</v>
      </c>
      <c r="B44" s="149" t="str">
        <f>IF(A44&gt;0,VLOOKUP(A44,Liste!$B$179                         : Liste!$C$189,2),"")</f>
        <v>Ch,5</v>
      </c>
      <c r="C44" s="186">
        <v>3</v>
      </c>
      <c r="D44" s="226">
        <v>26</v>
      </c>
      <c r="E44" t="str">
        <f>IF(D44&gt;0,VLOOKUP(D44,Liste!$A$10:$D$163,4),"")</f>
        <v>GARCIA Christophe</v>
      </c>
      <c r="F44" s="188">
        <v>1</v>
      </c>
      <c r="G44" s="188"/>
      <c r="H44" s="37"/>
      <c r="I44" s="144" t="str">
        <f t="shared" si="3"/>
        <v/>
      </c>
      <c r="K44" s="144"/>
    </row>
    <row r="45" spans="1:11" ht="13" outlineLevel="1" x14ac:dyDescent="0.3">
      <c r="A45" s="230" t="s">
        <v>402</v>
      </c>
      <c r="B45" s="149"/>
      <c r="C45" s="186">
        <f>SUBTOTAL(9,C38:C44)</f>
        <v>9</v>
      </c>
      <c r="D45" s="226"/>
      <c r="F45" s="188"/>
      <c r="G45" s="188"/>
      <c r="H45" s="37"/>
      <c r="I45" s="144"/>
      <c r="K45" s="144"/>
    </row>
    <row r="46" spans="1:11" ht="13" outlineLevel="1" x14ac:dyDescent="0.3">
      <c r="A46" s="182"/>
      <c r="B46" s="149" t="str">
        <f>IF(A46&gt;0,VLOOKUP(A46,Liste!$B$179                         : Liste!$C$189,2),"")</f>
        <v/>
      </c>
      <c r="D46" s="89"/>
      <c r="E46" t="str">
        <f>IF(D46&gt;0,VLOOKUP(D46,Liste!$A$10:$D$163,4),"")</f>
        <v/>
      </c>
      <c r="F46" s="147"/>
      <c r="G46" s="147"/>
      <c r="I46" s="144" t="str">
        <f t="shared" ref="I46:I109" si="4">IF(AND(D46&gt;0,F46+G46+H46=0),"EN ATTENTE",IF(F46+G46+H46&gt;1,"ERREUR",""))</f>
        <v/>
      </c>
      <c r="K46" s="144"/>
    </row>
    <row r="47" spans="1:11" ht="13" outlineLevel="1" x14ac:dyDescent="0.3">
      <c r="A47" s="182"/>
      <c r="B47" s="149" t="str">
        <f>IF(A47&gt;0,VLOOKUP(A47,Liste!$B$179                         : Liste!$C$189,2),"")</f>
        <v/>
      </c>
      <c r="C47" s="186"/>
      <c r="D47" s="89"/>
      <c r="E47" t="str">
        <f>IF(D47&gt;0,VLOOKUP(D47,Liste!$A$10:$D$163,4),"")</f>
        <v/>
      </c>
      <c r="F47" s="188"/>
      <c r="G47" s="188"/>
      <c r="I47" s="144" t="str">
        <f t="shared" si="4"/>
        <v/>
      </c>
      <c r="K47" s="144"/>
    </row>
    <row r="48" spans="1:11" ht="13" outlineLevel="1" x14ac:dyDescent="0.3">
      <c r="A48" s="182"/>
      <c r="B48" s="149" t="str">
        <f>IF(A48&gt;0,VLOOKUP(A48,Liste!$B$179                         : Liste!$C$189,2),"")</f>
        <v/>
      </c>
      <c r="D48" s="89"/>
      <c r="E48" t="str">
        <f>IF(D48&gt;0,VLOOKUP(D48,Liste!$A$10:$D$163,4),"")</f>
        <v/>
      </c>
      <c r="F48" s="147"/>
      <c r="I48" s="144" t="str">
        <f t="shared" si="4"/>
        <v/>
      </c>
      <c r="K48" s="144"/>
    </row>
    <row r="49" spans="1:11" ht="13" outlineLevel="1" x14ac:dyDescent="0.3">
      <c r="A49" s="182"/>
      <c r="B49" s="149" t="str">
        <f>IF(A49&gt;0,VLOOKUP(A49,Liste!$B$179                         : Liste!$C$189,2),"")</f>
        <v/>
      </c>
      <c r="C49" s="186"/>
      <c r="D49" s="89"/>
      <c r="E49" t="str">
        <f>IF(D49&gt;0,VLOOKUP(D49,Liste!$A$10:$D$163,4),"")</f>
        <v/>
      </c>
      <c r="F49" s="188"/>
      <c r="G49" s="37"/>
      <c r="H49" s="188"/>
      <c r="I49" s="144" t="str">
        <f t="shared" si="4"/>
        <v/>
      </c>
      <c r="K49" s="144"/>
    </row>
    <row r="50" spans="1:11" ht="13" outlineLevel="1" x14ac:dyDescent="0.3">
      <c r="A50" s="182"/>
      <c r="B50" s="149" t="str">
        <f>IF(A50&gt;0,VLOOKUP(A50,Liste!$B$179                         : Liste!$C$189,2),"")</f>
        <v/>
      </c>
      <c r="C50" s="186"/>
      <c r="D50" s="89"/>
      <c r="E50" t="str">
        <f>IF(D50&gt;0,VLOOKUP(D50,Liste!$A$10:$D$163,4),"")</f>
        <v/>
      </c>
      <c r="F50" s="188"/>
      <c r="G50" s="37"/>
      <c r="H50" s="188"/>
      <c r="I50" s="144" t="str">
        <f t="shared" si="4"/>
        <v/>
      </c>
      <c r="K50" s="144"/>
    </row>
    <row r="51" spans="1:11" ht="13" outlineLevel="1" x14ac:dyDescent="0.3">
      <c r="A51" s="182"/>
      <c r="B51" s="149" t="str">
        <f>IF(A51&gt;0,VLOOKUP(A51,Liste!$B$179                         : Liste!$C$189,2),"")</f>
        <v/>
      </c>
      <c r="D51" s="89"/>
      <c r="E51" t="str">
        <f>IF(D51&gt;0,VLOOKUP(D51,Liste!$A$10:$D$163,4),"")</f>
        <v/>
      </c>
      <c r="F51" s="147"/>
      <c r="H51" s="147"/>
      <c r="I51" s="144" t="str">
        <f t="shared" si="4"/>
        <v/>
      </c>
      <c r="K51" s="144"/>
    </row>
    <row r="52" spans="1:11" ht="13" outlineLevel="1" x14ac:dyDescent="0.3">
      <c r="A52" s="182"/>
      <c r="B52" s="149" t="str">
        <f>IF(A52&gt;0,VLOOKUP(A52,Liste!$B$179                         : Liste!$C$189,2),"")</f>
        <v/>
      </c>
      <c r="C52" s="186"/>
      <c r="D52" s="89"/>
      <c r="E52" t="str">
        <f>IF(D52&gt;0,VLOOKUP(D52,Liste!$A$10:$D$163,4),"")</f>
        <v/>
      </c>
      <c r="F52" s="188"/>
      <c r="G52" s="37"/>
      <c r="H52" s="188"/>
      <c r="I52" s="144" t="str">
        <f t="shared" si="4"/>
        <v/>
      </c>
      <c r="K52" s="144"/>
    </row>
    <row r="53" spans="1:11" ht="13" outlineLevel="1" x14ac:dyDescent="0.3">
      <c r="A53" s="182"/>
      <c r="B53" s="149" t="str">
        <f>IF(A53&gt;0,VLOOKUP(A53,Liste!$B$179                         : Liste!$C$189,2),"")</f>
        <v/>
      </c>
      <c r="D53" s="89"/>
      <c r="E53" t="str">
        <f>IF(D53&gt;0,VLOOKUP(D53,Liste!$A$10:$D$163,4),"")</f>
        <v/>
      </c>
      <c r="F53" s="147"/>
      <c r="H53" s="147"/>
      <c r="I53" s="144" t="str">
        <f t="shared" si="4"/>
        <v/>
      </c>
      <c r="K53" s="144"/>
    </row>
    <row r="54" spans="1:11" ht="13" outlineLevel="1" x14ac:dyDescent="0.3">
      <c r="A54" s="182"/>
      <c r="B54" s="149" t="str">
        <f>IF(A54&gt;0,VLOOKUP(A54,Liste!$B$179                         : Liste!$C$189,2),"")</f>
        <v/>
      </c>
      <c r="C54" s="186"/>
      <c r="D54" s="89"/>
      <c r="E54" t="str">
        <f>IF(D54&gt;0,VLOOKUP(D54,Liste!$A$10:$D$163,4),"")</f>
        <v/>
      </c>
      <c r="F54" s="188"/>
      <c r="G54" s="37"/>
      <c r="H54" s="188"/>
      <c r="I54" s="144" t="str">
        <f t="shared" si="4"/>
        <v/>
      </c>
      <c r="K54" s="144"/>
    </row>
    <row r="55" spans="1:11" ht="13" outlineLevel="1" x14ac:dyDescent="0.3">
      <c r="A55" s="182"/>
      <c r="B55" s="149" t="str">
        <f>IF(A55&gt;0,VLOOKUP(A55,Liste!$B$179                         : Liste!$C$189,2),"")</f>
        <v/>
      </c>
      <c r="C55" s="186"/>
      <c r="D55" s="89"/>
      <c r="E55" t="str">
        <f>IF(D55&gt;0,VLOOKUP(D55,Liste!$A$10:$D$163,4),"")</f>
        <v/>
      </c>
      <c r="F55" s="188"/>
      <c r="G55" s="188"/>
      <c r="H55" s="188"/>
      <c r="I55" s="144" t="str">
        <f t="shared" si="4"/>
        <v/>
      </c>
      <c r="K55" s="144"/>
    </row>
    <row r="56" spans="1:11" ht="13" outlineLevel="1" x14ac:dyDescent="0.3">
      <c r="A56" s="182"/>
      <c r="B56" s="149" t="str">
        <f>IF(A56&gt;0,VLOOKUP(A56,Liste!$B$179                         : Liste!$C$189,2),"")</f>
        <v/>
      </c>
      <c r="D56" s="89"/>
      <c r="E56" t="str">
        <f>IF(D56&gt;0,VLOOKUP(D56,Liste!$A$10:$D$163,4),"")</f>
        <v/>
      </c>
      <c r="F56" s="147"/>
      <c r="H56" s="147"/>
      <c r="I56" s="144" t="str">
        <f t="shared" si="4"/>
        <v/>
      </c>
      <c r="K56" s="144"/>
    </row>
    <row r="57" spans="1:11" ht="13" outlineLevel="1" x14ac:dyDescent="0.3">
      <c r="A57" s="182"/>
      <c r="B57" s="149" t="str">
        <f>IF(A57&gt;0,VLOOKUP(A57,Liste!$B$179                         : Liste!$C$189,2),"")</f>
        <v/>
      </c>
      <c r="C57" s="186"/>
      <c r="D57" s="89"/>
      <c r="E57" t="str">
        <f>IF(D57&gt;0,VLOOKUP(D57,Liste!$A$10:$D$163,4),"")</f>
        <v/>
      </c>
      <c r="F57" s="188"/>
      <c r="G57" s="188"/>
      <c r="H57" s="188"/>
      <c r="I57" s="144" t="str">
        <f t="shared" si="4"/>
        <v/>
      </c>
      <c r="K57" s="144"/>
    </row>
    <row r="58" spans="1:11" ht="13" outlineLevel="1" x14ac:dyDescent="0.3">
      <c r="A58" s="182"/>
      <c r="B58" s="149" t="str">
        <f>IF(A58&gt;0,VLOOKUP(A58,Liste!$B$179                         : Liste!$C$189,2),"")</f>
        <v/>
      </c>
      <c r="D58" s="89"/>
      <c r="E58" t="str">
        <f>IF(D58&gt;0,VLOOKUP(D58,Liste!$A$10:$D$163,4),"")</f>
        <v/>
      </c>
      <c r="F58" s="147"/>
      <c r="H58" s="147"/>
      <c r="I58" s="144" t="str">
        <f t="shared" si="4"/>
        <v/>
      </c>
      <c r="K58" s="144"/>
    </row>
    <row r="59" spans="1:11" ht="13" outlineLevel="1" x14ac:dyDescent="0.3">
      <c r="A59" s="182"/>
      <c r="B59" s="149" t="str">
        <f>IF(A59&gt;0,VLOOKUP(A59,Liste!$B$179                         : Liste!$C$189,2),"")</f>
        <v/>
      </c>
      <c r="C59" s="186"/>
      <c r="D59" s="187"/>
      <c r="E59" t="str">
        <f>IF(D59&gt;0,VLOOKUP(D59,Liste!$A$10:$D$163,4),"")</f>
        <v/>
      </c>
      <c r="F59" s="188"/>
      <c r="G59" s="37"/>
      <c r="H59" s="188"/>
      <c r="I59" s="144" t="str">
        <f t="shared" si="4"/>
        <v/>
      </c>
      <c r="K59" s="144"/>
    </row>
    <row r="60" spans="1:11" ht="13" outlineLevel="1" x14ac:dyDescent="0.3">
      <c r="A60" s="182"/>
      <c r="B60" s="149" t="str">
        <f>IF(A60&gt;0,VLOOKUP(A60,Liste!$B$179                         : Liste!$C$189,2),"")</f>
        <v/>
      </c>
      <c r="C60" s="186"/>
      <c r="D60" s="187"/>
      <c r="E60" t="str">
        <f>IF(D60&gt;0,VLOOKUP(D60,Liste!$A$10:$D$163,4),"")</f>
        <v/>
      </c>
      <c r="F60" s="188"/>
      <c r="G60" s="37"/>
      <c r="H60" s="188"/>
      <c r="I60" s="144" t="str">
        <f t="shared" si="4"/>
        <v/>
      </c>
      <c r="K60" s="144"/>
    </row>
    <row r="61" spans="1:11" ht="13" outlineLevel="1" x14ac:dyDescent="0.3">
      <c r="A61" s="182"/>
      <c r="B61" s="149" t="str">
        <f>IF(A61&gt;0,VLOOKUP(A61,Liste!$B$179                         : Liste!$C$189,2),"")</f>
        <v/>
      </c>
      <c r="D61" s="182"/>
      <c r="E61" t="str">
        <f>IF(D61&gt;0,VLOOKUP(D61,Liste!$A$10:$D$163,4),"")</f>
        <v/>
      </c>
      <c r="F61" s="147"/>
      <c r="H61" s="147"/>
      <c r="I61" s="144" t="str">
        <f t="shared" si="4"/>
        <v/>
      </c>
      <c r="K61" s="144"/>
    </row>
    <row r="62" spans="1:11" ht="13" outlineLevel="1" x14ac:dyDescent="0.3">
      <c r="A62" s="182"/>
      <c r="B62" s="149" t="str">
        <f>IF(A62&gt;0,VLOOKUP(A62,Liste!$B$179                         : Liste!$C$189,2),"")</f>
        <v/>
      </c>
      <c r="C62" s="186"/>
      <c r="D62" s="187"/>
      <c r="E62" t="str">
        <f>IF(D62&gt;0,VLOOKUP(D62,Liste!$A$10:$D$163,4),"")</f>
        <v/>
      </c>
      <c r="F62" s="188"/>
      <c r="G62" s="37"/>
      <c r="H62" s="188"/>
      <c r="I62" s="144" t="str">
        <f t="shared" si="4"/>
        <v/>
      </c>
      <c r="K62" s="144"/>
    </row>
    <row r="63" spans="1:11" ht="13" outlineLevel="1" x14ac:dyDescent="0.3">
      <c r="A63" s="182"/>
      <c r="B63" s="149" t="str">
        <f>IF(A63&gt;0,VLOOKUP(A63,Liste!$B$179                         : Liste!$C$189,2),"")</f>
        <v/>
      </c>
      <c r="D63" s="182"/>
      <c r="E63" t="str">
        <f>IF(D63&gt;0,VLOOKUP(D63,Liste!$A$10:$D$163,4),"")</f>
        <v/>
      </c>
      <c r="F63" s="147"/>
      <c r="H63" s="147"/>
      <c r="I63" s="144" t="str">
        <f t="shared" si="4"/>
        <v/>
      </c>
      <c r="K63" s="144"/>
    </row>
    <row r="64" spans="1:11" ht="13" outlineLevel="1" x14ac:dyDescent="0.3">
      <c r="A64" s="182"/>
      <c r="B64" s="149" t="str">
        <f>IF(A64&gt;0,VLOOKUP(A64,Liste!$B$179                         : Liste!$C$189,2),"")</f>
        <v/>
      </c>
      <c r="C64" s="186"/>
      <c r="D64" s="187"/>
      <c r="E64" t="str">
        <f>IF(D64&gt;0,VLOOKUP(D64,Liste!$A$10:$D$163,4),"")</f>
        <v/>
      </c>
      <c r="F64" s="188"/>
      <c r="G64" s="37"/>
      <c r="H64" s="188"/>
      <c r="I64" s="144" t="str">
        <f t="shared" si="4"/>
        <v/>
      </c>
      <c r="K64" s="144"/>
    </row>
    <row r="65" spans="1:11" ht="13" outlineLevel="1" x14ac:dyDescent="0.3">
      <c r="A65" s="182"/>
      <c r="B65" s="149" t="str">
        <f>IF(A65&gt;0,VLOOKUP(A65,Liste!$B$179                         : Liste!$C$189,2),"")</f>
        <v/>
      </c>
      <c r="D65" s="89"/>
      <c r="E65" t="str">
        <f>IF(D65&gt;0,VLOOKUP(D65,Liste!$A$10:$D$163,4),"")</f>
        <v/>
      </c>
      <c r="I65" s="144" t="str">
        <f t="shared" si="4"/>
        <v/>
      </c>
      <c r="K65" s="144"/>
    </row>
    <row r="66" spans="1:11" ht="13" outlineLevel="1" x14ac:dyDescent="0.3">
      <c r="B66" s="149" t="str">
        <f>IF(A66&gt;0,VLOOKUP(A66,Liste!$B$179                         : Liste!$C$189,2),"")</f>
        <v/>
      </c>
      <c r="D66" s="89"/>
      <c r="E66" t="str">
        <f>IF(D66&gt;0,VLOOKUP(D66,Liste!$A$10:$D$163,4),"")</f>
        <v/>
      </c>
      <c r="I66" s="144" t="str">
        <f t="shared" si="4"/>
        <v/>
      </c>
      <c r="K66" s="144"/>
    </row>
    <row r="67" spans="1:11" ht="13" outlineLevel="1" x14ac:dyDescent="0.3">
      <c r="B67" s="149" t="str">
        <f>IF(A67&gt;0,VLOOKUP(A67,Liste!$B$179                         : Liste!$C$189,2),"")</f>
        <v/>
      </c>
      <c r="D67" s="89"/>
      <c r="E67" t="str">
        <f>IF(D67&gt;0,VLOOKUP(D67,Liste!$A$10:$D$163,4),"")</f>
        <v/>
      </c>
      <c r="I67" s="144" t="str">
        <f t="shared" si="4"/>
        <v/>
      </c>
      <c r="K67" s="144"/>
    </row>
    <row r="68" spans="1:11" ht="13" outlineLevel="1" x14ac:dyDescent="0.3">
      <c r="B68" s="149" t="str">
        <f>IF(A68&gt;0,VLOOKUP(A68,Liste!$B$179                         : Liste!$C$189,2),"")</f>
        <v/>
      </c>
      <c r="D68" s="89"/>
      <c r="E68" t="str">
        <f>IF(D68&gt;0,VLOOKUP(D68,Liste!$A$10:$D$163,4),"")</f>
        <v/>
      </c>
      <c r="I68" s="144" t="str">
        <f t="shared" si="4"/>
        <v/>
      </c>
      <c r="K68" s="144"/>
    </row>
    <row r="69" spans="1:11" ht="13" outlineLevel="1" x14ac:dyDescent="0.3">
      <c r="B69" s="149" t="str">
        <f>IF(A69&gt;0,VLOOKUP(A69,Liste!$B$179                         : Liste!$C$189,2),"")</f>
        <v/>
      </c>
      <c r="D69" s="89"/>
      <c r="E69" t="str">
        <f>IF(D69&gt;0,VLOOKUP(D69,Liste!$A$10:$D$163,4),"")</f>
        <v/>
      </c>
      <c r="I69" s="144" t="str">
        <f t="shared" si="4"/>
        <v/>
      </c>
      <c r="K69" s="144"/>
    </row>
    <row r="70" spans="1:11" ht="13" outlineLevel="1" x14ac:dyDescent="0.3">
      <c r="B70" s="149" t="str">
        <f>IF(A70&gt;0,VLOOKUP(A70,Liste!$B$179                         : Liste!$C$189,2),"")</f>
        <v/>
      </c>
      <c r="D70" s="89"/>
      <c r="E70" t="str">
        <f>IF(D70&gt;0,VLOOKUP(D70,Liste!$A$10:$D$163,4),"")</f>
        <v/>
      </c>
      <c r="I70" s="144" t="str">
        <f t="shared" si="4"/>
        <v/>
      </c>
      <c r="K70" s="144"/>
    </row>
    <row r="71" spans="1:11" ht="13" outlineLevel="1" x14ac:dyDescent="0.3">
      <c r="B71" s="149" t="str">
        <f>IF(A71&gt;0,VLOOKUP(A71,Liste!$B$179                         : Liste!$C$189,2),"")</f>
        <v/>
      </c>
      <c r="D71" s="89"/>
      <c r="E71" t="str">
        <f>IF(D71&gt;0,VLOOKUP(D71,Liste!$A$10:$D$163,4),"")</f>
        <v/>
      </c>
      <c r="I71" s="144" t="str">
        <f t="shared" si="4"/>
        <v/>
      </c>
      <c r="K71" s="144"/>
    </row>
    <row r="72" spans="1:11" ht="13" outlineLevel="1" x14ac:dyDescent="0.3">
      <c r="B72" s="149" t="str">
        <f>IF(A72&gt;0,VLOOKUP(A72,Liste!$B$179                         : Liste!$C$189,2),"")</f>
        <v/>
      </c>
      <c r="D72" s="89"/>
      <c r="E72" t="str">
        <f>IF(D72&gt;0,VLOOKUP(D72,Liste!$A$10:$D$163,4),"")</f>
        <v/>
      </c>
      <c r="I72" s="144" t="str">
        <f t="shared" si="4"/>
        <v/>
      </c>
      <c r="K72" s="144"/>
    </row>
    <row r="73" spans="1:11" ht="13" outlineLevel="1" x14ac:dyDescent="0.3">
      <c r="B73" s="149" t="str">
        <f>IF(A73&gt;0,VLOOKUP(A73,Liste!$B$179                         : Liste!$C$189,2),"")</f>
        <v/>
      </c>
      <c r="D73" s="89"/>
      <c r="E73" t="str">
        <f>IF(D73&gt;0,VLOOKUP(D73,Liste!$A$10:$D$163,4),"")</f>
        <v/>
      </c>
      <c r="I73" s="144" t="str">
        <f t="shared" si="4"/>
        <v/>
      </c>
      <c r="K73" s="144"/>
    </row>
    <row r="74" spans="1:11" ht="13" outlineLevel="1" x14ac:dyDescent="0.3">
      <c r="B74" s="149" t="str">
        <f>IF(A74&gt;0,VLOOKUP(A74,Liste!$B$179                         : Liste!$C$189,2),"")</f>
        <v/>
      </c>
      <c r="D74" s="89"/>
      <c r="E74" t="str">
        <f>IF(D74&gt;0,VLOOKUP(D74,Liste!$A$10:$D$163,4),"")</f>
        <v/>
      </c>
      <c r="I74" s="144" t="str">
        <f t="shared" si="4"/>
        <v/>
      </c>
      <c r="K74" s="144"/>
    </row>
    <row r="75" spans="1:11" ht="13" outlineLevel="1" x14ac:dyDescent="0.3">
      <c r="B75" s="149" t="str">
        <f>IF(A75&gt;0,VLOOKUP(A75,Liste!$B$179                         : Liste!$C$189,2),"")</f>
        <v/>
      </c>
      <c r="D75" s="89"/>
      <c r="E75" t="str">
        <f>IF(D75&gt;0,VLOOKUP(D75,Liste!$A$10:$D$163,4),"")</f>
        <v/>
      </c>
      <c r="I75" s="144" t="str">
        <f t="shared" si="4"/>
        <v/>
      </c>
      <c r="K75" s="144"/>
    </row>
    <row r="76" spans="1:11" ht="13" outlineLevel="1" x14ac:dyDescent="0.3">
      <c r="B76" s="149" t="str">
        <f>IF(A76&gt;0,VLOOKUP(A76,Liste!$B$179                         : Liste!$C$189,2),"")</f>
        <v/>
      </c>
      <c r="D76" s="89"/>
      <c r="E76" t="str">
        <f>IF(D76&gt;0,VLOOKUP(D76,Liste!$A$10:$D$163,4),"")</f>
        <v/>
      </c>
      <c r="I76" s="144" t="str">
        <f t="shared" si="4"/>
        <v/>
      </c>
      <c r="K76" s="144"/>
    </row>
    <row r="77" spans="1:11" ht="13" outlineLevel="1" x14ac:dyDescent="0.3">
      <c r="B77" s="149" t="str">
        <f>IF(A77&gt;0,VLOOKUP(A77,Liste!$B$179                         : Liste!$C$189,2),"")</f>
        <v/>
      </c>
      <c r="D77" s="89"/>
      <c r="E77" t="str">
        <f>IF(D77&gt;0,VLOOKUP(D77,Liste!$A$10:$D$163,4),"")</f>
        <v/>
      </c>
      <c r="I77" s="144" t="str">
        <f t="shared" si="4"/>
        <v/>
      </c>
      <c r="K77" s="144"/>
    </row>
    <row r="78" spans="1:11" ht="13" outlineLevel="1" x14ac:dyDescent="0.3">
      <c r="A78" s="182"/>
      <c r="B78" s="149" t="str">
        <f>IF(A78&gt;0,VLOOKUP(A78,Liste!$B$179                         : Liste!$C$189,2),"")</f>
        <v/>
      </c>
      <c r="C78" s="186"/>
      <c r="D78" s="187"/>
      <c r="E78" t="str">
        <f>IF(D78&gt;0,VLOOKUP(D78,Liste!$A$10:$D$163,4),"")</f>
        <v/>
      </c>
      <c r="F78" s="188"/>
      <c r="G78" s="37"/>
      <c r="H78" s="188"/>
      <c r="I78" s="144" t="str">
        <f t="shared" si="4"/>
        <v/>
      </c>
      <c r="K78" s="144"/>
    </row>
    <row r="79" spans="1:11" ht="13" outlineLevel="1" x14ac:dyDescent="0.3">
      <c r="A79" s="182"/>
      <c r="B79" s="149" t="str">
        <f>IF(A79&gt;0,VLOOKUP(A79,Liste!$B$179                         : Liste!$C$189,2),"")</f>
        <v/>
      </c>
      <c r="C79" s="186"/>
      <c r="D79" s="187"/>
      <c r="E79" t="str">
        <f>IF(D79&gt;0,VLOOKUP(D79,Liste!$A$10:$D$163,4),"")</f>
        <v/>
      </c>
      <c r="F79" s="188"/>
      <c r="G79" s="37"/>
      <c r="H79" s="188"/>
      <c r="I79" s="144" t="str">
        <f t="shared" si="4"/>
        <v/>
      </c>
      <c r="K79" s="144"/>
    </row>
    <row r="80" spans="1:11" ht="13" outlineLevel="1" x14ac:dyDescent="0.3">
      <c r="A80" s="182"/>
      <c r="B80" s="149" t="str">
        <f>IF(A80&gt;0,VLOOKUP(A80,Liste!$B$179                         : Liste!$C$189,2),"")</f>
        <v/>
      </c>
      <c r="C80" s="186"/>
      <c r="D80" s="187"/>
      <c r="E80" t="str">
        <f>IF(D80&gt;0,VLOOKUP(D80,Liste!$A$10:$D$163,4),"")</f>
        <v/>
      </c>
      <c r="F80" s="188"/>
      <c r="G80" s="37"/>
      <c r="H80" s="188"/>
      <c r="I80" s="144" t="str">
        <f t="shared" si="4"/>
        <v/>
      </c>
      <c r="K80" s="144"/>
    </row>
    <row r="81" spans="1:11" ht="13" outlineLevel="1" x14ac:dyDescent="0.3">
      <c r="A81" s="182"/>
      <c r="B81" s="149" t="str">
        <f>IF(A81&gt;0,VLOOKUP(A81,Liste!$B$179                         : Liste!$C$189,2),"")</f>
        <v/>
      </c>
      <c r="C81" s="186"/>
      <c r="D81" s="187"/>
      <c r="E81" t="str">
        <f>IF(D81&gt;0,VLOOKUP(D81,Liste!$A$10:$D$163,4),"")</f>
        <v/>
      </c>
      <c r="F81" s="188"/>
      <c r="G81" s="37"/>
      <c r="H81" s="188"/>
      <c r="I81" s="144" t="str">
        <f t="shared" si="4"/>
        <v/>
      </c>
      <c r="K81" s="144"/>
    </row>
    <row r="82" spans="1:11" ht="13" outlineLevel="1" x14ac:dyDescent="0.3">
      <c r="A82" s="182"/>
      <c r="B82" s="149" t="str">
        <f>IF(A82&gt;0,VLOOKUP(A82,Liste!$B$179                         : Liste!$C$189,2),"")</f>
        <v/>
      </c>
      <c r="C82" s="186"/>
      <c r="D82" s="187"/>
      <c r="E82" t="str">
        <f>IF(D82&gt;0,VLOOKUP(D82,Liste!$A$10:$D$163,4),"")</f>
        <v/>
      </c>
      <c r="F82" s="188"/>
      <c r="G82" s="37"/>
      <c r="H82" s="188"/>
      <c r="I82" s="144" t="str">
        <f t="shared" si="4"/>
        <v/>
      </c>
      <c r="K82" s="144"/>
    </row>
    <row r="83" spans="1:11" ht="13" outlineLevel="1" x14ac:dyDescent="0.3">
      <c r="A83" s="182"/>
      <c r="B83" s="149" t="str">
        <f>IF(A83&gt;0,VLOOKUP(A83,Liste!$B$179                         : Liste!$C$189,2),"")</f>
        <v/>
      </c>
      <c r="C83" s="186"/>
      <c r="D83" s="187"/>
      <c r="E83" t="str">
        <f>IF(D83&gt;0,VLOOKUP(D83,Liste!$A$10:$D$163,4),"")</f>
        <v/>
      </c>
      <c r="F83" s="188"/>
      <c r="G83" s="37"/>
      <c r="H83" s="188"/>
      <c r="I83" s="144" t="str">
        <f t="shared" si="4"/>
        <v/>
      </c>
      <c r="K83" s="144"/>
    </row>
    <row r="84" spans="1:11" ht="13" outlineLevel="1" x14ac:dyDescent="0.3">
      <c r="A84" s="182"/>
      <c r="B84" s="149" t="str">
        <f>IF(A84&gt;0,VLOOKUP(A84,Liste!$B$179                         : Liste!$C$189,2),"")</f>
        <v/>
      </c>
      <c r="C84" s="186"/>
      <c r="D84" s="187"/>
      <c r="E84" t="str">
        <f>IF(D84&gt;0,VLOOKUP(D84,Liste!$A$10:$D$163,4),"")</f>
        <v/>
      </c>
      <c r="F84" s="188"/>
      <c r="G84" s="37"/>
      <c r="H84" s="188"/>
      <c r="I84" s="144" t="str">
        <f t="shared" si="4"/>
        <v/>
      </c>
      <c r="K84" s="144"/>
    </row>
    <row r="85" spans="1:11" ht="13" outlineLevel="1" x14ac:dyDescent="0.3">
      <c r="A85" s="182"/>
      <c r="B85" s="149" t="str">
        <f>IF(A85&gt;0,VLOOKUP(A85,Liste!$B$179                         : Liste!$C$189,2),"")</f>
        <v/>
      </c>
      <c r="C85" s="186"/>
      <c r="D85" s="187"/>
      <c r="E85" t="str">
        <f>IF(D85&gt;0,VLOOKUP(D85,Liste!$A$10:$D$163,4),"")</f>
        <v/>
      </c>
      <c r="F85" s="188"/>
      <c r="G85" s="37"/>
      <c r="H85" s="188"/>
      <c r="I85" s="144" t="str">
        <f t="shared" si="4"/>
        <v/>
      </c>
      <c r="K85" s="144"/>
    </row>
    <row r="86" spans="1:11" ht="13" outlineLevel="1" x14ac:dyDescent="0.3">
      <c r="A86" s="182"/>
      <c r="B86" s="149" t="str">
        <f>IF(A86&gt;0,VLOOKUP(A86,Liste!$B$179                         : Liste!$C$189,2),"")</f>
        <v/>
      </c>
      <c r="C86" s="186"/>
      <c r="D86" s="187"/>
      <c r="E86" t="str">
        <f>IF(D86&gt;0,VLOOKUP(D86,Liste!$A$10:$D$163,4),"")</f>
        <v/>
      </c>
      <c r="F86" s="188"/>
      <c r="G86" s="37"/>
      <c r="H86" s="188"/>
      <c r="I86" s="144" t="str">
        <f t="shared" si="4"/>
        <v/>
      </c>
      <c r="K86" s="144"/>
    </row>
    <row r="87" spans="1:11" ht="13" outlineLevel="1" x14ac:dyDescent="0.3">
      <c r="A87" s="182"/>
      <c r="B87" s="149" t="str">
        <f>IF(A87&gt;0,VLOOKUP(A87,Liste!$B$179                         : Liste!$C$189,2),"")</f>
        <v/>
      </c>
      <c r="C87" s="186"/>
      <c r="D87" s="187"/>
      <c r="E87" t="str">
        <f>IF(D87&gt;0,VLOOKUP(D87,Liste!$A$10:$D$163,4),"")</f>
        <v/>
      </c>
      <c r="F87" s="188"/>
      <c r="G87" s="37"/>
      <c r="H87" s="188"/>
      <c r="I87" s="144" t="str">
        <f t="shared" si="4"/>
        <v/>
      </c>
      <c r="K87" s="144"/>
    </row>
    <row r="88" spans="1:11" ht="13" outlineLevel="1" x14ac:dyDescent="0.3">
      <c r="A88" s="182"/>
      <c r="B88" s="149" t="str">
        <f>IF(A88&gt;0,VLOOKUP(A88,Liste!$B$179                         : Liste!$C$189,2),"")</f>
        <v/>
      </c>
      <c r="C88" s="186"/>
      <c r="D88" s="187"/>
      <c r="E88" t="str">
        <f>IF(D88&gt;0,VLOOKUP(D88,Liste!$A$10:$D$163,4),"")</f>
        <v/>
      </c>
      <c r="F88" s="188"/>
      <c r="G88" s="37"/>
      <c r="H88" s="188"/>
      <c r="I88" s="144" t="str">
        <f t="shared" si="4"/>
        <v/>
      </c>
      <c r="K88" s="144"/>
    </row>
    <row r="89" spans="1:11" ht="13" outlineLevel="1" x14ac:dyDescent="0.3">
      <c r="A89" s="182"/>
      <c r="B89" s="149" t="str">
        <f>IF(A89&gt;0,VLOOKUP(A89,Liste!$B$179                         : Liste!$C$189,2),"")</f>
        <v/>
      </c>
      <c r="C89" s="186"/>
      <c r="D89" s="187"/>
      <c r="E89" t="str">
        <f>IF(D89&gt;0,VLOOKUP(D89,Liste!$A$10:$D$163,4),"")</f>
        <v/>
      </c>
      <c r="F89" s="188"/>
      <c r="G89" s="37"/>
      <c r="H89" s="188"/>
      <c r="I89" s="144" t="str">
        <f t="shared" si="4"/>
        <v/>
      </c>
      <c r="K89" s="144"/>
    </row>
    <row r="90" spans="1:11" ht="13" outlineLevel="1" x14ac:dyDescent="0.3">
      <c r="A90" s="182"/>
      <c r="B90" s="149" t="str">
        <f>IF(A90&gt;0,VLOOKUP(A90,Liste!$B$179                         : Liste!$C$189,2),"")</f>
        <v/>
      </c>
      <c r="C90" s="186"/>
      <c r="D90" s="187"/>
      <c r="E90" t="str">
        <f>IF(D90&gt;0,VLOOKUP(D90,Liste!$A$10:$D$163,4),"")</f>
        <v/>
      </c>
      <c r="F90" s="188"/>
      <c r="G90" s="37"/>
      <c r="H90" s="188"/>
      <c r="I90" s="144" t="str">
        <f t="shared" si="4"/>
        <v/>
      </c>
      <c r="K90" s="144"/>
    </row>
    <row r="91" spans="1:11" ht="13" outlineLevel="1" x14ac:dyDescent="0.3">
      <c r="A91" s="182"/>
      <c r="B91" s="149" t="str">
        <f>IF(A91&gt;0,VLOOKUP(A91,Liste!$B$179                         : Liste!$C$189,2),"")</f>
        <v/>
      </c>
      <c r="C91" s="186"/>
      <c r="D91" s="187"/>
      <c r="E91" t="str">
        <f>IF(D91&gt;0,VLOOKUP(D91,Liste!$A$10:$D$163,4),"")</f>
        <v/>
      </c>
      <c r="F91" s="188"/>
      <c r="G91" s="37"/>
      <c r="H91" s="188"/>
      <c r="I91" s="144" t="str">
        <f t="shared" si="4"/>
        <v/>
      </c>
      <c r="K91" s="144"/>
    </row>
    <row r="92" spans="1:11" ht="13" outlineLevel="1" x14ac:dyDescent="0.3">
      <c r="A92" s="182"/>
      <c r="B92" s="149" t="str">
        <f>IF(A92&gt;0,VLOOKUP(A92,Liste!$B$179                         : Liste!$C$189,2),"")</f>
        <v/>
      </c>
      <c r="C92" s="186"/>
      <c r="D92" s="187"/>
      <c r="E92" t="str">
        <f>IF(D92&gt;0,VLOOKUP(D92,Liste!$A$10:$D$163,4),"")</f>
        <v/>
      </c>
      <c r="F92" s="188"/>
      <c r="G92" s="37"/>
      <c r="H92" s="188"/>
      <c r="I92" s="144" t="str">
        <f t="shared" si="4"/>
        <v/>
      </c>
      <c r="K92" s="144"/>
    </row>
    <row r="93" spans="1:11" ht="13" outlineLevel="1" x14ac:dyDescent="0.3">
      <c r="A93" s="182"/>
      <c r="B93" s="149" t="str">
        <f>IF(A93&gt;0,VLOOKUP(A93,Liste!$B$179                         : Liste!$C$189,2),"")</f>
        <v/>
      </c>
      <c r="C93" s="186"/>
      <c r="D93" s="187"/>
      <c r="E93" t="str">
        <f>IF(D93&gt;0,VLOOKUP(D93,Liste!$A$10:$D$163,4),"")</f>
        <v/>
      </c>
      <c r="F93" s="188"/>
      <c r="G93" s="37"/>
      <c r="H93" s="188"/>
      <c r="I93" s="144" t="str">
        <f t="shared" si="4"/>
        <v/>
      </c>
      <c r="K93" s="144"/>
    </row>
    <row r="94" spans="1:11" ht="13" outlineLevel="1" x14ac:dyDescent="0.3">
      <c r="A94" s="182"/>
      <c r="B94" s="149" t="str">
        <f>IF(A94&gt;0,VLOOKUP(A94,Liste!$B$179                         : Liste!$C$189,2),"")</f>
        <v/>
      </c>
      <c r="C94" s="186"/>
      <c r="D94" s="187"/>
      <c r="E94" t="str">
        <f>IF(D94&gt;0,VLOOKUP(D94,Liste!$A$10:$D$163,4),"")</f>
        <v/>
      </c>
      <c r="F94" s="188"/>
      <c r="G94" s="37"/>
      <c r="H94" s="188"/>
      <c r="I94" s="144" t="str">
        <f t="shared" si="4"/>
        <v/>
      </c>
      <c r="K94" s="144"/>
    </row>
    <row r="95" spans="1:11" ht="13" outlineLevel="1" x14ac:dyDescent="0.3">
      <c r="A95" s="182"/>
      <c r="B95" s="149" t="str">
        <f>IF(A95&gt;0,VLOOKUP(A95,Liste!$B$179                         : Liste!$C$189,2),"")</f>
        <v/>
      </c>
      <c r="C95" s="186"/>
      <c r="D95" s="187"/>
      <c r="E95" t="str">
        <f>IF(D95&gt;0,VLOOKUP(D95,Liste!$A$10:$D$163,4),"")</f>
        <v/>
      </c>
      <c r="F95" s="188"/>
      <c r="G95" s="37"/>
      <c r="H95" s="188"/>
      <c r="I95" s="144" t="str">
        <f t="shared" si="4"/>
        <v/>
      </c>
      <c r="K95" s="144"/>
    </row>
    <row r="96" spans="1:11" ht="13" outlineLevel="1" x14ac:dyDescent="0.3">
      <c r="A96" s="182"/>
      <c r="B96" s="149" t="str">
        <f>IF(A96&gt;0,VLOOKUP(A96,Liste!$B$179                         : Liste!$C$189,2),"")</f>
        <v/>
      </c>
      <c r="C96" s="186"/>
      <c r="D96" s="187"/>
      <c r="E96" t="str">
        <f>IF(D96&gt;0,VLOOKUP(D96,Liste!$A$10:$D$163,4),"")</f>
        <v/>
      </c>
      <c r="F96" s="188"/>
      <c r="G96" s="37"/>
      <c r="H96" s="188"/>
      <c r="I96" s="144" t="str">
        <f t="shared" si="4"/>
        <v/>
      </c>
      <c r="K96" s="144"/>
    </row>
    <row r="97" spans="1:11" ht="13" outlineLevel="1" x14ac:dyDescent="0.3">
      <c r="A97" s="182"/>
      <c r="B97" s="149" t="str">
        <f>IF(A97&gt;0,VLOOKUP(A97,Liste!$B$179                         : Liste!$C$189,2),"")</f>
        <v/>
      </c>
      <c r="C97" s="186"/>
      <c r="D97" s="187"/>
      <c r="E97" t="str">
        <f>IF(D97&gt;0,VLOOKUP(D97,Liste!$A$10:$D$163,4),"")</f>
        <v/>
      </c>
      <c r="F97" s="188"/>
      <c r="G97" s="37"/>
      <c r="H97" s="188"/>
      <c r="I97" s="144" t="str">
        <f t="shared" si="4"/>
        <v/>
      </c>
      <c r="K97" s="144"/>
    </row>
    <row r="98" spans="1:11" ht="13" outlineLevel="1" x14ac:dyDescent="0.3">
      <c r="A98" s="182"/>
      <c r="B98" s="149" t="str">
        <f>IF(A98&gt;0,VLOOKUP(A98,Liste!$B$179                         : Liste!$C$189,2),"")</f>
        <v/>
      </c>
      <c r="C98" s="186"/>
      <c r="D98" s="187"/>
      <c r="E98" t="str">
        <f>IF(D98&gt;0,VLOOKUP(D98,Liste!$A$10:$D$163,4),"")</f>
        <v/>
      </c>
      <c r="F98" s="188"/>
      <c r="G98" s="37"/>
      <c r="H98" s="188"/>
      <c r="I98" s="144" t="str">
        <f t="shared" si="4"/>
        <v/>
      </c>
      <c r="K98" s="144"/>
    </row>
    <row r="99" spans="1:11" ht="13" outlineLevel="1" x14ac:dyDescent="0.3">
      <c r="A99" s="182"/>
      <c r="B99" s="149" t="str">
        <f>IF(A99&gt;0,VLOOKUP(A99,Liste!$B$179                         : Liste!$C$189,2),"")</f>
        <v/>
      </c>
      <c r="C99" s="186"/>
      <c r="D99" s="187"/>
      <c r="E99" t="str">
        <f>IF(D99&gt;0,VLOOKUP(D99,Liste!$A$10:$D$163,4),"")</f>
        <v/>
      </c>
      <c r="F99" s="188"/>
      <c r="G99" s="37"/>
      <c r="H99" s="188"/>
      <c r="I99" s="144" t="str">
        <f t="shared" si="4"/>
        <v/>
      </c>
      <c r="K99" s="144"/>
    </row>
    <row r="100" spans="1:11" ht="13" outlineLevel="1" x14ac:dyDescent="0.3">
      <c r="A100" s="182"/>
      <c r="B100" s="149" t="str">
        <f>IF(A100&gt;0,VLOOKUP(A100,Liste!$B$179                         : Liste!$C$189,2),"")</f>
        <v/>
      </c>
      <c r="C100" s="186"/>
      <c r="D100" s="187"/>
      <c r="E100" t="str">
        <f>IF(D100&gt;0,VLOOKUP(D100,Liste!$A$10:$D$163,4),"")</f>
        <v/>
      </c>
      <c r="F100" s="188"/>
      <c r="G100" s="37"/>
      <c r="H100" s="188"/>
      <c r="I100" s="144" t="str">
        <f t="shared" si="4"/>
        <v/>
      </c>
      <c r="K100" s="144"/>
    </row>
    <row r="101" spans="1:11" ht="13" outlineLevel="1" x14ac:dyDescent="0.3">
      <c r="A101" s="182"/>
      <c r="B101" s="149" t="str">
        <f>IF(A101&gt;0,VLOOKUP(A101,Liste!$B$179                         : Liste!$C$189,2),"")</f>
        <v/>
      </c>
      <c r="C101" s="186"/>
      <c r="D101" s="187"/>
      <c r="E101" t="str">
        <f>IF(D101&gt;0,VLOOKUP(D101,Liste!$A$10:$D$163,4),"")</f>
        <v/>
      </c>
      <c r="F101" s="188"/>
      <c r="G101" s="37"/>
      <c r="H101" s="188"/>
      <c r="I101" s="144" t="str">
        <f t="shared" si="4"/>
        <v/>
      </c>
      <c r="K101" s="144"/>
    </row>
    <row r="102" spans="1:11" ht="13" outlineLevel="1" x14ac:dyDescent="0.3">
      <c r="A102" s="182"/>
      <c r="B102" s="149" t="str">
        <f>IF(A102&gt;0,VLOOKUP(A102,Liste!$B$179                         : Liste!$C$189,2),"")</f>
        <v/>
      </c>
      <c r="C102" s="186"/>
      <c r="D102" s="187"/>
      <c r="E102" t="str">
        <f>IF(D102&gt;0,VLOOKUP(D102,Liste!$A$10:$D$163,4),"")</f>
        <v/>
      </c>
      <c r="F102" s="188"/>
      <c r="G102" s="37"/>
      <c r="H102" s="188"/>
      <c r="I102" s="144" t="str">
        <f t="shared" si="4"/>
        <v/>
      </c>
      <c r="K102" s="144"/>
    </row>
    <row r="103" spans="1:11" ht="13" outlineLevel="1" x14ac:dyDescent="0.3">
      <c r="A103" s="182"/>
      <c r="B103" s="149" t="str">
        <f>IF(A103&gt;0,VLOOKUP(A103,Liste!$B$179                         : Liste!$C$189,2),"")</f>
        <v/>
      </c>
      <c r="C103" s="186"/>
      <c r="D103" s="187"/>
      <c r="E103" t="str">
        <f>IF(D103&gt;0,VLOOKUP(D103,Liste!$A$10:$D$163,4),"")</f>
        <v/>
      </c>
      <c r="F103" s="188"/>
      <c r="G103" s="37"/>
      <c r="H103" s="188"/>
      <c r="I103" s="144" t="str">
        <f t="shared" si="4"/>
        <v/>
      </c>
      <c r="K103" s="144"/>
    </row>
    <row r="104" spans="1:11" ht="13" outlineLevel="1" x14ac:dyDescent="0.3">
      <c r="A104" s="182"/>
      <c r="B104" s="149" t="str">
        <f>IF(A104&gt;0,VLOOKUP(A104,Liste!$B$179                         : Liste!$C$189,2),"")</f>
        <v/>
      </c>
      <c r="C104" s="186"/>
      <c r="D104" s="187"/>
      <c r="E104" t="str">
        <f>IF(D104&gt;0,VLOOKUP(D104,Liste!$A$10:$D$163,4),"")</f>
        <v/>
      </c>
      <c r="F104" s="188"/>
      <c r="G104" s="37"/>
      <c r="H104" s="188"/>
      <c r="I104" s="144" t="str">
        <f t="shared" si="4"/>
        <v/>
      </c>
      <c r="K104" s="144"/>
    </row>
    <row r="105" spans="1:11" ht="13" outlineLevel="1" x14ac:dyDescent="0.3">
      <c r="A105" s="182"/>
      <c r="B105" s="149" t="str">
        <f>IF(A105&gt;0,VLOOKUP(A105,Liste!$B$179                         : Liste!$C$189,2),"")</f>
        <v/>
      </c>
      <c r="C105" s="186"/>
      <c r="D105" s="187"/>
      <c r="E105" t="str">
        <f>IF(D105&gt;0,VLOOKUP(D105,Liste!$A$10:$D$163,4),"")</f>
        <v/>
      </c>
      <c r="F105" s="188"/>
      <c r="G105" s="37"/>
      <c r="H105" s="188"/>
      <c r="I105" s="144" t="str">
        <f t="shared" si="4"/>
        <v/>
      </c>
      <c r="K105" s="144"/>
    </row>
    <row r="106" spans="1:11" ht="13" outlineLevel="1" x14ac:dyDescent="0.3">
      <c r="B106" s="149" t="str">
        <f>IF(A106&gt;0,VLOOKUP(A106,Liste!$B$179                         : Liste!$C$189,2),"")</f>
        <v/>
      </c>
      <c r="D106" s="89"/>
      <c r="E106" t="str">
        <f>IF(D106&gt;0,VLOOKUP(D106,Liste!$A$10:$D$163,4),"")</f>
        <v/>
      </c>
      <c r="I106" s="144" t="str">
        <f t="shared" si="4"/>
        <v/>
      </c>
      <c r="K106" s="144"/>
    </row>
    <row r="107" spans="1:11" ht="13" outlineLevel="1" x14ac:dyDescent="0.3">
      <c r="B107" s="149" t="str">
        <f>IF(A107&gt;0,VLOOKUP(A107,Liste!$B$179                         : Liste!$C$189,2),"")</f>
        <v/>
      </c>
      <c r="D107" s="89"/>
      <c r="E107" t="str">
        <f>IF(D107&gt;0,VLOOKUP(D107,Liste!$A$10:$D$163,4),"")</f>
        <v/>
      </c>
      <c r="I107" s="144" t="str">
        <f t="shared" si="4"/>
        <v/>
      </c>
      <c r="K107" s="144"/>
    </row>
    <row r="108" spans="1:11" ht="13" outlineLevel="1" x14ac:dyDescent="0.3">
      <c r="B108" s="149" t="str">
        <f>IF(A108&gt;0,VLOOKUP(A108,Liste!$B$179                         : Liste!$C$189,2),"")</f>
        <v/>
      </c>
      <c r="D108" s="89"/>
      <c r="E108" t="str">
        <f>IF(D108&gt;0,VLOOKUP(D108,Liste!$A$10:$D$163,4),"")</f>
        <v/>
      </c>
      <c r="I108" s="144" t="str">
        <f t="shared" si="4"/>
        <v/>
      </c>
      <c r="K108" s="144"/>
    </row>
    <row r="109" spans="1:11" ht="13" outlineLevel="1" x14ac:dyDescent="0.3">
      <c r="B109" s="149" t="str">
        <f>IF(A109&gt;0,VLOOKUP(A109,Liste!$B$179                         : Liste!$C$189,2),"")</f>
        <v/>
      </c>
      <c r="D109" s="89"/>
      <c r="E109" t="str">
        <f>IF(D109&gt;0,VLOOKUP(D109,Liste!$A$10:$D$163,4),"")</f>
        <v/>
      </c>
      <c r="I109" s="144" t="str">
        <f t="shared" si="4"/>
        <v/>
      </c>
      <c r="K109" s="144"/>
    </row>
    <row r="110" spans="1:11" ht="13" outlineLevel="1" x14ac:dyDescent="0.3">
      <c r="B110" s="149" t="str">
        <f>IF(A110&gt;0,VLOOKUP(A110,Liste!$B$179                         : Liste!$C$189,2),"")</f>
        <v/>
      </c>
      <c r="D110" s="89"/>
      <c r="E110" t="str">
        <f>IF(D110&gt;0,VLOOKUP(D110,Liste!$A$10:$D$163,4),"")</f>
        <v/>
      </c>
      <c r="I110" s="144" t="str">
        <f t="shared" ref="I110:I173" si="5">IF(AND(D110&gt;0,F110+G110+H110=0),"EN ATTENTE",IF(F110+G110+H110&gt;1,"ERREUR",""))</f>
        <v/>
      </c>
      <c r="K110" s="144"/>
    </row>
    <row r="111" spans="1:11" ht="13" outlineLevel="1" x14ac:dyDescent="0.3">
      <c r="B111" s="149" t="str">
        <f>IF(A111&gt;0,VLOOKUP(A111,Liste!$B$179                         : Liste!$C$189,2),"")</f>
        <v/>
      </c>
      <c r="D111" s="89"/>
      <c r="E111" t="str">
        <f>IF(D111&gt;0,VLOOKUP(D111,Liste!$A$10:$D$163,4),"")</f>
        <v/>
      </c>
      <c r="I111" s="144" t="str">
        <f t="shared" si="5"/>
        <v/>
      </c>
      <c r="K111" s="144"/>
    </row>
    <row r="112" spans="1:11" ht="13" outlineLevel="1" x14ac:dyDescent="0.3">
      <c r="B112" s="149" t="str">
        <f>IF(A112&gt;0,VLOOKUP(A112,Liste!$B$179                         : Liste!$C$189,2),"")</f>
        <v/>
      </c>
      <c r="D112" s="89"/>
      <c r="E112" t="str">
        <f>IF(D112&gt;0,VLOOKUP(D112,Liste!$A$10:$D$163,4),"")</f>
        <v/>
      </c>
      <c r="I112" s="144" t="str">
        <f t="shared" si="5"/>
        <v/>
      </c>
      <c r="K112" s="144"/>
    </row>
    <row r="113" spans="1:11" ht="13" outlineLevel="1" x14ac:dyDescent="0.3">
      <c r="A113" s="182"/>
      <c r="B113" s="149" t="str">
        <f>IF(A113&gt;0,VLOOKUP(A113,Liste!$B$179                         : Liste!$C$189,2),"")</f>
        <v/>
      </c>
      <c r="C113" s="186"/>
      <c r="D113" s="187"/>
      <c r="E113" t="str">
        <f>IF(D113&gt;0,VLOOKUP(D113,Liste!$A$10:$D$163,4),"")</f>
        <v/>
      </c>
      <c r="F113" s="188"/>
      <c r="G113" s="37"/>
      <c r="H113" s="188"/>
      <c r="I113" s="144" t="str">
        <f t="shared" si="5"/>
        <v/>
      </c>
      <c r="K113" s="144"/>
    </row>
    <row r="114" spans="1:11" ht="13" outlineLevel="1" x14ac:dyDescent="0.3">
      <c r="A114" s="182"/>
      <c r="B114" s="149" t="str">
        <f>IF(A114&gt;0,VLOOKUP(A114,Liste!$B$179                         : Liste!$C$189,2),"")</f>
        <v/>
      </c>
      <c r="C114" s="186"/>
      <c r="D114" s="187"/>
      <c r="E114" t="str">
        <f>IF(D114&gt;0,VLOOKUP(D114,Liste!$A$10:$D$163,4),"")</f>
        <v/>
      </c>
      <c r="F114" s="188"/>
      <c r="G114" s="37"/>
      <c r="H114" s="188"/>
      <c r="I114" s="144" t="str">
        <f t="shared" si="5"/>
        <v/>
      </c>
      <c r="K114" s="144"/>
    </row>
    <row r="115" spans="1:11" ht="13" outlineLevel="1" x14ac:dyDescent="0.3">
      <c r="A115" s="182"/>
      <c r="B115" s="149" t="str">
        <f>IF(A115&gt;0,VLOOKUP(A115,Liste!$B$179                         : Liste!$C$189,2),"")</f>
        <v/>
      </c>
      <c r="C115" s="186"/>
      <c r="D115" s="187"/>
      <c r="E115" t="str">
        <f>IF(D115&gt;0,VLOOKUP(D115,Liste!$A$10:$D$163,4),"")</f>
        <v/>
      </c>
      <c r="F115" s="188"/>
      <c r="G115" s="37"/>
      <c r="H115" s="188"/>
      <c r="I115" s="144" t="str">
        <f t="shared" si="5"/>
        <v/>
      </c>
      <c r="K115" s="144"/>
    </row>
    <row r="116" spans="1:11" ht="13" outlineLevel="1" x14ac:dyDescent="0.3">
      <c r="A116" s="182"/>
      <c r="B116" s="149" t="str">
        <f>IF(A116&gt;0,VLOOKUP(A116,Liste!$B$179                         : Liste!$C$189,2),"")</f>
        <v/>
      </c>
      <c r="C116" s="186"/>
      <c r="D116" s="187"/>
      <c r="E116" t="str">
        <f>IF(D116&gt;0,VLOOKUP(D116,Liste!$A$10:$D$163,4),"")</f>
        <v/>
      </c>
      <c r="F116" s="188"/>
      <c r="G116" s="37"/>
      <c r="H116" s="188"/>
      <c r="I116" s="144" t="str">
        <f t="shared" si="5"/>
        <v/>
      </c>
      <c r="K116" s="144"/>
    </row>
    <row r="117" spans="1:11" ht="13" outlineLevel="1" x14ac:dyDescent="0.3">
      <c r="A117" s="182"/>
      <c r="B117" s="149" t="str">
        <f>IF(A117&gt;0,VLOOKUP(A117,Liste!$B$179                         : Liste!$C$189,2),"")</f>
        <v/>
      </c>
      <c r="C117" s="186"/>
      <c r="D117" s="187"/>
      <c r="E117" t="str">
        <f>IF(D117&gt;0,VLOOKUP(D117,Liste!$A$10:$D$163,4),"")</f>
        <v/>
      </c>
      <c r="F117" s="188"/>
      <c r="G117" s="37"/>
      <c r="H117" s="188"/>
      <c r="I117" s="144" t="str">
        <f t="shared" si="5"/>
        <v/>
      </c>
      <c r="K117" s="144"/>
    </row>
    <row r="118" spans="1:11" ht="13" outlineLevel="1" x14ac:dyDescent="0.3">
      <c r="A118" s="182"/>
      <c r="B118" s="149" t="str">
        <f>IF(A118&gt;0,VLOOKUP(A118,Liste!$B$179                         : Liste!$C$189,2),"")</f>
        <v/>
      </c>
      <c r="C118" s="186"/>
      <c r="D118" s="187"/>
      <c r="E118" t="str">
        <f>IF(D118&gt;0,VLOOKUP(D118,Liste!$A$10:$D$163,4),"")</f>
        <v/>
      </c>
      <c r="F118" s="188"/>
      <c r="G118" s="37"/>
      <c r="H118" s="188"/>
      <c r="I118" s="144" t="str">
        <f t="shared" si="5"/>
        <v/>
      </c>
      <c r="K118" s="144"/>
    </row>
    <row r="119" spans="1:11" ht="13" outlineLevel="1" x14ac:dyDescent="0.3">
      <c r="A119" s="182"/>
      <c r="B119" s="149" t="str">
        <f>IF(A119&gt;0,VLOOKUP(A119,Liste!$B$179                         : Liste!$C$189,2),"")</f>
        <v/>
      </c>
      <c r="C119" s="186"/>
      <c r="D119" s="187"/>
      <c r="E119" t="str">
        <f>IF(D119&gt;0,VLOOKUP(D119,Liste!$A$10:$D$163,4),"")</f>
        <v/>
      </c>
      <c r="F119" s="188"/>
      <c r="G119" s="37"/>
      <c r="H119" s="188"/>
      <c r="I119" s="144" t="str">
        <f t="shared" si="5"/>
        <v/>
      </c>
      <c r="K119" s="144"/>
    </row>
    <row r="120" spans="1:11" ht="13" outlineLevel="1" x14ac:dyDescent="0.3">
      <c r="A120" s="182"/>
      <c r="B120" s="149" t="str">
        <f>IF(A120&gt;0,VLOOKUP(A120,Liste!$B$179                         : Liste!$C$189,2),"")</f>
        <v/>
      </c>
      <c r="C120" s="186"/>
      <c r="D120" s="187"/>
      <c r="E120" t="str">
        <f>IF(D120&gt;0,VLOOKUP(D120,Liste!$A$10:$D$163,4),"")</f>
        <v/>
      </c>
      <c r="F120" s="188"/>
      <c r="G120" s="37"/>
      <c r="H120" s="188"/>
      <c r="I120" s="144" t="str">
        <f t="shared" si="5"/>
        <v/>
      </c>
      <c r="K120" s="144"/>
    </row>
    <row r="121" spans="1:11" ht="13" outlineLevel="1" x14ac:dyDescent="0.3">
      <c r="A121" s="182"/>
      <c r="B121" s="149" t="str">
        <f>IF(A121&gt;0,VLOOKUP(A121,Liste!$B$179                         : Liste!$C$189,2),"")</f>
        <v/>
      </c>
      <c r="C121" s="186"/>
      <c r="D121" s="187"/>
      <c r="E121" t="str">
        <f>IF(D121&gt;0,VLOOKUP(D121,Liste!$A$10:$D$163,4),"")</f>
        <v/>
      </c>
      <c r="F121" s="188"/>
      <c r="G121" s="37"/>
      <c r="H121" s="188"/>
      <c r="I121" s="144" t="str">
        <f t="shared" si="5"/>
        <v/>
      </c>
      <c r="K121" s="144"/>
    </row>
    <row r="122" spans="1:11" ht="13" outlineLevel="1" x14ac:dyDescent="0.3">
      <c r="A122" s="182"/>
      <c r="B122" s="149" t="str">
        <f>IF(A122&gt;0,VLOOKUP(A122,Liste!$B$179                         : Liste!$C$189,2),"")</f>
        <v/>
      </c>
      <c r="C122" s="186"/>
      <c r="D122" s="187"/>
      <c r="E122" t="str">
        <f>IF(D122&gt;0,VLOOKUP(D122,Liste!$A$10:$D$163,4),"")</f>
        <v/>
      </c>
      <c r="F122" s="188"/>
      <c r="G122" s="37"/>
      <c r="H122" s="188"/>
      <c r="I122" s="144" t="str">
        <f t="shared" si="5"/>
        <v/>
      </c>
      <c r="K122" s="144"/>
    </row>
    <row r="123" spans="1:11" ht="13" outlineLevel="1" x14ac:dyDescent="0.3">
      <c r="A123" s="182"/>
      <c r="B123" s="149" t="str">
        <f>IF(A123&gt;0,VLOOKUP(A123,Liste!$B$179                         : Liste!$C$189,2),"")</f>
        <v/>
      </c>
      <c r="C123" s="186"/>
      <c r="D123" s="187"/>
      <c r="E123" t="str">
        <f>IF(D123&gt;0,VLOOKUP(D123,Liste!$A$10:$D$163,4),"")</f>
        <v/>
      </c>
      <c r="F123" s="188"/>
      <c r="G123" s="37"/>
      <c r="H123" s="188"/>
      <c r="I123" s="144" t="str">
        <f t="shared" si="5"/>
        <v/>
      </c>
      <c r="K123" s="144"/>
    </row>
    <row r="124" spans="1:11" ht="13" outlineLevel="1" x14ac:dyDescent="0.3">
      <c r="A124" s="182"/>
      <c r="B124" s="149" t="str">
        <f>IF(A124&gt;0,VLOOKUP(A124,Liste!$B$179                         : Liste!$C$189,2),"")</f>
        <v/>
      </c>
      <c r="C124" s="186"/>
      <c r="D124" s="187"/>
      <c r="E124" t="str">
        <f>IF(D124&gt;0,VLOOKUP(D124,Liste!$A$10:$D$163,4),"")</f>
        <v/>
      </c>
      <c r="F124" s="188"/>
      <c r="G124" s="37"/>
      <c r="H124" s="188"/>
      <c r="I124" s="144" t="str">
        <f t="shared" si="5"/>
        <v/>
      </c>
      <c r="K124" s="144"/>
    </row>
    <row r="125" spans="1:11" ht="13" outlineLevel="1" x14ac:dyDescent="0.3">
      <c r="A125" s="182"/>
      <c r="B125" s="149" t="str">
        <f>IF(A125&gt;0,VLOOKUP(A125,Liste!$B$179                         : Liste!$C$189,2),"")</f>
        <v/>
      </c>
      <c r="C125" s="186"/>
      <c r="D125" s="187"/>
      <c r="E125" t="str">
        <f>IF(D125&gt;0,VLOOKUP(D125,Liste!$A$10:$D$163,4),"")</f>
        <v/>
      </c>
      <c r="F125" s="188"/>
      <c r="G125" s="37"/>
      <c r="H125" s="188"/>
      <c r="I125" s="144" t="str">
        <f t="shared" si="5"/>
        <v/>
      </c>
      <c r="K125" s="144"/>
    </row>
    <row r="126" spans="1:11" ht="13" outlineLevel="1" x14ac:dyDescent="0.3">
      <c r="A126" s="182"/>
      <c r="B126" s="149" t="str">
        <f>IF(A126&gt;0,VLOOKUP(A126,Liste!$B$179                         : Liste!$C$189,2),"")</f>
        <v/>
      </c>
      <c r="C126" s="186"/>
      <c r="D126" s="187"/>
      <c r="E126" t="str">
        <f>IF(D126&gt;0,VLOOKUP(D126,Liste!$A$10:$D$163,4),"")</f>
        <v/>
      </c>
      <c r="F126" s="188"/>
      <c r="G126" s="37"/>
      <c r="H126" s="188"/>
      <c r="I126" s="144" t="str">
        <f t="shared" si="5"/>
        <v/>
      </c>
      <c r="K126" s="144"/>
    </row>
    <row r="127" spans="1:11" ht="13" outlineLevel="1" x14ac:dyDescent="0.3">
      <c r="A127" s="182"/>
      <c r="B127" s="149" t="str">
        <f>IF(A127&gt;0,VLOOKUP(A127,Liste!$B$179                         : Liste!$C$189,2),"")</f>
        <v/>
      </c>
      <c r="C127" s="186"/>
      <c r="D127" s="187"/>
      <c r="E127" t="str">
        <f>IF(D127&gt;0,VLOOKUP(D127,Liste!$A$10:$D$163,4),"")</f>
        <v/>
      </c>
      <c r="F127" s="188"/>
      <c r="G127" s="37"/>
      <c r="H127" s="188"/>
      <c r="I127" s="144" t="str">
        <f t="shared" si="5"/>
        <v/>
      </c>
      <c r="K127" s="144"/>
    </row>
    <row r="128" spans="1:11" ht="13" outlineLevel="1" x14ac:dyDescent="0.3">
      <c r="A128" s="182"/>
      <c r="B128" s="149" t="str">
        <f>IF(A128&gt;0,VLOOKUP(A128,Liste!$B$179                         : Liste!$C$189,2),"")</f>
        <v/>
      </c>
      <c r="C128" s="186"/>
      <c r="D128" s="187"/>
      <c r="E128" t="str">
        <f>IF(D128&gt;0,VLOOKUP(D128,Liste!$A$10:$D$163,4),"")</f>
        <v/>
      </c>
      <c r="F128" s="188"/>
      <c r="G128" s="37"/>
      <c r="H128" s="188"/>
      <c r="I128" s="144" t="str">
        <f t="shared" si="5"/>
        <v/>
      </c>
      <c r="K128" s="144"/>
    </row>
    <row r="129" spans="1:11" ht="13" outlineLevel="1" x14ac:dyDescent="0.3">
      <c r="A129" s="182"/>
      <c r="B129" s="149" t="str">
        <f>IF(A129&gt;0,VLOOKUP(A129,Liste!$B$179                         : Liste!$C$189,2),"")</f>
        <v/>
      </c>
      <c r="C129" s="186"/>
      <c r="D129" s="187"/>
      <c r="E129" t="str">
        <f>IF(D129&gt;0,VLOOKUP(D129,Liste!$A$10:$D$163,4),"")</f>
        <v/>
      </c>
      <c r="F129" s="188"/>
      <c r="G129" s="37"/>
      <c r="H129" s="188"/>
      <c r="I129" s="144" t="str">
        <f t="shared" si="5"/>
        <v/>
      </c>
      <c r="K129" s="144"/>
    </row>
    <row r="130" spans="1:11" ht="13" outlineLevel="1" x14ac:dyDescent="0.3">
      <c r="A130" s="182"/>
      <c r="B130" s="149" t="str">
        <f>IF(A130&gt;0,VLOOKUP(A130,Liste!$B$179                         : Liste!$C$189,2),"")</f>
        <v/>
      </c>
      <c r="C130" s="186"/>
      <c r="D130" s="187"/>
      <c r="E130" t="str">
        <f>IF(D130&gt;0,VLOOKUP(D130,Liste!$A$10:$D$163,4),"")</f>
        <v/>
      </c>
      <c r="F130" s="188"/>
      <c r="G130" s="37"/>
      <c r="H130" s="188"/>
      <c r="I130" s="144" t="str">
        <f t="shared" si="5"/>
        <v/>
      </c>
      <c r="K130" s="144"/>
    </row>
    <row r="131" spans="1:11" ht="13" outlineLevel="1" x14ac:dyDescent="0.3">
      <c r="A131" s="182"/>
      <c r="B131" s="149" t="str">
        <f>IF(A131&gt;0,VLOOKUP(A131,Liste!$B$179                         : Liste!$C$189,2),"")</f>
        <v/>
      </c>
      <c r="C131" s="186"/>
      <c r="D131" s="187"/>
      <c r="E131" t="str">
        <f>IF(D131&gt;0,VLOOKUP(D131,Liste!$A$10:$D$163,4),"")</f>
        <v/>
      </c>
      <c r="F131" s="188"/>
      <c r="G131" s="37"/>
      <c r="H131" s="188"/>
      <c r="I131" s="144" t="str">
        <f t="shared" si="5"/>
        <v/>
      </c>
      <c r="K131" s="144"/>
    </row>
    <row r="132" spans="1:11" ht="13" outlineLevel="1" x14ac:dyDescent="0.3">
      <c r="A132" s="182"/>
      <c r="B132" s="149" t="str">
        <f>IF(A132&gt;0,VLOOKUP(A132,Liste!$B$179                         : Liste!$C$189,2),"")</f>
        <v/>
      </c>
      <c r="C132" s="186"/>
      <c r="D132" s="187"/>
      <c r="E132" t="str">
        <f>IF(D132&gt;0,VLOOKUP(D132,Liste!$A$10:$D$163,4),"")</f>
        <v/>
      </c>
      <c r="F132" s="188"/>
      <c r="G132" s="37"/>
      <c r="H132" s="188"/>
      <c r="I132" s="144" t="str">
        <f t="shared" si="5"/>
        <v/>
      </c>
      <c r="K132" s="144"/>
    </row>
    <row r="133" spans="1:11" ht="13" outlineLevel="1" x14ac:dyDescent="0.3">
      <c r="A133" s="182"/>
      <c r="B133" s="149" t="str">
        <f>IF(A133&gt;0,VLOOKUP(A133,Liste!$B$179                         : Liste!$C$189,2),"")</f>
        <v/>
      </c>
      <c r="C133" s="186"/>
      <c r="D133" s="187"/>
      <c r="E133" t="str">
        <f>IF(D133&gt;0,VLOOKUP(D133,Liste!$A$10:$D$163,4),"")</f>
        <v/>
      </c>
      <c r="F133" s="188"/>
      <c r="G133" s="37"/>
      <c r="H133" s="188"/>
      <c r="I133" s="144" t="str">
        <f t="shared" si="5"/>
        <v/>
      </c>
      <c r="K133" s="144"/>
    </row>
    <row r="134" spans="1:11" ht="13" outlineLevel="1" x14ac:dyDescent="0.3">
      <c r="A134" s="182"/>
      <c r="B134" s="149" t="str">
        <f>IF(A134&gt;0,VLOOKUP(A134,Liste!$B$179                         : Liste!$C$189,2),"")</f>
        <v/>
      </c>
      <c r="C134" s="186"/>
      <c r="D134" s="187"/>
      <c r="E134" t="str">
        <f>IF(D134&gt;0,VLOOKUP(D134,Liste!$A$10:$D$163,4),"")</f>
        <v/>
      </c>
      <c r="F134" s="188"/>
      <c r="G134" s="37"/>
      <c r="H134" s="188"/>
      <c r="I134" s="144" t="str">
        <f t="shared" si="5"/>
        <v/>
      </c>
      <c r="K134" s="144"/>
    </row>
    <row r="135" spans="1:11" ht="13" outlineLevel="1" x14ac:dyDescent="0.3">
      <c r="A135" s="182"/>
      <c r="B135" s="149" t="str">
        <f>IF(A135&gt;0,VLOOKUP(A135,Liste!$B$179                         : Liste!$C$189,2),"")</f>
        <v/>
      </c>
      <c r="C135" s="186"/>
      <c r="D135" s="187"/>
      <c r="E135" t="str">
        <f>IF(D135&gt;0,VLOOKUP(D135,Liste!$A$10:$D$163,4),"")</f>
        <v/>
      </c>
      <c r="F135" s="188"/>
      <c r="G135" s="37"/>
      <c r="H135" s="188"/>
      <c r="I135" s="144" t="str">
        <f t="shared" si="5"/>
        <v/>
      </c>
      <c r="K135" s="144"/>
    </row>
    <row r="136" spans="1:11" ht="13" outlineLevel="1" x14ac:dyDescent="0.3">
      <c r="A136" s="182"/>
      <c r="B136" s="149" t="str">
        <f>IF(A136&gt;0,VLOOKUP(A136,Liste!$B$179                         : Liste!$C$189,2),"")</f>
        <v/>
      </c>
      <c r="C136" s="186"/>
      <c r="D136" s="187"/>
      <c r="E136" t="str">
        <f>IF(D136&gt;0,VLOOKUP(D136,Liste!$A$10:$D$163,4),"")</f>
        <v/>
      </c>
      <c r="F136" s="188"/>
      <c r="G136" s="37"/>
      <c r="H136" s="188"/>
      <c r="I136" s="144" t="str">
        <f t="shared" si="5"/>
        <v/>
      </c>
      <c r="K136" s="144"/>
    </row>
    <row r="137" spans="1:11" ht="13" outlineLevel="1" x14ac:dyDescent="0.3">
      <c r="A137" s="182"/>
      <c r="B137" s="149" t="str">
        <f>IF(A137&gt;0,VLOOKUP(A137,Liste!$B$179                         : Liste!$C$189,2),"")</f>
        <v/>
      </c>
      <c r="C137" s="186"/>
      <c r="D137" s="187"/>
      <c r="E137" t="str">
        <f>IF(D137&gt;0,VLOOKUP(D137,Liste!$A$10:$D$163,4),"")</f>
        <v/>
      </c>
      <c r="F137" s="188"/>
      <c r="G137" s="37"/>
      <c r="H137" s="188"/>
      <c r="I137" s="144" t="str">
        <f t="shared" si="5"/>
        <v/>
      </c>
      <c r="K137" s="144"/>
    </row>
    <row r="138" spans="1:11" ht="13" outlineLevel="1" x14ac:dyDescent="0.3">
      <c r="A138" s="182"/>
      <c r="B138" s="149" t="str">
        <f>IF(A138&gt;0,VLOOKUP(A138,Liste!$B$179                         : Liste!$C$189,2),"")</f>
        <v/>
      </c>
      <c r="C138" s="186"/>
      <c r="D138" s="187"/>
      <c r="E138" t="str">
        <f>IF(D138&gt;0,VLOOKUP(D138,Liste!$A$10:$D$163,4),"")</f>
        <v/>
      </c>
      <c r="F138" s="188"/>
      <c r="G138" s="37"/>
      <c r="H138" s="188"/>
      <c r="I138" s="144" t="str">
        <f t="shared" si="5"/>
        <v/>
      </c>
      <c r="K138" s="144"/>
    </row>
    <row r="139" spans="1:11" ht="13" outlineLevel="1" x14ac:dyDescent="0.3">
      <c r="A139" s="182"/>
      <c r="B139" s="149" t="str">
        <f>IF(A139&gt;0,VLOOKUP(A139,Liste!$B$179                         : Liste!$C$189,2),"")</f>
        <v/>
      </c>
      <c r="C139" s="186"/>
      <c r="D139" s="187"/>
      <c r="E139" t="str">
        <f>IF(D139&gt;0,VLOOKUP(D139,Liste!$A$10:$D$163,4),"")</f>
        <v/>
      </c>
      <c r="F139" s="188"/>
      <c r="G139" s="37"/>
      <c r="H139" s="188"/>
      <c r="I139" s="144" t="str">
        <f t="shared" si="5"/>
        <v/>
      </c>
      <c r="K139" s="144"/>
    </row>
    <row r="140" spans="1:11" ht="13" outlineLevel="1" x14ac:dyDescent="0.3">
      <c r="A140" s="182"/>
      <c r="B140" s="149" t="str">
        <f>IF(A140&gt;0,VLOOKUP(A140,Liste!$B$179                         : Liste!$C$189,2),"")</f>
        <v/>
      </c>
      <c r="C140" s="186"/>
      <c r="D140" s="187"/>
      <c r="E140" t="str">
        <f>IF(D140&gt;0,VLOOKUP(D140,Liste!$A$10:$D$163,4),"")</f>
        <v/>
      </c>
      <c r="F140" s="188"/>
      <c r="G140" s="37"/>
      <c r="H140" s="188"/>
      <c r="I140" s="144" t="str">
        <f t="shared" si="5"/>
        <v/>
      </c>
      <c r="K140" s="144"/>
    </row>
    <row r="141" spans="1:11" ht="13" outlineLevel="1" x14ac:dyDescent="0.3">
      <c r="A141" s="182"/>
      <c r="B141" s="149" t="str">
        <f>IF(A141&gt;0,VLOOKUP(A141,Liste!$B$179                         : Liste!$C$189,2),"")</f>
        <v/>
      </c>
      <c r="C141" s="186"/>
      <c r="D141" s="187"/>
      <c r="E141" t="str">
        <f>IF(D141&gt;0,VLOOKUP(D141,Liste!$A$10:$D$163,4),"")</f>
        <v/>
      </c>
      <c r="F141" s="188"/>
      <c r="G141" s="37"/>
      <c r="H141" s="188"/>
      <c r="I141" s="144" t="str">
        <f t="shared" si="5"/>
        <v/>
      </c>
      <c r="K141" s="144"/>
    </row>
    <row r="142" spans="1:11" ht="13" outlineLevel="1" x14ac:dyDescent="0.3">
      <c r="A142" s="182"/>
      <c r="B142" s="149" t="str">
        <f>IF(A142&gt;0,VLOOKUP(A142,Liste!$B$179                         : Liste!$C$189,2),"")</f>
        <v/>
      </c>
      <c r="C142" s="186"/>
      <c r="D142" s="187"/>
      <c r="E142" t="str">
        <f>IF(D142&gt;0,VLOOKUP(D142,Liste!$A$10:$D$163,4),"")</f>
        <v/>
      </c>
      <c r="F142" s="188"/>
      <c r="G142" s="37"/>
      <c r="H142" s="188"/>
      <c r="I142" s="144" t="str">
        <f t="shared" si="5"/>
        <v/>
      </c>
      <c r="K142" s="144"/>
    </row>
    <row r="143" spans="1:11" ht="13" outlineLevel="1" x14ac:dyDescent="0.3">
      <c r="A143" s="182"/>
      <c r="B143" s="149" t="str">
        <f>IF(A143&gt;0,VLOOKUP(A143,Liste!$B$179                         : Liste!$C$189,2),"")</f>
        <v/>
      </c>
      <c r="C143" s="186"/>
      <c r="D143" s="187"/>
      <c r="E143" t="str">
        <f>IF(D143&gt;0,VLOOKUP(D143,Liste!$A$10:$D$163,4),"")</f>
        <v/>
      </c>
      <c r="F143" s="188"/>
      <c r="G143" s="37"/>
      <c r="H143" s="188"/>
      <c r="I143" s="144" t="str">
        <f t="shared" si="5"/>
        <v/>
      </c>
      <c r="K143" s="144"/>
    </row>
    <row r="144" spans="1:11" ht="13" outlineLevel="1" x14ac:dyDescent="0.3">
      <c r="A144" s="182"/>
      <c r="B144" s="149" t="str">
        <f>IF(A144&gt;0,VLOOKUP(A144,Liste!$B$179                         : Liste!$C$189,2),"")</f>
        <v/>
      </c>
      <c r="C144" s="186"/>
      <c r="D144" s="187"/>
      <c r="E144" t="str">
        <f>IF(D144&gt;0,VLOOKUP(D144,Liste!$A$10:$D$163,4),"")</f>
        <v/>
      </c>
      <c r="F144" s="188"/>
      <c r="G144" s="37"/>
      <c r="H144" s="188"/>
      <c r="I144" s="144" t="str">
        <f t="shared" si="5"/>
        <v/>
      </c>
      <c r="K144" s="144"/>
    </row>
    <row r="145" spans="1:11" ht="13" outlineLevel="1" x14ac:dyDescent="0.3">
      <c r="A145" s="182"/>
      <c r="B145" s="149" t="str">
        <f>IF(A145&gt;0,VLOOKUP(A145,Liste!$B$179                         : Liste!$C$189,2),"")</f>
        <v/>
      </c>
      <c r="C145" s="186"/>
      <c r="D145" s="187"/>
      <c r="E145" t="str">
        <f>IF(D145&gt;0,VLOOKUP(D145,Liste!$A$10:$D$163,4),"")</f>
        <v/>
      </c>
      <c r="F145" s="188"/>
      <c r="G145" s="37"/>
      <c r="H145" s="188"/>
      <c r="I145" s="144" t="str">
        <f t="shared" si="5"/>
        <v/>
      </c>
      <c r="K145" s="144"/>
    </row>
    <row r="146" spans="1:11" ht="13" outlineLevel="1" x14ac:dyDescent="0.3">
      <c r="A146" s="182"/>
      <c r="B146" s="149" t="str">
        <f>IF(A146&gt;0,VLOOKUP(A146,Liste!$B$179                         : Liste!$C$189,2),"")</f>
        <v/>
      </c>
      <c r="C146" s="186"/>
      <c r="D146" s="187"/>
      <c r="E146" t="str">
        <f>IF(D146&gt;0,VLOOKUP(D146,Liste!$A$10:$D$163,4),"")</f>
        <v/>
      </c>
      <c r="F146" s="188"/>
      <c r="G146" s="37"/>
      <c r="H146" s="188"/>
      <c r="I146" s="144" t="str">
        <f t="shared" si="5"/>
        <v/>
      </c>
      <c r="K146" s="144"/>
    </row>
    <row r="147" spans="1:11" ht="13" outlineLevel="1" x14ac:dyDescent="0.3">
      <c r="A147" s="182"/>
      <c r="B147" s="149" t="str">
        <f>IF(A147&gt;0,VLOOKUP(A147,Liste!$B$179                         : Liste!$C$189,2),"")</f>
        <v/>
      </c>
      <c r="C147" s="186"/>
      <c r="D147" s="187"/>
      <c r="E147" t="str">
        <f>IF(D147&gt;0,VLOOKUP(D147,Liste!$A$10:$D$163,4),"")</f>
        <v/>
      </c>
      <c r="F147" s="188"/>
      <c r="G147" s="37"/>
      <c r="H147" s="188"/>
      <c r="I147" s="144" t="str">
        <f t="shared" si="5"/>
        <v/>
      </c>
      <c r="K147" s="144"/>
    </row>
    <row r="148" spans="1:11" ht="13" outlineLevel="1" x14ac:dyDescent="0.3">
      <c r="A148" s="182"/>
      <c r="B148" s="149" t="str">
        <f>IF(A148&gt;0,VLOOKUP(A148,Liste!$B$179                         : Liste!$C$189,2),"")</f>
        <v/>
      </c>
      <c r="C148" s="186"/>
      <c r="D148" s="187"/>
      <c r="E148" t="str">
        <f>IF(D148&gt;0,VLOOKUP(D148,Liste!$A$10:$D$163,4),"")</f>
        <v/>
      </c>
      <c r="F148" s="188"/>
      <c r="G148" s="37"/>
      <c r="H148" s="188"/>
      <c r="I148" s="144" t="str">
        <f t="shared" si="5"/>
        <v/>
      </c>
      <c r="K148" s="144"/>
    </row>
    <row r="149" spans="1:11" ht="13" outlineLevel="1" x14ac:dyDescent="0.3">
      <c r="A149" s="182"/>
      <c r="B149" s="149" t="str">
        <f>IF(A149&gt;0,VLOOKUP(A149,Liste!$B$179                         : Liste!$C$189,2),"")</f>
        <v/>
      </c>
      <c r="C149" s="186"/>
      <c r="D149" s="187"/>
      <c r="E149" t="str">
        <f>IF(D149&gt;0,VLOOKUP(D149,Liste!$A$10:$D$163,4),"")</f>
        <v/>
      </c>
      <c r="F149" s="188"/>
      <c r="G149" s="37"/>
      <c r="H149" s="188"/>
      <c r="I149" s="144" t="str">
        <f t="shared" si="5"/>
        <v/>
      </c>
      <c r="K149" s="144"/>
    </row>
    <row r="150" spans="1:11" ht="13" outlineLevel="1" x14ac:dyDescent="0.3">
      <c r="A150" s="182"/>
      <c r="B150" s="149" t="str">
        <f>IF(A150&gt;0,VLOOKUP(A150,Liste!$B$179                         : Liste!$C$189,2),"")</f>
        <v/>
      </c>
      <c r="C150" s="186"/>
      <c r="D150" s="187"/>
      <c r="E150" t="str">
        <f>IF(D150&gt;0,VLOOKUP(D150,Liste!$A$10:$D$163,4),"")</f>
        <v/>
      </c>
      <c r="F150" s="188"/>
      <c r="G150" s="37"/>
      <c r="H150" s="188"/>
      <c r="I150" s="144" t="str">
        <f t="shared" si="5"/>
        <v/>
      </c>
      <c r="K150" s="144"/>
    </row>
    <row r="151" spans="1:11" ht="13" outlineLevel="1" x14ac:dyDescent="0.3">
      <c r="A151" s="182"/>
      <c r="B151" s="149" t="str">
        <f>IF(A151&gt;0,VLOOKUP(A151,Liste!$B$179                         : Liste!$C$189,2),"")</f>
        <v/>
      </c>
      <c r="C151" s="186"/>
      <c r="D151" s="187"/>
      <c r="E151" t="str">
        <f>IF(D151&gt;0,VLOOKUP(D151,Liste!$A$10:$D$163,4),"")</f>
        <v/>
      </c>
      <c r="F151" s="188"/>
      <c r="G151" s="37"/>
      <c r="H151" s="188"/>
      <c r="I151" s="144" t="str">
        <f t="shared" si="5"/>
        <v/>
      </c>
      <c r="K151" s="144"/>
    </row>
    <row r="152" spans="1:11" ht="13" outlineLevel="1" x14ac:dyDescent="0.3">
      <c r="A152" s="182"/>
      <c r="B152" s="149" t="str">
        <f>IF(A152&gt;0,VLOOKUP(A152,Liste!$B$179                         : Liste!$C$189,2),"")</f>
        <v/>
      </c>
      <c r="C152" s="186"/>
      <c r="D152" s="187"/>
      <c r="E152" t="str">
        <f>IF(D152&gt;0,VLOOKUP(D152,Liste!$A$10:$D$163,4),"")</f>
        <v/>
      </c>
      <c r="F152" s="188"/>
      <c r="G152" s="37"/>
      <c r="H152" s="188"/>
      <c r="I152" s="144" t="str">
        <f t="shared" si="5"/>
        <v/>
      </c>
      <c r="K152" s="144"/>
    </row>
    <row r="153" spans="1:11" ht="13" outlineLevel="1" x14ac:dyDescent="0.3">
      <c r="A153" s="182"/>
      <c r="B153" s="149" t="str">
        <f>IF(A153&gt;0,VLOOKUP(A153,Liste!$B$179                         : Liste!$C$189,2),"")</f>
        <v/>
      </c>
      <c r="C153" s="186"/>
      <c r="D153" s="187"/>
      <c r="E153" t="str">
        <f>IF(D153&gt;0,VLOOKUP(D153,Liste!$A$10:$D$163,4),"")</f>
        <v/>
      </c>
      <c r="F153" s="188"/>
      <c r="G153" s="37"/>
      <c r="H153" s="188"/>
      <c r="I153" s="144" t="str">
        <f t="shared" si="5"/>
        <v/>
      </c>
      <c r="K153" s="144"/>
    </row>
    <row r="154" spans="1:11" ht="13" outlineLevel="1" x14ac:dyDescent="0.3">
      <c r="A154" s="182"/>
      <c r="B154" s="149" t="str">
        <f>IF(A154&gt;0,VLOOKUP(A154,Liste!$B$179                         : Liste!$C$189,2),"")</f>
        <v/>
      </c>
      <c r="C154" s="186"/>
      <c r="D154" s="187"/>
      <c r="E154" t="str">
        <f>IF(D154&gt;0,VLOOKUP(D154,Liste!$A$10:$D$163,4),"")</f>
        <v/>
      </c>
      <c r="F154" s="188"/>
      <c r="G154" s="37"/>
      <c r="H154" s="188"/>
      <c r="I154" s="144" t="str">
        <f t="shared" si="5"/>
        <v/>
      </c>
      <c r="K154" s="144"/>
    </row>
    <row r="155" spans="1:11" ht="13" outlineLevel="1" x14ac:dyDescent="0.3">
      <c r="A155" s="182"/>
      <c r="B155" s="149" t="str">
        <f>IF(A155&gt;0,VLOOKUP(A155,Liste!$B$179                         : Liste!$C$189,2),"")</f>
        <v/>
      </c>
      <c r="C155" s="186"/>
      <c r="D155" s="187"/>
      <c r="E155" t="str">
        <f>IF(D155&gt;0,VLOOKUP(D155,Liste!$A$10:$D$163,4),"")</f>
        <v/>
      </c>
      <c r="F155" s="188"/>
      <c r="G155" s="37"/>
      <c r="H155" s="188"/>
      <c r="I155" s="144" t="str">
        <f t="shared" si="5"/>
        <v/>
      </c>
      <c r="K155" s="144"/>
    </row>
    <row r="156" spans="1:11" ht="13" outlineLevel="1" x14ac:dyDescent="0.3">
      <c r="A156" s="182"/>
      <c r="B156" s="149" t="str">
        <f>IF(A156&gt;0,VLOOKUP(A156,Liste!$B$179                         : Liste!$C$189,2),"")</f>
        <v/>
      </c>
      <c r="C156" s="186"/>
      <c r="D156" s="187"/>
      <c r="E156" t="str">
        <f>IF(D156&gt;0,VLOOKUP(D156,Liste!$A$10:$D$163,4),"")</f>
        <v/>
      </c>
      <c r="F156" s="188"/>
      <c r="G156" s="37"/>
      <c r="H156" s="188"/>
      <c r="I156" s="144" t="str">
        <f t="shared" si="5"/>
        <v/>
      </c>
      <c r="K156" s="144"/>
    </row>
    <row r="157" spans="1:11" ht="13" outlineLevel="1" x14ac:dyDescent="0.3">
      <c r="A157" s="182"/>
      <c r="B157" s="149" t="str">
        <f>IF(A157&gt;0,VLOOKUP(A157,Liste!$B$179                         : Liste!$C$189,2),"")</f>
        <v/>
      </c>
      <c r="C157" s="186"/>
      <c r="D157" s="187"/>
      <c r="E157" t="str">
        <f>IF(D157&gt;0,VLOOKUP(D157,Liste!$A$10:$D$163,4),"")</f>
        <v/>
      </c>
      <c r="F157" s="188"/>
      <c r="G157" s="37"/>
      <c r="H157" s="188"/>
      <c r="I157" s="144" t="str">
        <f t="shared" si="5"/>
        <v/>
      </c>
      <c r="K157" s="144"/>
    </row>
    <row r="158" spans="1:11" ht="13" outlineLevel="1" x14ac:dyDescent="0.3">
      <c r="A158" s="182"/>
      <c r="B158" s="149" t="str">
        <f>IF(A158&gt;0,VLOOKUP(A158,Liste!$B$179                         : Liste!$C$189,2),"")</f>
        <v/>
      </c>
      <c r="C158" s="186"/>
      <c r="D158" s="187"/>
      <c r="E158" t="str">
        <f>IF(D158&gt;0,VLOOKUP(D158,Liste!$A$10:$D$163,4),"")</f>
        <v/>
      </c>
      <c r="F158" s="188"/>
      <c r="G158" s="37"/>
      <c r="H158" s="188"/>
      <c r="I158" s="144" t="str">
        <f t="shared" si="5"/>
        <v/>
      </c>
      <c r="K158" s="144"/>
    </row>
    <row r="159" spans="1:11" ht="13" outlineLevel="1" x14ac:dyDescent="0.3">
      <c r="A159" s="182"/>
      <c r="B159" s="149" t="str">
        <f>IF(A159&gt;0,VLOOKUP(A159,Liste!$B$179                         : Liste!$C$189,2),"")</f>
        <v/>
      </c>
      <c r="C159" s="186"/>
      <c r="D159" s="187"/>
      <c r="E159" t="str">
        <f>IF(D159&gt;0,VLOOKUP(D159,Liste!$A$10:$D$163,4),"")</f>
        <v/>
      </c>
      <c r="F159" s="188"/>
      <c r="G159" s="37"/>
      <c r="H159" s="188"/>
      <c r="I159" s="144" t="str">
        <f t="shared" si="5"/>
        <v/>
      </c>
      <c r="K159" s="144"/>
    </row>
    <row r="160" spans="1:11" ht="13" outlineLevel="1" x14ac:dyDescent="0.3">
      <c r="A160" s="182"/>
      <c r="B160" s="149" t="str">
        <f>IF(A160&gt;0,VLOOKUP(A160,Liste!$B$179                         : Liste!$C$189,2),"")</f>
        <v/>
      </c>
      <c r="C160" s="186"/>
      <c r="D160" s="187"/>
      <c r="E160" t="str">
        <f>IF(D160&gt;0,VLOOKUP(D160,Liste!$A$10:$D$163,4),"")</f>
        <v/>
      </c>
      <c r="F160" s="188"/>
      <c r="G160" s="37"/>
      <c r="H160" s="188"/>
      <c r="I160" s="144" t="str">
        <f t="shared" si="5"/>
        <v/>
      </c>
      <c r="K160" s="144"/>
    </row>
    <row r="161" spans="1:11" ht="13" outlineLevel="1" x14ac:dyDescent="0.3">
      <c r="A161" s="182"/>
      <c r="B161" s="149" t="str">
        <f>IF(A161&gt;0,VLOOKUP(A161,Liste!$B$179                         : Liste!$C$189,2),"")</f>
        <v/>
      </c>
      <c r="C161" s="186"/>
      <c r="D161" s="187"/>
      <c r="E161" t="str">
        <f>IF(D161&gt;0,VLOOKUP(D161,Liste!$A$10:$D$163,4),"")</f>
        <v/>
      </c>
      <c r="F161" s="188"/>
      <c r="G161" s="37"/>
      <c r="H161" s="188"/>
      <c r="I161" s="144" t="str">
        <f t="shared" si="5"/>
        <v/>
      </c>
      <c r="K161" s="144"/>
    </row>
    <row r="162" spans="1:11" ht="13" outlineLevel="1" x14ac:dyDescent="0.3">
      <c r="A162" s="182"/>
      <c r="B162" s="149" t="str">
        <f>IF(A162&gt;0,VLOOKUP(A162,Liste!$B$179                         : Liste!$C$189,2),"")</f>
        <v/>
      </c>
      <c r="C162" s="186"/>
      <c r="D162" s="187"/>
      <c r="E162" t="str">
        <f>IF(D162&gt;0,VLOOKUP(D162,Liste!$A$10:$D$163,4),"")</f>
        <v/>
      </c>
      <c r="F162" s="188"/>
      <c r="G162" s="37"/>
      <c r="H162" s="188"/>
      <c r="I162" s="144" t="str">
        <f t="shared" si="5"/>
        <v/>
      </c>
      <c r="K162" s="144"/>
    </row>
    <row r="163" spans="1:11" ht="13" outlineLevel="1" x14ac:dyDescent="0.3">
      <c r="A163" s="182"/>
      <c r="B163" s="149" t="str">
        <f>IF(A163&gt;0,VLOOKUP(A163,Liste!$B$179                         : Liste!$C$189,2),"")</f>
        <v/>
      </c>
      <c r="C163" s="186"/>
      <c r="D163" s="187"/>
      <c r="E163" t="str">
        <f>IF(D163&gt;0,VLOOKUP(D163,Liste!$A$10:$D$163,4),"")</f>
        <v/>
      </c>
      <c r="F163" s="188"/>
      <c r="G163" s="37"/>
      <c r="H163" s="188"/>
      <c r="I163" s="144" t="str">
        <f t="shared" si="5"/>
        <v/>
      </c>
      <c r="K163" s="144"/>
    </row>
    <row r="164" spans="1:11" ht="13" outlineLevel="1" x14ac:dyDescent="0.3">
      <c r="A164" s="182"/>
      <c r="B164" s="149" t="str">
        <f>IF(A164&gt;0,VLOOKUP(A164,Liste!$B$179                         : Liste!$C$189,2),"")</f>
        <v/>
      </c>
      <c r="C164" s="186"/>
      <c r="D164" s="187"/>
      <c r="E164" t="str">
        <f>IF(D164&gt;0,VLOOKUP(D164,Liste!$A$10:$D$163,4),"")</f>
        <v/>
      </c>
      <c r="F164" s="188"/>
      <c r="G164" s="37"/>
      <c r="H164" s="188"/>
      <c r="I164" s="144" t="str">
        <f t="shared" si="5"/>
        <v/>
      </c>
      <c r="K164" s="144"/>
    </row>
    <row r="165" spans="1:11" ht="13" outlineLevel="1" x14ac:dyDescent="0.3">
      <c r="A165" s="182"/>
      <c r="B165" s="149" t="str">
        <f>IF(A165&gt;0,VLOOKUP(A165,Liste!$B$179                         : Liste!$C$189,2),"")</f>
        <v/>
      </c>
      <c r="C165" s="186"/>
      <c r="D165" s="187"/>
      <c r="E165" t="str">
        <f>IF(D165&gt;0,VLOOKUP(D165,Liste!$A$10:$D$163,4),"")</f>
        <v/>
      </c>
      <c r="F165" s="188"/>
      <c r="G165" s="37"/>
      <c r="H165" s="188"/>
      <c r="I165" s="144" t="str">
        <f t="shared" si="5"/>
        <v/>
      </c>
      <c r="K165" s="144"/>
    </row>
    <row r="166" spans="1:11" ht="13" outlineLevel="1" x14ac:dyDescent="0.3">
      <c r="A166" s="182"/>
      <c r="B166" s="149" t="str">
        <f>IF(A166&gt;0,VLOOKUP(A166,Liste!$B$179                         : Liste!$C$189,2),"")</f>
        <v/>
      </c>
      <c r="C166" s="186"/>
      <c r="D166" s="187"/>
      <c r="E166" t="str">
        <f>IF(D166&gt;0,VLOOKUP(D166,Liste!$A$10:$D$163,4),"")</f>
        <v/>
      </c>
      <c r="F166" s="188"/>
      <c r="G166" s="37"/>
      <c r="H166" s="188"/>
      <c r="I166" s="144" t="str">
        <f t="shared" si="5"/>
        <v/>
      </c>
      <c r="K166" s="144"/>
    </row>
    <row r="167" spans="1:11" ht="13" outlineLevel="1" x14ac:dyDescent="0.3">
      <c r="A167" s="182"/>
      <c r="B167" s="149" t="str">
        <f>IF(A167&gt;0,VLOOKUP(A167,Liste!$B$179                         : Liste!$C$189,2),"")</f>
        <v/>
      </c>
      <c r="C167" s="186"/>
      <c r="D167" s="187"/>
      <c r="E167" t="str">
        <f>IF(D167&gt;0,VLOOKUP(D167,Liste!$A$10:$D$163,4),"")</f>
        <v/>
      </c>
      <c r="F167" s="188"/>
      <c r="G167" s="37"/>
      <c r="H167" s="188"/>
      <c r="I167" s="144" t="str">
        <f t="shared" si="5"/>
        <v/>
      </c>
      <c r="K167" s="144"/>
    </row>
    <row r="168" spans="1:11" ht="13" outlineLevel="1" x14ac:dyDescent="0.3">
      <c r="A168" s="182"/>
      <c r="B168" s="149" t="str">
        <f>IF(A168&gt;0,VLOOKUP(A168,Liste!$B$179                         : Liste!$C$189,2),"")</f>
        <v/>
      </c>
      <c r="C168" s="186"/>
      <c r="D168" s="187"/>
      <c r="E168" t="str">
        <f>IF(D168&gt;0,VLOOKUP(D168,Liste!$A$10:$D$163,4),"")</f>
        <v/>
      </c>
      <c r="F168" s="188"/>
      <c r="G168" s="37"/>
      <c r="H168" s="188"/>
      <c r="I168" s="144" t="str">
        <f t="shared" si="5"/>
        <v/>
      </c>
      <c r="K168" s="144"/>
    </row>
    <row r="169" spans="1:11" ht="13" outlineLevel="1" x14ac:dyDescent="0.3">
      <c r="A169" s="182"/>
      <c r="B169" s="149" t="str">
        <f>IF(A169&gt;0,VLOOKUP(A169,Liste!$B$179                         : Liste!$C$189,2),"")</f>
        <v/>
      </c>
      <c r="C169" s="186"/>
      <c r="D169" s="187"/>
      <c r="E169" t="str">
        <f>IF(D169&gt;0,VLOOKUP(D169,Liste!$A$10:$D$163,4),"")</f>
        <v/>
      </c>
      <c r="F169" s="188"/>
      <c r="G169" s="37"/>
      <c r="H169" s="188"/>
      <c r="I169" s="144" t="str">
        <f t="shared" si="5"/>
        <v/>
      </c>
      <c r="K169" s="144"/>
    </row>
    <row r="170" spans="1:11" ht="13" outlineLevel="1" x14ac:dyDescent="0.3">
      <c r="A170" s="182"/>
      <c r="B170" s="149" t="str">
        <f>IF(A170&gt;0,VLOOKUP(A170,Liste!$B$179                         : Liste!$C$189,2),"")</f>
        <v/>
      </c>
      <c r="C170" s="186"/>
      <c r="D170" s="187"/>
      <c r="E170" t="str">
        <f>IF(D170&gt;0,VLOOKUP(D170,Liste!$A$10:$D$163,4),"")</f>
        <v/>
      </c>
      <c r="F170" s="188"/>
      <c r="G170" s="37"/>
      <c r="H170" s="188"/>
      <c r="I170" s="144" t="str">
        <f t="shared" si="5"/>
        <v/>
      </c>
      <c r="K170" s="144"/>
    </row>
    <row r="171" spans="1:11" ht="13" outlineLevel="1" x14ac:dyDescent="0.3">
      <c r="A171" s="182"/>
      <c r="B171" s="149" t="str">
        <f>IF(A171&gt;0,VLOOKUP(A171,Liste!$B$179                         : Liste!$C$189,2),"")</f>
        <v/>
      </c>
      <c r="C171" s="186"/>
      <c r="D171" s="187"/>
      <c r="E171" t="str">
        <f>IF(D171&gt;0,VLOOKUP(D171,Liste!$A$10:$D$163,4),"")</f>
        <v/>
      </c>
      <c r="F171" s="188"/>
      <c r="G171" s="37"/>
      <c r="H171" s="188"/>
      <c r="I171" s="144" t="str">
        <f t="shared" si="5"/>
        <v/>
      </c>
      <c r="K171" s="144"/>
    </row>
    <row r="172" spans="1:11" ht="13" outlineLevel="1" x14ac:dyDescent="0.3">
      <c r="A172" s="182"/>
      <c r="B172" s="149" t="str">
        <f>IF(A172&gt;0,VLOOKUP(A172,Liste!$B$179                         : Liste!$C$189,2),"")</f>
        <v/>
      </c>
      <c r="C172" s="186"/>
      <c r="D172" s="187"/>
      <c r="E172" t="str">
        <f>IF(D172&gt;0,VLOOKUP(D172,Liste!$A$10:$D$163,4),"")</f>
        <v/>
      </c>
      <c r="F172" s="188"/>
      <c r="G172" s="37"/>
      <c r="H172" s="188"/>
      <c r="I172" s="144" t="str">
        <f t="shared" si="5"/>
        <v/>
      </c>
      <c r="K172" s="144"/>
    </row>
    <row r="173" spans="1:11" ht="13" outlineLevel="1" x14ac:dyDescent="0.3">
      <c r="A173" s="182"/>
      <c r="B173" s="149" t="str">
        <f>IF(A173&gt;0,VLOOKUP(A173,Liste!$B$179                         : Liste!$C$189,2),"")</f>
        <v/>
      </c>
      <c r="C173" s="186"/>
      <c r="D173" s="187"/>
      <c r="E173" t="str">
        <f>IF(D173&gt;0,VLOOKUP(D173,Liste!$A$10:$D$163,4),"")</f>
        <v/>
      </c>
      <c r="F173" s="188"/>
      <c r="G173" s="37"/>
      <c r="H173" s="188"/>
      <c r="I173" s="144" t="str">
        <f t="shared" si="5"/>
        <v/>
      </c>
      <c r="K173" s="144"/>
    </row>
    <row r="174" spans="1:11" ht="13" outlineLevel="1" x14ac:dyDescent="0.3">
      <c r="A174" s="182"/>
      <c r="B174" s="149" t="str">
        <f>IF(A174&gt;0,VLOOKUP(A174,Liste!$B$179                         : Liste!$C$189,2),"")</f>
        <v/>
      </c>
      <c r="C174" s="186"/>
      <c r="D174" s="187"/>
      <c r="E174" t="str">
        <f>IF(D174&gt;0,VLOOKUP(D174,Liste!$A$10:$D$163,4),"")</f>
        <v/>
      </c>
      <c r="F174" s="188"/>
      <c r="G174" s="37"/>
      <c r="H174" s="188"/>
      <c r="I174" s="144" t="str">
        <f t="shared" ref="I174:I237" si="6">IF(AND(D174&gt;0,F174+G174+H174=0),"EN ATTENTE",IF(F174+G174+H174&gt;1,"ERREUR",""))</f>
        <v/>
      </c>
      <c r="K174" s="144"/>
    </row>
    <row r="175" spans="1:11" ht="13" outlineLevel="1" x14ac:dyDescent="0.3">
      <c r="A175" s="182"/>
      <c r="B175" s="149" t="str">
        <f>IF(A175&gt;0,VLOOKUP(A175,Liste!$B$179                         : Liste!$C$189,2),"")</f>
        <v/>
      </c>
      <c r="C175" s="186"/>
      <c r="D175" s="187"/>
      <c r="E175" t="str">
        <f>IF(D175&gt;0,VLOOKUP(D175,Liste!$A$10:$D$163,4),"")</f>
        <v/>
      </c>
      <c r="F175" s="188"/>
      <c r="G175" s="37"/>
      <c r="H175" s="188"/>
      <c r="I175" s="144" t="str">
        <f t="shared" si="6"/>
        <v/>
      </c>
      <c r="K175" s="144"/>
    </row>
    <row r="176" spans="1:11" ht="13" outlineLevel="1" x14ac:dyDescent="0.3">
      <c r="A176" s="182"/>
      <c r="B176" s="149" t="str">
        <f>IF(A176&gt;0,VLOOKUP(A176,Liste!$B$179                         : Liste!$C$189,2),"")</f>
        <v/>
      </c>
      <c r="C176" s="186"/>
      <c r="D176" s="187"/>
      <c r="E176" t="str">
        <f>IF(D176&gt;0,VLOOKUP(D176,Liste!$A$10:$D$163,4),"")</f>
        <v/>
      </c>
      <c r="F176" s="188"/>
      <c r="G176" s="37"/>
      <c r="H176" s="188"/>
      <c r="I176" s="144" t="str">
        <f t="shared" si="6"/>
        <v/>
      </c>
      <c r="K176" s="144"/>
    </row>
    <row r="177" spans="1:11" ht="13" outlineLevel="1" x14ac:dyDescent="0.3">
      <c r="A177" s="182"/>
      <c r="B177" s="149" t="str">
        <f>IF(A177&gt;0,VLOOKUP(A177,Liste!$B$179                         : Liste!$C$189,2),"")</f>
        <v/>
      </c>
      <c r="C177" s="186"/>
      <c r="D177" s="187"/>
      <c r="E177" t="str">
        <f>IF(D177&gt;0,VLOOKUP(D177,Liste!$A$10:$D$163,4),"")</f>
        <v/>
      </c>
      <c r="F177" s="188"/>
      <c r="G177" s="37"/>
      <c r="H177" s="188"/>
      <c r="I177" s="144" t="str">
        <f t="shared" si="6"/>
        <v/>
      </c>
      <c r="K177" s="144"/>
    </row>
    <row r="178" spans="1:11" ht="13" outlineLevel="1" x14ac:dyDescent="0.3">
      <c r="A178" s="182"/>
      <c r="B178" s="149" t="str">
        <f>IF(A178&gt;0,VLOOKUP(A178,Liste!$B$179                         : Liste!$C$189,2),"")</f>
        <v/>
      </c>
      <c r="C178" s="186"/>
      <c r="D178" s="187"/>
      <c r="E178" t="str">
        <f>IF(D178&gt;0,VLOOKUP(D178,Liste!$A$10:$D$163,4),"")</f>
        <v/>
      </c>
      <c r="F178" s="188"/>
      <c r="G178" s="37"/>
      <c r="H178" s="188"/>
      <c r="I178" s="144" t="str">
        <f t="shared" si="6"/>
        <v/>
      </c>
      <c r="K178" s="144"/>
    </row>
    <row r="179" spans="1:11" ht="13" outlineLevel="1" x14ac:dyDescent="0.3">
      <c r="A179" s="182"/>
      <c r="B179" s="149" t="str">
        <f>IF(A179&gt;0,VLOOKUP(A179,Liste!$B$179                         : Liste!$C$189,2),"")</f>
        <v/>
      </c>
      <c r="C179" s="186"/>
      <c r="D179" s="187"/>
      <c r="E179" t="str">
        <f>IF(D179&gt;0,VLOOKUP(D179,Liste!$A$10:$D$163,4),"")</f>
        <v/>
      </c>
      <c r="F179" s="188"/>
      <c r="G179" s="37"/>
      <c r="H179" s="188"/>
      <c r="I179" s="144" t="str">
        <f t="shared" si="6"/>
        <v/>
      </c>
      <c r="K179" s="144"/>
    </row>
    <row r="180" spans="1:11" ht="13" outlineLevel="1" x14ac:dyDescent="0.3">
      <c r="A180" s="182"/>
      <c r="B180" s="149" t="str">
        <f>IF(A180&gt;0,VLOOKUP(A180,Liste!$B$179                         : Liste!$C$189,2),"")</f>
        <v/>
      </c>
      <c r="C180" s="186"/>
      <c r="D180" s="187"/>
      <c r="E180" t="str">
        <f>IF(D180&gt;0,VLOOKUP(D180,Liste!$A$10:$D$163,4),"")</f>
        <v/>
      </c>
      <c r="F180" s="188"/>
      <c r="G180" s="37"/>
      <c r="H180" s="188"/>
      <c r="I180" s="144" t="str">
        <f t="shared" si="6"/>
        <v/>
      </c>
      <c r="K180" s="144"/>
    </row>
    <row r="181" spans="1:11" ht="13" outlineLevel="1" x14ac:dyDescent="0.3">
      <c r="A181" s="182"/>
      <c r="B181" s="149" t="str">
        <f>IF(A181&gt;0,VLOOKUP(A181,Liste!$B$179                         : Liste!$C$189,2),"")</f>
        <v/>
      </c>
      <c r="C181" s="186"/>
      <c r="D181" s="187"/>
      <c r="E181" t="str">
        <f>IF(D181&gt;0,VLOOKUP(D181,Liste!$A$10:$D$163,4),"")</f>
        <v/>
      </c>
      <c r="F181" s="188"/>
      <c r="G181" s="37"/>
      <c r="H181" s="188"/>
      <c r="I181" s="144" t="str">
        <f t="shared" si="6"/>
        <v/>
      </c>
      <c r="K181" s="144"/>
    </row>
    <row r="182" spans="1:11" ht="13" outlineLevel="1" x14ac:dyDescent="0.3">
      <c r="A182" s="182"/>
      <c r="B182" s="149" t="str">
        <f>IF(A182&gt;0,VLOOKUP(A182,Liste!$B$179                         : Liste!$C$189,2),"")</f>
        <v/>
      </c>
      <c r="C182" s="186"/>
      <c r="D182" s="187"/>
      <c r="E182" t="str">
        <f>IF(D182&gt;0,VLOOKUP(D182,Liste!$A$10:$D$163,4),"")</f>
        <v/>
      </c>
      <c r="F182" s="188"/>
      <c r="G182" s="37"/>
      <c r="H182" s="188"/>
      <c r="I182" s="144" t="str">
        <f t="shared" si="6"/>
        <v/>
      </c>
      <c r="K182" s="144"/>
    </row>
    <row r="183" spans="1:11" ht="13" outlineLevel="1" x14ac:dyDescent="0.3">
      <c r="A183" s="182"/>
      <c r="B183" s="149" t="str">
        <f>IF(A183&gt;0,VLOOKUP(A183,Liste!$B$179                         : Liste!$C$189,2),"")</f>
        <v/>
      </c>
      <c r="C183" s="186"/>
      <c r="D183" s="187"/>
      <c r="E183" t="str">
        <f>IF(D183&gt;0,VLOOKUP(D183,Liste!$A$10:$D$163,4),"")</f>
        <v/>
      </c>
      <c r="F183" s="188"/>
      <c r="G183" s="37"/>
      <c r="H183" s="188"/>
      <c r="I183" s="144" t="str">
        <f t="shared" si="6"/>
        <v/>
      </c>
      <c r="K183" s="144"/>
    </row>
    <row r="184" spans="1:11" ht="13" outlineLevel="1" x14ac:dyDescent="0.3">
      <c r="A184" s="182"/>
      <c r="B184" s="149" t="str">
        <f>IF(A184&gt;0,VLOOKUP(A184,Liste!$B$179                         : Liste!$C$189,2),"")</f>
        <v/>
      </c>
      <c r="C184" s="186"/>
      <c r="D184" s="187"/>
      <c r="E184" t="str">
        <f>IF(D184&gt;0,VLOOKUP(D184,Liste!$A$10:$D$163,4),"")</f>
        <v/>
      </c>
      <c r="F184" s="188"/>
      <c r="G184" s="37"/>
      <c r="H184" s="188"/>
      <c r="I184" s="144" t="str">
        <f t="shared" si="6"/>
        <v/>
      </c>
      <c r="K184" s="144"/>
    </row>
    <row r="185" spans="1:11" ht="13" outlineLevel="1" x14ac:dyDescent="0.3">
      <c r="A185" s="182"/>
      <c r="B185" s="149" t="str">
        <f>IF(A185&gt;0,VLOOKUP(A185,Liste!$B$179                         : Liste!$C$189,2),"")</f>
        <v/>
      </c>
      <c r="C185" s="186"/>
      <c r="D185" s="187"/>
      <c r="E185" t="str">
        <f>IF(D185&gt;0,VLOOKUP(D185,Liste!$A$10:$D$163,4),"")</f>
        <v/>
      </c>
      <c r="F185" s="188"/>
      <c r="G185" s="37"/>
      <c r="H185" s="188"/>
      <c r="I185" s="144" t="str">
        <f t="shared" si="6"/>
        <v/>
      </c>
      <c r="K185" s="144"/>
    </row>
    <row r="186" spans="1:11" ht="13" outlineLevel="1" x14ac:dyDescent="0.3">
      <c r="A186" s="182"/>
      <c r="B186" s="149" t="str">
        <f>IF(A186&gt;0,VLOOKUP(A186,Liste!$B$179                         : Liste!$C$189,2),"")</f>
        <v/>
      </c>
      <c r="C186" s="186"/>
      <c r="D186" s="187"/>
      <c r="E186" t="str">
        <f>IF(D186&gt;0,VLOOKUP(D186,Liste!$A$10:$D$163,4),"")</f>
        <v/>
      </c>
      <c r="F186" s="188"/>
      <c r="G186" s="37"/>
      <c r="H186" s="188"/>
      <c r="I186" s="144" t="str">
        <f t="shared" si="6"/>
        <v/>
      </c>
      <c r="K186" s="144"/>
    </row>
    <row r="187" spans="1:11" ht="13" outlineLevel="1" x14ac:dyDescent="0.3">
      <c r="A187" s="182"/>
      <c r="B187" s="149" t="str">
        <f>IF(A187&gt;0,VLOOKUP(A187,Liste!$B$179                         : Liste!$C$189,2),"")</f>
        <v/>
      </c>
      <c r="C187" s="186"/>
      <c r="D187" s="187"/>
      <c r="E187" t="str">
        <f>IF(D187&gt;0,VLOOKUP(D187,Liste!$A$10:$D$163,4),"")</f>
        <v/>
      </c>
      <c r="F187" s="188"/>
      <c r="G187" s="37"/>
      <c r="H187" s="188"/>
      <c r="I187" s="144" t="str">
        <f t="shared" si="6"/>
        <v/>
      </c>
      <c r="K187" s="144"/>
    </row>
    <row r="188" spans="1:11" ht="13" outlineLevel="1" x14ac:dyDescent="0.3">
      <c r="A188" s="182"/>
      <c r="B188" s="149" t="str">
        <f>IF(A188&gt;0,VLOOKUP(A188,Liste!$B$179                         : Liste!$C$189,2),"")</f>
        <v/>
      </c>
      <c r="C188" s="186"/>
      <c r="D188" s="187"/>
      <c r="E188" t="str">
        <f>IF(D188&gt;0,VLOOKUP(D188,Liste!$A$10:$D$163,4),"")</f>
        <v/>
      </c>
      <c r="F188" s="188"/>
      <c r="G188" s="37"/>
      <c r="H188" s="188"/>
      <c r="I188" s="144" t="str">
        <f t="shared" si="6"/>
        <v/>
      </c>
      <c r="K188" s="144"/>
    </row>
    <row r="189" spans="1:11" ht="13" outlineLevel="1" x14ac:dyDescent="0.3">
      <c r="A189" s="182"/>
      <c r="B189" s="149" t="str">
        <f>IF(A189&gt;0,VLOOKUP(A189,Liste!$B$179                         : Liste!$C$189,2),"")</f>
        <v/>
      </c>
      <c r="C189" s="186"/>
      <c r="D189" s="187"/>
      <c r="E189" t="str">
        <f>IF(D189&gt;0,VLOOKUP(D189,Liste!$A$10:$D$163,4),"")</f>
        <v/>
      </c>
      <c r="F189" s="188"/>
      <c r="G189" s="37"/>
      <c r="H189" s="188"/>
      <c r="I189" s="144" t="str">
        <f t="shared" si="6"/>
        <v/>
      </c>
      <c r="K189" s="144"/>
    </row>
    <row r="190" spans="1:11" ht="13" outlineLevel="1" x14ac:dyDescent="0.3">
      <c r="A190" s="182"/>
      <c r="B190" s="149" t="str">
        <f>IF(A190&gt;0,VLOOKUP(A190,Liste!$B$179                         : Liste!$C$189,2),"")</f>
        <v/>
      </c>
      <c r="C190" s="186"/>
      <c r="D190" s="187"/>
      <c r="E190" t="str">
        <f>IF(D190&gt;0,VLOOKUP(D190,Liste!$A$10:$D$163,4),"")</f>
        <v/>
      </c>
      <c r="F190" s="188"/>
      <c r="G190" s="37"/>
      <c r="H190" s="188"/>
      <c r="I190" s="144" t="str">
        <f t="shared" si="6"/>
        <v/>
      </c>
      <c r="K190" s="190"/>
    </row>
    <row r="191" spans="1:11" ht="13" outlineLevel="1" x14ac:dyDescent="0.3">
      <c r="A191" s="182"/>
      <c r="B191" s="149" t="str">
        <f>IF(A191&gt;0,VLOOKUP(A191,Liste!$B$179                         : Liste!$C$189,2),"")</f>
        <v/>
      </c>
      <c r="C191" s="186"/>
      <c r="D191" s="187"/>
      <c r="E191" t="str">
        <f>IF(D191&gt;0,VLOOKUP(D191,Liste!$A$10:$D$163,4),"")</f>
        <v/>
      </c>
      <c r="F191" s="188"/>
      <c r="G191" s="37"/>
      <c r="H191" s="188"/>
      <c r="I191" s="144" t="str">
        <f t="shared" si="6"/>
        <v/>
      </c>
    </row>
    <row r="192" spans="1:11" ht="13" outlineLevel="1" x14ac:dyDescent="0.3">
      <c r="A192" s="182"/>
      <c r="B192" s="149" t="str">
        <f>IF(A192&gt;0,VLOOKUP(A192,Liste!$B$179                         : Liste!$C$189,2),"")</f>
        <v/>
      </c>
      <c r="C192" s="186"/>
      <c r="D192" s="187"/>
      <c r="E192" t="str">
        <f>IF(D192&gt;0,VLOOKUP(D192,Liste!$A$10:$D$163,4),"")</f>
        <v/>
      </c>
      <c r="F192" s="188"/>
      <c r="G192" s="37"/>
      <c r="H192" s="188"/>
      <c r="I192" s="144" t="str">
        <f t="shared" si="6"/>
        <v/>
      </c>
    </row>
    <row r="193" spans="1:9" ht="13" outlineLevel="1" x14ac:dyDescent="0.3">
      <c r="A193" s="182"/>
      <c r="B193" s="149" t="str">
        <f>IF(A193&gt;0,VLOOKUP(A193,Liste!$B$179                         : Liste!$C$189,2),"")</f>
        <v/>
      </c>
      <c r="C193" s="186"/>
      <c r="D193" s="187"/>
      <c r="E193" t="str">
        <f>IF(D193&gt;0,VLOOKUP(D193,Liste!$A$10:$D$163,4),"")</f>
        <v/>
      </c>
      <c r="F193" s="188"/>
      <c r="G193" s="37"/>
      <c r="H193" s="188"/>
      <c r="I193" s="144" t="str">
        <f t="shared" si="6"/>
        <v/>
      </c>
    </row>
    <row r="194" spans="1:9" ht="13" outlineLevel="1" x14ac:dyDescent="0.3">
      <c r="A194" s="182"/>
      <c r="B194" s="149" t="str">
        <f>IF(A194&gt;0,VLOOKUP(A194,Liste!$B$179                         : Liste!$C$189,2),"")</f>
        <v/>
      </c>
      <c r="C194" s="186"/>
      <c r="D194" s="187"/>
      <c r="E194" t="str">
        <f>IF(D194&gt;0,VLOOKUP(D194,Liste!$A$10:$D$163,4),"")</f>
        <v/>
      </c>
      <c r="F194" s="188"/>
      <c r="G194" s="37"/>
      <c r="H194" s="188"/>
      <c r="I194" s="144" t="str">
        <f t="shared" si="6"/>
        <v/>
      </c>
    </row>
    <row r="195" spans="1:9" ht="13" outlineLevel="1" x14ac:dyDescent="0.3">
      <c r="A195" s="182"/>
      <c r="B195" s="149" t="str">
        <f>IF(A195&gt;0,VLOOKUP(A195,Liste!$B$179                         : Liste!$C$189,2),"")</f>
        <v/>
      </c>
      <c r="C195" s="186"/>
      <c r="D195" s="187"/>
      <c r="E195" t="str">
        <f>IF(D195&gt;0,VLOOKUP(D195,Liste!$A$10:$D$163,4),"")</f>
        <v/>
      </c>
      <c r="F195" s="188"/>
      <c r="G195" s="37"/>
      <c r="H195" s="188"/>
      <c r="I195" s="144" t="str">
        <f t="shared" si="6"/>
        <v/>
      </c>
    </row>
    <row r="196" spans="1:9" ht="13" outlineLevel="1" x14ac:dyDescent="0.3">
      <c r="A196" s="182"/>
      <c r="B196" s="149" t="str">
        <f>IF(A196&gt;0,VLOOKUP(A196,Liste!$B$179                         : Liste!$C$189,2),"")</f>
        <v/>
      </c>
      <c r="C196" s="186"/>
      <c r="D196" s="187"/>
      <c r="E196" t="str">
        <f>IF(D196&gt;0,VLOOKUP(D196,Liste!$A$10:$D$163,4),"")</f>
        <v/>
      </c>
      <c r="F196" s="188"/>
      <c r="G196" s="37"/>
      <c r="H196" s="188"/>
      <c r="I196" s="144" t="str">
        <f t="shared" si="6"/>
        <v/>
      </c>
    </row>
    <row r="197" spans="1:9" ht="13" outlineLevel="1" x14ac:dyDescent="0.3">
      <c r="A197" s="182"/>
      <c r="B197" s="149" t="str">
        <f>IF(A197&gt;0,VLOOKUP(A197,Liste!$B$179                         : Liste!$C$189,2),"")</f>
        <v/>
      </c>
      <c r="C197" s="186"/>
      <c r="D197" s="187"/>
      <c r="E197" t="str">
        <f>IF(D197&gt;0,VLOOKUP(D197,Liste!$A$10:$D$163,4),"")</f>
        <v/>
      </c>
      <c r="F197" s="188"/>
      <c r="G197" s="37"/>
      <c r="H197" s="188"/>
      <c r="I197" s="144" t="str">
        <f t="shared" si="6"/>
        <v/>
      </c>
    </row>
    <row r="198" spans="1:9" ht="13" outlineLevel="1" x14ac:dyDescent="0.3">
      <c r="A198" s="182"/>
      <c r="B198" s="149" t="str">
        <f>IF(A198&gt;0,VLOOKUP(A198,Liste!$B$179                         : Liste!$C$189,2),"")</f>
        <v/>
      </c>
      <c r="C198" s="186"/>
      <c r="D198" s="187"/>
      <c r="E198" t="str">
        <f>IF(D198&gt;0,VLOOKUP(D198,Liste!$A$10:$D$163,4),"")</f>
        <v/>
      </c>
      <c r="F198" s="188"/>
      <c r="G198" s="37"/>
      <c r="H198" s="188"/>
      <c r="I198" s="144" t="str">
        <f t="shared" si="6"/>
        <v/>
      </c>
    </row>
    <row r="199" spans="1:9" ht="13" outlineLevel="1" x14ac:dyDescent="0.3">
      <c r="A199" s="182"/>
      <c r="B199" s="149" t="str">
        <f>IF(A199&gt;0,VLOOKUP(A199,Liste!$B$179                         : Liste!$C$189,2),"")</f>
        <v/>
      </c>
      <c r="C199" s="186"/>
      <c r="D199" s="187"/>
      <c r="E199" t="str">
        <f>IF(D199&gt;0,VLOOKUP(D199,Liste!$A$10:$D$163,4),"")</f>
        <v/>
      </c>
      <c r="F199" s="188"/>
      <c r="G199" s="37"/>
      <c r="H199" s="188"/>
      <c r="I199" s="144" t="str">
        <f t="shared" si="6"/>
        <v/>
      </c>
    </row>
    <row r="200" spans="1:9" ht="13" outlineLevel="1" x14ac:dyDescent="0.3">
      <c r="A200" s="182"/>
      <c r="B200" s="149" t="str">
        <f>IF(A200&gt;0,VLOOKUP(A200,Liste!$B$179                         : Liste!$C$189,2),"")</f>
        <v/>
      </c>
      <c r="C200" s="186"/>
      <c r="D200" s="187"/>
      <c r="E200" t="str">
        <f>IF(D200&gt;0,VLOOKUP(D200,Liste!$A$10:$D$163,4),"")</f>
        <v/>
      </c>
      <c r="F200" s="188"/>
      <c r="G200" s="37"/>
      <c r="H200" s="188"/>
      <c r="I200" s="144" t="str">
        <f t="shared" si="6"/>
        <v/>
      </c>
    </row>
    <row r="201" spans="1:9" ht="13" outlineLevel="1" x14ac:dyDescent="0.3">
      <c r="A201" s="182"/>
      <c r="B201" s="149" t="str">
        <f>IF(A201&gt;0,VLOOKUP(A201,Liste!$B$179                         : Liste!$C$189,2),"")</f>
        <v/>
      </c>
      <c r="C201" s="186"/>
      <c r="D201" s="187"/>
      <c r="E201" t="str">
        <f>IF(D201&gt;0,VLOOKUP(D201,Liste!$A$10:$D$163,4),"")</f>
        <v/>
      </c>
      <c r="F201" s="188"/>
      <c r="G201" s="37"/>
      <c r="H201" s="188"/>
      <c r="I201" s="144" t="str">
        <f t="shared" si="6"/>
        <v/>
      </c>
    </row>
    <row r="202" spans="1:9" ht="13" outlineLevel="1" x14ac:dyDescent="0.3">
      <c r="A202" s="182"/>
      <c r="B202" s="149" t="str">
        <f>IF(A202&gt;0,VLOOKUP(A202,Liste!$B$179                         : Liste!$C$189,2),"")</f>
        <v/>
      </c>
      <c r="C202" s="186"/>
      <c r="D202" s="187"/>
      <c r="E202" t="str">
        <f>IF(D202&gt;0,VLOOKUP(D202,Liste!$A$10:$D$163,4),"")</f>
        <v/>
      </c>
      <c r="F202" s="188"/>
      <c r="G202" s="37"/>
      <c r="H202" s="188"/>
      <c r="I202" s="144" t="str">
        <f t="shared" si="6"/>
        <v/>
      </c>
    </row>
    <row r="203" spans="1:9" ht="13" outlineLevel="1" x14ac:dyDescent="0.3">
      <c r="A203" s="182"/>
      <c r="B203" s="149" t="str">
        <f>IF(A203&gt;0,VLOOKUP(A203,Liste!$B$179                         : Liste!$C$189,2),"")</f>
        <v/>
      </c>
      <c r="C203" s="186"/>
      <c r="D203" s="187"/>
      <c r="E203" t="str">
        <f>IF(D203&gt;0,VLOOKUP(D203,Liste!$A$10:$D$163,4),"")</f>
        <v/>
      </c>
      <c r="F203" s="188"/>
      <c r="G203" s="37"/>
      <c r="H203" s="188"/>
      <c r="I203" s="144" t="str">
        <f t="shared" si="6"/>
        <v/>
      </c>
    </row>
    <row r="204" spans="1:9" ht="13" outlineLevel="1" x14ac:dyDescent="0.3">
      <c r="A204" s="182"/>
      <c r="B204" s="149" t="str">
        <f>IF(A204&gt;0,VLOOKUP(A204,Liste!$B$179                         : Liste!$C$189,2),"")</f>
        <v/>
      </c>
      <c r="C204" s="186"/>
      <c r="D204" s="187"/>
      <c r="E204" t="str">
        <f>IF(D204&gt;0,VLOOKUP(D204,Liste!$A$10:$D$163,4),"")</f>
        <v/>
      </c>
      <c r="F204" s="188"/>
      <c r="G204" s="37"/>
      <c r="H204" s="188"/>
      <c r="I204" s="144" t="str">
        <f t="shared" si="6"/>
        <v/>
      </c>
    </row>
    <row r="205" spans="1:9" ht="13" outlineLevel="1" x14ac:dyDescent="0.3">
      <c r="A205" s="182"/>
      <c r="B205" s="149" t="str">
        <f>IF(A205&gt;0,VLOOKUP(A205,Liste!$B$179                         : Liste!$C$189,2),"")</f>
        <v/>
      </c>
      <c r="C205" s="186"/>
      <c r="D205" s="187"/>
      <c r="E205" t="str">
        <f>IF(D205&gt;0,VLOOKUP(D205,Liste!$A$10:$D$163,4),"")</f>
        <v/>
      </c>
      <c r="F205" s="188"/>
      <c r="G205" s="37"/>
      <c r="H205" s="188"/>
      <c r="I205" s="144" t="str">
        <f t="shared" si="6"/>
        <v/>
      </c>
    </row>
    <row r="206" spans="1:9" ht="13" outlineLevel="1" x14ac:dyDescent="0.3">
      <c r="A206" s="182"/>
      <c r="B206" s="149" t="str">
        <f>IF(A206&gt;0,VLOOKUP(A206,Liste!$B$179                         : Liste!$C$189,2),"")</f>
        <v/>
      </c>
      <c r="C206" s="186"/>
      <c r="D206" s="187"/>
      <c r="E206" t="str">
        <f>IF(D206&gt;0,VLOOKUP(D206,Liste!$A$10:$D$163,4),"")</f>
        <v/>
      </c>
      <c r="F206" s="188"/>
      <c r="G206" s="37"/>
      <c r="H206" s="188"/>
      <c r="I206" s="144" t="str">
        <f t="shared" si="6"/>
        <v/>
      </c>
    </row>
    <row r="207" spans="1:9" ht="13" outlineLevel="1" x14ac:dyDescent="0.3">
      <c r="A207" s="182"/>
      <c r="B207" s="149" t="str">
        <f>IF(A207&gt;0,VLOOKUP(A207,Liste!$B$179                         : Liste!$C$189,2),"")</f>
        <v/>
      </c>
      <c r="C207" s="186"/>
      <c r="D207" s="187"/>
      <c r="E207" t="str">
        <f>IF(D207&gt;0,VLOOKUP(D207,Liste!$A$10:$D$163,4),"")</f>
        <v/>
      </c>
      <c r="F207" s="188"/>
      <c r="G207" s="37"/>
      <c r="H207" s="188"/>
      <c r="I207" s="144" t="str">
        <f t="shared" si="6"/>
        <v/>
      </c>
    </row>
    <row r="208" spans="1:9" ht="13" outlineLevel="1" x14ac:dyDescent="0.3">
      <c r="A208" s="182"/>
      <c r="B208" s="149" t="str">
        <f>IF(A208&gt;0,VLOOKUP(A208,Liste!$B$179                         : Liste!$C$189,2),"")</f>
        <v/>
      </c>
      <c r="C208" s="186"/>
      <c r="D208" s="187"/>
      <c r="E208" t="str">
        <f>IF(D208&gt;0,VLOOKUP(D208,Liste!$A$10:$D$163,4),"")</f>
        <v/>
      </c>
      <c r="F208" s="188"/>
      <c r="G208" s="37"/>
      <c r="H208" s="188"/>
      <c r="I208" s="144" t="str">
        <f t="shared" si="6"/>
        <v/>
      </c>
    </row>
    <row r="209" spans="1:9" ht="13" outlineLevel="1" x14ac:dyDescent="0.3">
      <c r="A209" s="182"/>
      <c r="B209" s="149" t="str">
        <f>IF(A209&gt;0,VLOOKUP(A209,Liste!$B$179                         : Liste!$C$189,2),"")</f>
        <v/>
      </c>
      <c r="C209" s="186"/>
      <c r="D209" s="187"/>
      <c r="E209" t="str">
        <f>IF(D209&gt;0,VLOOKUP(D209,Liste!$A$10:$D$163,4),"")</f>
        <v/>
      </c>
      <c r="F209" s="188"/>
      <c r="G209" s="37"/>
      <c r="H209" s="188"/>
      <c r="I209" s="144" t="str">
        <f t="shared" si="6"/>
        <v/>
      </c>
    </row>
    <row r="210" spans="1:9" ht="13" outlineLevel="1" x14ac:dyDescent="0.3">
      <c r="A210" s="182"/>
      <c r="B210" s="149" t="str">
        <f>IF(A210&gt;0,VLOOKUP(A210,Liste!$B$179                         : Liste!$C$189,2),"")</f>
        <v/>
      </c>
      <c r="C210" s="186"/>
      <c r="D210" s="187"/>
      <c r="E210" t="str">
        <f>IF(D210&gt;0,VLOOKUP(D210,Liste!$A$10:$D$163,4),"")</f>
        <v/>
      </c>
      <c r="F210" s="188"/>
      <c r="G210" s="37"/>
      <c r="H210" s="188"/>
      <c r="I210" s="144" t="str">
        <f t="shared" si="6"/>
        <v/>
      </c>
    </row>
    <row r="211" spans="1:9" ht="13" outlineLevel="1" x14ac:dyDescent="0.3">
      <c r="A211" s="182"/>
      <c r="B211" s="149" t="str">
        <f>IF(A211&gt;0,VLOOKUP(A211,Liste!$B$179                         : Liste!$C$189,2),"")</f>
        <v/>
      </c>
      <c r="C211" s="186"/>
      <c r="D211" s="187"/>
      <c r="E211" t="str">
        <f>IF(D211&gt;0,VLOOKUP(D211,Liste!$A$10:$D$163,4),"")</f>
        <v/>
      </c>
      <c r="F211" s="188"/>
      <c r="G211" s="37"/>
      <c r="H211" s="188"/>
      <c r="I211" s="144" t="str">
        <f t="shared" si="6"/>
        <v/>
      </c>
    </row>
    <row r="212" spans="1:9" ht="13" outlineLevel="1" x14ac:dyDescent="0.3">
      <c r="A212" s="182"/>
      <c r="B212" s="149" t="str">
        <f>IF(A212&gt;0,VLOOKUP(A212,Liste!$B$179                         : Liste!$C$189,2),"")</f>
        <v/>
      </c>
      <c r="C212" s="186"/>
      <c r="D212" s="187"/>
      <c r="E212" t="str">
        <f>IF(D212&gt;0,VLOOKUP(D212,Liste!$A$10:$D$163,4),"")</f>
        <v/>
      </c>
      <c r="F212" s="188"/>
      <c r="G212" s="37"/>
      <c r="H212" s="188"/>
      <c r="I212" s="144" t="str">
        <f t="shared" si="6"/>
        <v/>
      </c>
    </row>
    <row r="213" spans="1:9" ht="13" outlineLevel="1" x14ac:dyDescent="0.3">
      <c r="A213" s="182"/>
      <c r="B213" s="149" t="str">
        <f>IF(A213&gt;0,VLOOKUP(A213,Liste!$B$179                         : Liste!$C$189,2),"")</f>
        <v/>
      </c>
      <c r="C213" s="186"/>
      <c r="D213" s="187"/>
      <c r="E213" t="str">
        <f>IF(D213&gt;0,VLOOKUP(D213,Liste!$A$10:$D$163,4),"")</f>
        <v/>
      </c>
      <c r="F213" s="188"/>
      <c r="G213" s="37"/>
      <c r="H213" s="188"/>
      <c r="I213" s="144" t="str">
        <f t="shared" si="6"/>
        <v/>
      </c>
    </row>
    <row r="214" spans="1:9" ht="13" outlineLevel="1" x14ac:dyDescent="0.3">
      <c r="A214" s="182"/>
      <c r="B214" s="149" t="str">
        <f>IF(A214&gt;0,VLOOKUP(A214,Liste!$B$179                         : Liste!$C$189,2),"")</f>
        <v/>
      </c>
      <c r="C214" s="186"/>
      <c r="D214" s="187"/>
      <c r="E214" t="str">
        <f>IF(D214&gt;0,VLOOKUP(D214,Liste!$A$10:$D$163,4),"")</f>
        <v/>
      </c>
      <c r="F214" s="188"/>
      <c r="G214" s="37"/>
      <c r="H214" s="188"/>
      <c r="I214" s="144" t="str">
        <f t="shared" si="6"/>
        <v/>
      </c>
    </row>
    <row r="215" spans="1:9" ht="13" outlineLevel="1" x14ac:dyDescent="0.3">
      <c r="A215" s="182"/>
      <c r="B215" s="149" t="str">
        <f>IF(A215&gt;0,VLOOKUP(A215,Liste!$B$179                         : Liste!$C$189,2),"")</f>
        <v/>
      </c>
      <c r="C215" s="186"/>
      <c r="D215" s="187"/>
      <c r="E215" t="str">
        <f>IF(D215&gt;0,VLOOKUP(D215,Liste!$A$10:$D$163,4),"")</f>
        <v/>
      </c>
      <c r="F215" s="188"/>
      <c r="G215" s="37"/>
      <c r="H215" s="188"/>
      <c r="I215" s="144" t="str">
        <f t="shared" si="6"/>
        <v/>
      </c>
    </row>
    <row r="216" spans="1:9" ht="13" outlineLevel="1" x14ac:dyDescent="0.3">
      <c r="A216" s="182"/>
      <c r="B216" s="149" t="str">
        <f>IF(A216&gt;0,VLOOKUP(A216,Liste!$B$179                         : Liste!$C$189,2),"")</f>
        <v/>
      </c>
      <c r="C216" s="186"/>
      <c r="D216" s="187"/>
      <c r="E216" t="str">
        <f>IF(D216&gt;0,VLOOKUP(D216,Liste!$A$10:$D$163,4),"")</f>
        <v/>
      </c>
      <c r="F216" s="188"/>
      <c r="G216" s="37"/>
      <c r="H216" s="188"/>
      <c r="I216" s="144" t="str">
        <f t="shared" si="6"/>
        <v/>
      </c>
    </row>
    <row r="217" spans="1:9" ht="13" outlineLevel="1" x14ac:dyDescent="0.3">
      <c r="A217" s="182"/>
      <c r="B217" s="149" t="str">
        <f>IF(A217&gt;0,VLOOKUP(A217,Liste!$B$179                         : Liste!$C$189,2),"")</f>
        <v/>
      </c>
      <c r="C217" s="186"/>
      <c r="D217" s="187"/>
      <c r="E217" t="str">
        <f>IF(D217&gt;0,VLOOKUP(D217,Liste!$A$10:$D$163,4),"")</f>
        <v/>
      </c>
      <c r="F217" s="188"/>
      <c r="G217" s="37"/>
      <c r="H217" s="188"/>
      <c r="I217" s="144" t="str">
        <f t="shared" si="6"/>
        <v/>
      </c>
    </row>
    <row r="218" spans="1:9" ht="13" outlineLevel="1" x14ac:dyDescent="0.3">
      <c r="A218" s="182"/>
      <c r="B218" s="149" t="str">
        <f>IF(A218&gt;0,VLOOKUP(A218,Liste!$B$179                         : Liste!$C$189,2),"")</f>
        <v/>
      </c>
      <c r="C218" s="186"/>
      <c r="D218" s="187"/>
      <c r="E218" t="str">
        <f>IF(D218&gt;0,VLOOKUP(D218,Liste!$A$10:$D$163,4),"")</f>
        <v/>
      </c>
      <c r="F218" s="188"/>
      <c r="G218" s="37"/>
      <c r="H218" s="188"/>
      <c r="I218" s="144" t="str">
        <f t="shared" si="6"/>
        <v/>
      </c>
    </row>
    <row r="219" spans="1:9" ht="13" outlineLevel="1" x14ac:dyDescent="0.3">
      <c r="A219" s="182"/>
      <c r="B219" s="149" t="str">
        <f>IF(A219&gt;0,VLOOKUP(A219,Liste!$B$179                         : Liste!$C$189,2),"")</f>
        <v/>
      </c>
      <c r="C219" s="186"/>
      <c r="D219" s="187"/>
      <c r="E219" t="str">
        <f>IF(D219&gt;0,VLOOKUP(D219,Liste!$A$10:$D$163,4),"")</f>
        <v/>
      </c>
      <c r="F219" s="188"/>
      <c r="G219" s="37"/>
      <c r="H219" s="188"/>
      <c r="I219" s="144" t="str">
        <f t="shared" si="6"/>
        <v/>
      </c>
    </row>
    <row r="220" spans="1:9" ht="13" outlineLevel="1" x14ac:dyDescent="0.3">
      <c r="A220" s="182"/>
      <c r="B220" s="149" t="str">
        <f>IF(A220&gt;0,VLOOKUP(A220,Liste!$B$179                         : Liste!$C$189,2),"")</f>
        <v/>
      </c>
      <c r="C220" s="186"/>
      <c r="D220" s="187"/>
      <c r="E220" t="str">
        <f>IF(D220&gt;0,VLOOKUP(D220,Liste!$A$10:$D$163,4),"")</f>
        <v/>
      </c>
      <c r="F220" s="188"/>
      <c r="G220" s="37"/>
      <c r="H220" s="188"/>
      <c r="I220" s="144" t="str">
        <f t="shared" si="6"/>
        <v/>
      </c>
    </row>
    <row r="221" spans="1:9" ht="13" outlineLevel="1" x14ac:dyDescent="0.3">
      <c r="A221" s="182"/>
      <c r="B221" s="149" t="str">
        <f>IF(A221&gt;0,VLOOKUP(A221,Liste!$B$179                         : Liste!$C$189,2),"")</f>
        <v/>
      </c>
      <c r="C221" s="186"/>
      <c r="D221" s="187"/>
      <c r="E221" t="str">
        <f>IF(D221&gt;0,VLOOKUP(D221,Liste!$A$10:$D$163,4),"")</f>
        <v/>
      </c>
      <c r="F221" s="188"/>
      <c r="G221" s="37"/>
      <c r="H221" s="188"/>
      <c r="I221" s="144" t="str">
        <f t="shared" si="6"/>
        <v/>
      </c>
    </row>
    <row r="222" spans="1:9" ht="13" outlineLevel="1" x14ac:dyDescent="0.3">
      <c r="A222" s="182"/>
      <c r="B222" s="149" t="str">
        <f>IF(A222&gt;0,VLOOKUP(A222,Liste!$B$179                         : Liste!$C$189,2),"")</f>
        <v/>
      </c>
      <c r="C222" s="186"/>
      <c r="D222" s="187"/>
      <c r="E222" t="str">
        <f>IF(D222&gt;0,VLOOKUP(D222,Liste!$A$10:$D$163,4),"")</f>
        <v/>
      </c>
      <c r="F222" s="188"/>
      <c r="G222" s="37"/>
      <c r="H222" s="188"/>
      <c r="I222" s="144" t="str">
        <f t="shared" si="6"/>
        <v/>
      </c>
    </row>
    <row r="223" spans="1:9" ht="13" outlineLevel="1" x14ac:dyDescent="0.3">
      <c r="A223" s="182"/>
      <c r="B223" s="149" t="str">
        <f>IF(A223&gt;0,VLOOKUP(A223,Liste!$B$179                         : Liste!$C$189,2),"")</f>
        <v/>
      </c>
      <c r="C223" s="186"/>
      <c r="D223" s="187"/>
      <c r="E223" t="str">
        <f>IF(D223&gt;0,VLOOKUP(D223,Liste!$A$10:$D$163,4),"")</f>
        <v/>
      </c>
      <c r="F223" s="188"/>
      <c r="G223" s="37"/>
      <c r="H223" s="188"/>
      <c r="I223" s="144" t="str">
        <f t="shared" si="6"/>
        <v/>
      </c>
    </row>
    <row r="224" spans="1:9" ht="13" outlineLevel="1" x14ac:dyDescent="0.3">
      <c r="A224" s="182"/>
      <c r="B224" s="149" t="str">
        <f>IF(A224&gt;0,VLOOKUP(A224,Liste!$B$179                         : Liste!$C$189,2),"")</f>
        <v/>
      </c>
      <c r="C224" s="186"/>
      <c r="D224" s="187"/>
      <c r="E224" t="str">
        <f>IF(D224&gt;0,VLOOKUP(D224,Liste!$A$10:$D$163,4),"")</f>
        <v/>
      </c>
      <c r="F224" s="188"/>
      <c r="G224" s="37"/>
      <c r="H224" s="188"/>
      <c r="I224" s="144" t="str">
        <f t="shared" si="6"/>
        <v/>
      </c>
    </row>
    <row r="225" spans="1:9" ht="13" outlineLevel="1" x14ac:dyDescent="0.3">
      <c r="A225" s="182"/>
      <c r="B225" s="149" t="str">
        <f>IF(A225&gt;0,VLOOKUP(A225,Liste!$B$179                         : Liste!$C$189,2),"")</f>
        <v/>
      </c>
      <c r="C225" s="186"/>
      <c r="D225" s="187"/>
      <c r="E225" t="str">
        <f>IF(D225&gt;0,VLOOKUP(D225,Liste!$A$10:$D$163,4),"")</f>
        <v/>
      </c>
      <c r="F225" s="188"/>
      <c r="G225" s="37"/>
      <c r="H225" s="188"/>
      <c r="I225" s="144" t="str">
        <f t="shared" si="6"/>
        <v/>
      </c>
    </row>
    <row r="226" spans="1:9" ht="13" outlineLevel="1" x14ac:dyDescent="0.3">
      <c r="A226" s="182"/>
      <c r="B226" s="149" t="str">
        <f>IF(A226&gt;0,VLOOKUP(A226,Liste!$B$179                         : Liste!$C$189,2),"")</f>
        <v/>
      </c>
      <c r="C226" s="186"/>
      <c r="D226" s="187"/>
      <c r="E226" t="str">
        <f>IF(D226&gt;0,VLOOKUP(D226,Liste!$A$10:$D$163,4),"")</f>
        <v/>
      </c>
      <c r="F226" s="188"/>
      <c r="G226" s="37"/>
      <c r="H226" s="188"/>
      <c r="I226" s="144" t="str">
        <f t="shared" si="6"/>
        <v/>
      </c>
    </row>
    <row r="227" spans="1:9" ht="13" outlineLevel="1" x14ac:dyDescent="0.3">
      <c r="A227" s="182"/>
      <c r="B227" s="149" t="str">
        <f>IF(A227&gt;0,VLOOKUP(A227,Liste!$B$179                         : Liste!$C$189,2),"")</f>
        <v/>
      </c>
      <c r="C227" s="186"/>
      <c r="D227" s="187"/>
      <c r="E227" t="str">
        <f>IF(D227&gt;0,VLOOKUP(D227,Liste!$A$10:$D$163,4),"")</f>
        <v/>
      </c>
      <c r="F227" s="188"/>
      <c r="G227" s="37"/>
      <c r="H227" s="188"/>
      <c r="I227" s="144" t="str">
        <f t="shared" si="6"/>
        <v/>
      </c>
    </row>
    <row r="228" spans="1:9" ht="13" outlineLevel="1" x14ac:dyDescent="0.3">
      <c r="A228" s="182"/>
      <c r="B228" s="149" t="str">
        <f>IF(A228&gt;0,VLOOKUP(A228,Liste!$B$179                         : Liste!$C$189,2),"")</f>
        <v/>
      </c>
      <c r="C228" s="186"/>
      <c r="D228" s="187"/>
      <c r="E228" t="str">
        <f>IF(D228&gt;0,VLOOKUP(D228,Liste!$A$10:$D$163,4),"")</f>
        <v/>
      </c>
      <c r="F228" s="188"/>
      <c r="G228" s="37"/>
      <c r="H228" s="188"/>
      <c r="I228" s="144" t="str">
        <f t="shared" si="6"/>
        <v/>
      </c>
    </row>
    <row r="229" spans="1:9" ht="13" outlineLevel="1" x14ac:dyDescent="0.3">
      <c r="A229" s="182"/>
      <c r="B229" s="149" t="str">
        <f>IF(A229&gt;0,VLOOKUP(A229,Liste!$B$179                         : Liste!$C$189,2),"")</f>
        <v/>
      </c>
      <c r="C229" s="186"/>
      <c r="D229" s="187"/>
      <c r="E229" t="str">
        <f>IF(D229&gt;0,VLOOKUP(D229,Liste!$A$10:$D$163,4),"")</f>
        <v/>
      </c>
      <c r="F229" s="188"/>
      <c r="G229" s="37"/>
      <c r="H229" s="188"/>
      <c r="I229" s="144" t="str">
        <f t="shared" si="6"/>
        <v/>
      </c>
    </row>
    <row r="230" spans="1:9" ht="13" outlineLevel="1" x14ac:dyDescent="0.3">
      <c r="A230" s="182"/>
      <c r="B230" s="149" t="str">
        <f>IF(A230&gt;0,VLOOKUP(A230,Liste!$B$179                         : Liste!$C$189,2),"")</f>
        <v/>
      </c>
      <c r="C230" s="186"/>
      <c r="D230" s="187"/>
      <c r="E230" t="str">
        <f>IF(D230&gt;0,VLOOKUP(D230,Liste!$A$10:$D$163,4),"")</f>
        <v/>
      </c>
      <c r="F230" s="188"/>
      <c r="G230" s="37"/>
      <c r="H230" s="188"/>
      <c r="I230" s="144" t="str">
        <f t="shared" si="6"/>
        <v/>
      </c>
    </row>
    <row r="231" spans="1:9" ht="13" outlineLevel="1" x14ac:dyDescent="0.3">
      <c r="A231" s="182"/>
      <c r="B231" s="149" t="str">
        <f>IF(A231&gt;0,VLOOKUP(A231,Liste!$B$179                         : Liste!$C$189,2),"")</f>
        <v/>
      </c>
      <c r="C231" s="186"/>
      <c r="D231" s="187"/>
      <c r="E231" t="str">
        <f>IF(D231&gt;0,VLOOKUP(D231,Liste!$A$10:$D$163,4),"")</f>
        <v/>
      </c>
      <c r="F231" s="188"/>
      <c r="G231" s="37"/>
      <c r="H231" s="188"/>
      <c r="I231" s="144" t="str">
        <f t="shared" si="6"/>
        <v/>
      </c>
    </row>
    <row r="232" spans="1:9" ht="13" outlineLevel="1" x14ac:dyDescent="0.3">
      <c r="A232" s="182"/>
      <c r="B232" s="149" t="str">
        <f>IF(A232&gt;0,VLOOKUP(A232,Liste!$B$179                         : Liste!$C$189,2),"")</f>
        <v/>
      </c>
      <c r="C232" s="186"/>
      <c r="D232" s="187"/>
      <c r="E232" t="str">
        <f>IF(D232&gt;0,VLOOKUP(D232,Liste!$A$10:$D$163,4),"")</f>
        <v/>
      </c>
      <c r="F232" s="188"/>
      <c r="G232" s="37"/>
      <c r="H232" s="188"/>
      <c r="I232" s="144" t="str">
        <f t="shared" si="6"/>
        <v/>
      </c>
    </row>
    <row r="233" spans="1:9" ht="13" outlineLevel="1" x14ac:dyDescent="0.3">
      <c r="A233" s="182"/>
      <c r="B233" s="149" t="str">
        <f>IF(A233&gt;0,VLOOKUP(A233,Liste!$B$179                         : Liste!$C$189,2),"")</f>
        <v/>
      </c>
      <c r="C233" s="186"/>
      <c r="D233" s="187"/>
      <c r="E233" t="str">
        <f>IF(D233&gt;0,VLOOKUP(D233,Liste!$A$10:$D$163,4),"")</f>
        <v/>
      </c>
      <c r="F233" s="188"/>
      <c r="G233" s="37"/>
      <c r="H233" s="188"/>
      <c r="I233" s="144" t="str">
        <f t="shared" si="6"/>
        <v/>
      </c>
    </row>
    <row r="234" spans="1:9" ht="13" outlineLevel="1" x14ac:dyDescent="0.3">
      <c r="A234" s="182"/>
      <c r="B234" s="149" t="str">
        <f>IF(A234&gt;0,VLOOKUP(A234,Liste!$B$179                         : Liste!$C$189,2),"")</f>
        <v/>
      </c>
      <c r="C234" s="186"/>
      <c r="D234" s="187"/>
      <c r="E234" t="str">
        <f>IF(D234&gt;0,VLOOKUP(D234,Liste!$A$10:$D$163,4),"")</f>
        <v/>
      </c>
      <c r="F234" s="188"/>
      <c r="G234" s="37"/>
      <c r="H234" s="188"/>
      <c r="I234" s="144" t="str">
        <f t="shared" si="6"/>
        <v/>
      </c>
    </row>
    <row r="235" spans="1:9" ht="13" outlineLevel="1" x14ac:dyDescent="0.3">
      <c r="A235" s="182"/>
      <c r="B235" s="149" t="str">
        <f>IF(A235&gt;0,VLOOKUP(A235,Liste!$B$179                         : Liste!$C$189,2),"")</f>
        <v/>
      </c>
      <c r="C235" s="186"/>
      <c r="D235" s="187"/>
      <c r="E235" t="str">
        <f>IF(D235&gt;0,VLOOKUP(D235,Liste!$A$10:$D$163,4),"")</f>
        <v/>
      </c>
      <c r="F235" s="188"/>
      <c r="G235" s="37"/>
      <c r="H235" s="188"/>
      <c r="I235" s="144" t="str">
        <f t="shared" si="6"/>
        <v/>
      </c>
    </row>
    <row r="236" spans="1:9" ht="13" outlineLevel="1" x14ac:dyDescent="0.3">
      <c r="A236" s="182"/>
      <c r="B236" s="149" t="str">
        <f>IF(A236&gt;0,VLOOKUP(A236,Liste!$B$179                         : Liste!$C$189,2),"")</f>
        <v/>
      </c>
      <c r="C236" s="186"/>
      <c r="D236" s="187"/>
      <c r="E236" t="str">
        <f>IF(D236&gt;0,VLOOKUP(D236,Liste!$A$10:$D$163,4),"")</f>
        <v/>
      </c>
      <c r="F236" s="188"/>
      <c r="G236" s="37"/>
      <c r="H236" s="188"/>
      <c r="I236" s="144" t="str">
        <f t="shared" si="6"/>
        <v/>
      </c>
    </row>
    <row r="237" spans="1:9" ht="13" outlineLevel="1" x14ac:dyDescent="0.3">
      <c r="A237" s="182"/>
      <c r="B237" s="149" t="str">
        <f>IF(A237&gt;0,VLOOKUP(A237,Liste!$B$179                         : Liste!$C$189,2),"")</f>
        <v/>
      </c>
      <c r="C237" s="186"/>
      <c r="D237" s="187"/>
      <c r="E237" t="str">
        <f>IF(D237&gt;0,VLOOKUP(D237,Liste!$A$10:$D$163,4),"")</f>
        <v/>
      </c>
      <c r="F237" s="188"/>
      <c r="G237" s="37"/>
      <c r="H237" s="188"/>
      <c r="I237" s="144" t="str">
        <f t="shared" si="6"/>
        <v/>
      </c>
    </row>
    <row r="238" spans="1:9" ht="13" outlineLevel="1" x14ac:dyDescent="0.3">
      <c r="A238" s="182"/>
      <c r="B238" s="149" t="str">
        <f>IF(A238&gt;0,VLOOKUP(A238,Liste!$B$179                         : Liste!$C$189,2),"")</f>
        <v/>
      </c>
      <c r="C238" s="186"/>
      <c r="D238" s="187"/>
      <c r="E238" t="str">
        <f>IF(D238&gt;0,VLOOKUP(D238,Liste!$A$10:$D$163,4),"")</f>
        <v/>
      </c>
      <c r="F238" s="188"/>
      <c r="G238" s="37"/>
      <c r="H238" s="188"/>
      <c r="I238" s="144" t="str">
        <f t="shared" ref="I238:I301" si="7">IF(AND(D238&gt;0,F238+G238+H238=0),"EN ATTENTE",IF(F238+G238+H238&gt;1,"ERREUR",""))</f>
        <v/>
      </c>
    </row>
    <row r="239" spans="1:9" ht="13" outlineLevel="1" x14ac:dyDescent="0.3">
      <c r="A239" s="182"/>
      <c r="B239" s="149" t="str">
        <f>IF(A239&gt;0,VLOOKUP(A239,Liste!$B$179                         : Liste!$C$189,2),"")</f>
        <v/>
      </c>
      <c r="C239" s="186"/>
      <c r="D239" s="187"/>
      <c r="E239" t="str">
        <f>IF(D239&gt;0,VLOOKUP(D239,Liste!$A$10:$D$163,4),"")</f>
        <v/>
      </c>
      <c r="F239" s="188"/>
      <c r="G239" s="37"/>
      <c r="H239" s="188"/>
      <c r="I239" s="144" t="str">
        <f t="shared" si="7"/>
        <v/>
      </c>
    </row>
    <row r="240" spans="1:9" ht="13" outlineLevel="1" x14ac:dyDescent="0.3">
      <c r="A240" s="182"/>
      <c r="B240" s="149" t="str">
        <f>IF(A240&gt;0,VLOOKUP(A240,Liste!$B$179                         : Liste!$C$189,2),"")</f>
        <v/>
      </c>
      <c r="C240" s="186"/>
      <c r="D240" s="187"/>
      <c r="E240" t="str">
        <f>IF(D240&gt;0,VLOOKUP(D240,Liste!$A$10:$D$163,4),"")</f>
        <v/>
      </c>
      <c r="F240" s="188"/>
      <c r="G240" s="37"/>
      <c r="H240" s="188"/>
      <c r="I240" s="144" t="str">
        <f t="shared" si="7"/>
        <v/>
      </c>
    </row>
    <row r="241" spans="1:9" ht="13" outlineLevel="1" x14ac:dyDescent="0.3">
      <c r="A241" s="182"/>
      <c r="B241" s="149" t="str">
        <f>IF(A241&gt;0,VLOOKUP(A241,Liste!$B$179                         : Liste!$C$189,2),"")</f>
        <v/>
      </c>
      <c r="C241" s="186"/>
      <c r="D241" s="187"/>
      <c r="E241" t="str">
        <f>IF(D241&gt;0,VLOOKUP(D241,Liste!$A$10:$D$163,4),"")</f>
        <v/>
      </c>
      <c r="F241" s="188"/>
      <c r="G241" s="37"/>
      <c r="H241" s="188"/>
      <c r="I241" s="144" t="str">
        <f t="shared" si="7"/>
        <v/>
      </c>
    </row>
    <row r="242" spans="1:9" ht="13" outlineLevel="1" x14ac:dyDescent="0.3">
      <c r="A242" s="182"/>
      <c r="B242" s="149" t="str">
        <f>IF(A242&gt;0,VLOOKUP(A242,Liste!$B$179                         : Liste!$C$189,2),"")</f>
        <v/>
      </c>
      <c r="C242" s="186"/>
      <c r="D242" s="187"/>
      <c r="E242" t="str">
        <f>IF(D242&gt;0,VLOOKUP(D242,Liste!$A$10:$D$163,4),"")</f>
        <v/>
      </c>
      <c r="F242" s="188"/>
      <c r="G242" s="37"/>
      <c r="H242" s="188"/>
      <c r="I242" s="144" t="str">
        <f t="shared" si="7"/>
        <v/>
      </c>
    </row>
    <row r="243" spans="1:9" ht="13" outlineLevel="1" x14ac:dyDescent="0.3">
      <c r="A243" s="182"/>
      <c r="B243" s="149" t="str">
        <f>IF(A243&gt;0,VLOOKUP(A243,Liste!$B$179                         : Liste!$C$189,2),"")</f>
        <v/>
      </c>
      <c r="C243" s="186"/>
      <c r="D243" s="187"/>
      <c r="E243" t="str">
        <f>IF(D243&gt;0,VLOOKUP(D243,Liste!$A$10:$D$163,4),"")</f>
        <v/>
      </c>
      <c r="F243" s="188"/>
      <c r="G243" s="37"/>
      <c r="H243" s="188"/>
      <c r="I243" s="144" t="str">
        <f t="shared" si="7"/>
        <v/>
      </c>
    </row>
    <row r="244" spans="1:9" ht="13" outlineLevel="1" x14ac:dyDescent="0.3">
      <c r="A244" s="182"/>
      <c r="B244" s="149" t="str">
        <f>IF(A244&gt;0,VLOOKUP(A244,Liste!$B$179                         : Liste!$C$189,2),"")</f>
        <v/>
      </c>
      <c r="C244" s="186"/>
      <c r="D244" s="187"/>
      <c r="E244" t="str">
        <f>IF(D244&gt;0,VLOOKUP(D244,Liste!$A$10:$D$163,4),"")</f>
        <v/>
      </c>
      <c r="F244" s="188"/>
      <c r="G244" s="37"/>
      <c r="H244" s="188"/>
      <c r="I244" s="144" t="str">
        <f t="shared" si="7"/>
        <v/>
      </c>
    </row>
    <row r="245" spans="1:9" ht="13" outlineLevel="1" x14ac:dyDescent="0.3">
      <c r="A245" s="182"/>
      <c r="B245" s="149" t="str">
        <f>IF(A245&gt;0,VLOOKUP(A245,Liste!$B$179                         : Liste!$C$189,2),"")</f>
        <v/>
      </c>
      <c r="C245" s="186"/>
      <c r="D245" s="187"/>
      <c r="E245" t="str">
        <f>IF(D245&gt;0,VLOOKUP(D245,Liste!$A$10:$D$163,4),"")</f>
        <v/>
      </c>
      <c r="F245" s="188"/>
      <c r="G245" s="37"/>
      <c r="H245" s="188"/>
      <c r="I245" s="144" t="str">
        <f t="shared" si="7"/>
        <v/>
      </c>
    </row>
    <row r="246" spans="1:9" ht="13" outlineLevel="1" x14ac:dyDescent="0.3">
      <c r="A246" s="182"/>
      <c r="B246" s="149" t="str">
        <f>IF(A246&gt;0,VLOOKUP(A246,Liste!$B$179                         : Liste!$C$189,2),"")</f>
        <v/>
      </c>
      <c r="C246" s="186"/>
      <c r="D246" s="187"/>
      <c r="E246" t="str">
        <f>IF(D246&gt;0,VLOOKUP(D246,Liste!$A$10:$D$163,4),"")</f>
        <v/>
      </c>
      <c r="F246" s="188"/>
      <c r="G246" s="37"/>
      <c r="H246" s="188"/>
      <c r="I246" s="144" t="str">
        <f t="shared" si="7"/>
        <v/>
      </c>
    </row>
    <row r="247" spans="1:9" ht="13" outlineLevel="1" x14ac:dyDescent="0.3">
      <c r="A247" s="182"/>
      <c r="B247" s="149" t="str">
        <f>IF(A247&gt;0,VLOOKUP(A247,Liste!$B$179                         : Liste!$C$189,2),"")</f>
        <v/>
      </c>
      <c r="C247" s="186"/>
      <c r="D247" s="187"/>
      <c r="E247" t="str">
        <f>IF(D247&gt;0,VLOOKUP(D247,Liste!$A$10:$D$163,4),"")</f>
        <v/>
      </c>
      <c r="F247" s="188"/>
      <c r="G247" s="37"/>
      <c r="H247" s="188"/>
      <c r="I247" s="144" t="str">
        <f t="shared" si="7"/>
        <v/>
      </c>
    </row>
    <row r="248" spans="1:9" ht="13" outlineLevel="1" x14ac:dyDescent="0.3">
      <c r="A248" s="182"/>
      <c r="B248" s="149" t="str">
        <f>IF(A248&gt;0,VLOOKUP(A248,Liste!$B$179                         : Liste!$C$189,2),"")</f>
        <v/>
      </c>
      <c r="C248" s="186"/>
      <c r="D248" s="187"/>
      <c r="E248" t="str">
        <f>IF(D248&gt;0,VLOOKUP(D248,Liste!$A$10:$D$163,4),"")</f>
        <v/>
      </c>
      <c r="F248" s="188"/>
      <c r="G248" s="37"/>
      <c r="H248" s="188"/>
      <c r="I248" s="144" t="str">
        <f t="shared" si="7"/>
        <v/>
      </c>
    </row>
    <row r="249" spans="1:9" ht="13" outlineLevel="1" x14ac:dyDescent="0.3">
      <c r="A249" s="147"/>
      <c r="B249" s="149" t="str">
        <f>IF(A249&gt;0,VLOOKUP(A249,Liste!$B$179                         : Liste!$C$189,2),"")</f>
        <v/>
      </c>
      <c r="C249" s="186"/>
      <c r="D249" s="187"/>
      <c r="E249" t="str">
        <f>IF(D249&gt;0,VLOOKUP(D249,Liste!$A$10:$D$163,4),"")</f>
        <v/>
      </c>
      <c r="F249" s="188"/>
      <c r="G249" s="37"/>
      <c r="H249" s="188"/>
      <c r="I249" s="144" t="str">
        <f t="shared" si="7"/>
        <v/>
      </c>
    </row>
    <row r="250" spans="1:9" ht="13" outlineLevel="1" x14ac:dyDescent="0.3">
      <c r="A250" s="147"/>
      <c r="B250" s="149" t="str">
        <f>IF(A250&gt;0,VLOOKUP(A250,Liste!$B$179                         : Liste!$C$189,2),"")</f>
        <v/>
      </c>
      <c r="C250" s="186"/>
      <c r="D250" s="187"/>
      <c r="E250" t="str">
        <f>IF(D250&gt;0,VLOOKUP(D250,Liste!$A$10:$D$163,4),"")</f>
        <v/>
      </c>
      <c r="F250" s="188"/>
      <c r="G250" s="37"/>
      <c r="H250" s="188"/>
      <c r="I250" s="144" t="str">
        <f t="shared" si="7"/>
        <v/>
      </c>
    </row>
    <row r="251" spans="1:9" ht="13" outlineLevel="1" x14ac:dyDescent="0.3">
      <c r="A251" s="147"/>
      <c r="B251" s="149" t="str">
        <f>IF(A251&gt;0,VLOOKUP(A251,Liste!$B$179                         : Liste!$C$189,2),"")</f>
        <v/>
      </c>
      <c r="C251" s="186"/>
      <c r="D251" s="187"/>
      <c r="E251" t="str">
        <f>IF(D251&gt;0,VLOOKUP(D251,Liste!$A$10:$D$163,4),"")</f>
        <v/>
      </c>
      <c r="F251" s="188"/>
      <c r="G251" s="37"/>
      <c r="H251" s="188"/>
      <c r="I251" s="144" t="str">
        <f t="shared" si="7"/>
        <v/>
      </c>
    </row>
    <row r="252" spans="1:9" ht="13" outlineLevel="1" x14ac:dyDescent="0.3">
      <c r="A252" s="147"/>
      <c r="B252" s="149" t="str">
        <f>IF(A252&gt;0,VLOOKUP(A252,Liste!$B$179                         : Liste!$C$189,2),"")</f>
        <v/>
      </c>
      <c r="C252" s="186"/>
      <c r="D252" s="187"/>
      <c r="E252" t="str">
        <f>IF(D252&gt;0,VLOOKUP(D252,Liste!$A$10:$D$163,4),"")</f>
        <v/>
      </c>
      <c r="F252" s="188"/>
      <c r="G252" s="37"/>
      <c r="H252" s="188"/>
      <c r="I252" s="144" t="str">
        <f t="shared" si="7"/>
        <v/>
      </c>
    </row>
    <row r="253" spans="1:9" ht="13" outlineLevel="1" x14ac:dyDescent="0.3">
      <c r="A253" s="147"/>
      <c r="B253" s="149" t="str">
        <f>IF(A253&gt;0,VLOOKUP(A253,Liste!$B$179                         : Liste!$C$189,2),"")</f>
        <v/>
      </c>
      <c r="C253" s="186"/>
      <c r="D253" s="187"/>
      <c r="E253" t="str">
        <f>IF(D253&gt;0,VLOOKUP(D253,Liste!$A$10:$D$163,4),"")</f>
        <v/>
      </c>
      <c r="F253" s="188"/>
      <c r="G253" s="37"/>
      <c r="H253" s="188"/>
      <c r="I253" s="144" t="str">
        <f t="shared" si="7"/>
        <v/>
      </c>
    </row>
    <row r="254" spans="1:9" ht="13" outlineLevel="1" x14ac:dyDescent="0.3">
      <c r="A254" s="147"/>
      <c r="B254" s="149" t="str">
        <f>IF(A254&gt;0,VLOOKUP(A254,Liste!$B$179                         : Liste!$C$189,2),"")</f>
        <v/>
      </c>
      <c r="C254" s="186"/>
      <c r="D254" s="187"/>
      <c r="E254" t="str">
        <f>IF(D254&gt;0,VLOOKUP(D254,Liste!$A$10:$D$163,4),"")</f>
        <v/>
      </c>
      <c r="F254" s="188"/>
      <c r="G254" s="37"/>
      <c r="H254" s="188"/>
      <c r="I254" s="144" t="str">
        <f t="shared" si="7"/>
        <v/>
      </c>
    </row>
    <row r="255" spans="1:9" ht="13" outlineLevel="1" x14ac:dyDescent="0.3">
      <c r="A255" s="147"/>
      <c r="B255" s="149" t="str">
        <f>IF(A255&gt;0,VLOOKUP(A255,Liste!$B$179                         : Liste!$C$189,2),"")</f>
        <v/>
      </c>
      <c r="C255" s="186"/>
      <c r="D255" s="187"/>
      <c r="E255" t="str">
        <f>IF(D255&gt;0,VLOOKUP(D255,Liste!$A$10:$D$163,4),"")</f>
        <v/>
      </c>
      <c r="F255" s="188"/>
      <c r="G255" s="37"/>
      <c r="H255" s="188"/>
      <c r="I255" s="144" t="str">
        <f t="shared" si="7"/>
        <v/>
      </c>
    </row>
    <row r="256" spans="1:9" ht="13" outlineLevel="1" x14ac:dyDescent="0.3">
      <c r="A256" s="147"/>
      <c r="B256" s="149" t="str">
        <f>IF(A256&gt;0,VLOOKUP(A256,Liste!$B$179                         : Liste!$C$189,2),"")</f>
        <v/>
      </c>
      <c r="C256" s="186"/>
      <c r="D256" s="187"/>
      <c r="E256" t="str">
        <f>IF(D256&gt;0,VLOOKUP(D256,Liste!$A$10:$D$163,4),"")</f>
        <v/>
      </c>
      <c r="F256" s="188"/>
      <c r="G256" s="37"/>
      <c r="H256" s="188"/>
      <c r="I256" s="144" t="str">
        <f t="shared" si="7"/>
        <v/>
      </c>
    </row>
    <row r="257" spans="1:9" ht="13" outlineLevel="1" x14ac:dyDescent="0.3">
      <c r="A257" s="147"/>
      <c r="B257" s="149" t="str">
        <f>IF(A257&gt;0,VLOOKUP(A257,Liste!$B$179                         : Liste!$C$189,2),"")</f>
        <v/>
      </c>
      <c r="C257" s="186"/>
      <c r="D257" s="187"/>
      <c r="E257" t="str">
        <f>IF(D257&gt;0,VLOOKUP(D257,Liste!$A$10:$D$163,4),"")</f>
        <v/>
      </c>
      <c r="F257" s="188"/>
      <c r="G257" s="37"/>
      <c r="H257" s="188"/>
      <c r="I257" s="144" t="str">
        <f t="shared" si="7"/>
        <v/>
      </c>
    </row>
    <row r="258" spans="1:9" ht="13" outlineLevel="1" x14ac:dyDescent="0.3">
      <c r="A258" s="147"/>
      <c r="B258" s="149" t="str">
        <f>IF(A258&gt;0,VLOOKUP(A258,Liste!$B$179                         : Liste!$C$189,2),"")</f>
        <v/>
      </c>
      <c r="C258" s="186"/>
      <c r="D258" s="187"/>
      <c r="E258" t="str">
        <f>IF(D258&gt;0,VLOOKUP(D258,Liste!$A$10:$D$163,4),"")</f>
        <v/>
      </c>
      <c r="F258" s="188"/>
      <c r="G258" s="37"/>
      <c r="H258" s="188"/>
      <c r="I258" s="144" t="str">
        <f t="shared" si="7"/>
        <v/>
      </c>
    </row>
    <row r="259" spans="1:9" ht="13" outlineLevel="1" x14ac:dyDescent="0.3">
      <c r="A259" s="147"/>
      <c r="B259" s="149" t="str">
        <f>IF(A259&gt;0,VLOOKUP(A259,Liste!$B$179                         : Liste!$C$189,2),"")</f>
        <v/>
      </c>
      <c r="C259" s="186"/>
      <c r="D259" s="187"/>
      <c r="E259" t="str">
        <f>IF(D259&gt;0,VLOOKUP(D259,Liste!$A$10:$D$163,4),"")</f>
        <v/>
      </c>
      <c r="F259" s="188"/>
      <c r="G259" s="37"/>
      <c r="H259" s="188"/>
      <c r="I259" s="144" t="str">
        <f t="shared" si="7"/>
        <v/>
      </c>
    </row>
    <row r="260" spans="1:9" ht="13" outlineLevel="1" x14ac:dyDescent="0.3">
      <c r="A260" s="147"/>
      <c r="B260" s="149" t="str">
        <f>IF(A260&gt;0,VLOOKUP(A260,Liste!$B$179                         : Liste!$C$189,2),"")</f>
        <v/>
      </c>
      <c r="C260" s="186"/>
      <c r="D260" s="187"/>
      <c r="E260" t="str">
        <f>IF(D260&gt;0,VLOOKUP(D260,Liste!$A$10:$D$163,4),"")</f>
        <v/>
      </c>
      <c r="F260" s="188"/>
      <c r="G260" s="37"/>
      <c r="H260" s="188"/>
      <c r="I260" s="144" t="str">
        <f t="shared" si="7"/>
        <v/>
      </c>
    </row>
    <row r="261" spans="1:9" ht="13" outlineLevel="1" x14ac:dyDescent="0.3">
      <c r="A261" s="147"/>
      <c r="B261" s="149" t="str">
        <f>IF(A261&gt;0,VLOOKUP(A261,Liste!$B$179                         : Liste!$C$189,2),"")</f>
        <v/>
      </c>
      <c r="C261" s="186"/>
      <c r="D261" s="187"/>
      <c r="E261" t="str">
        <f>IF(D261&gt;0,VLOOKUP(D261,Liste!$A$10:$D$163,4),"")</f>
        <v/>
      </c>
      <c r="F261" s="188"/>
      <c r="G261" s="37"/>
      <c r="H261" s="188"/>
      <c r="I261" s="144" t="str">
        <f t="shared" si="7"/>
        <v/>
      </c>
    </row>
    <row r="262" spans="1:9" ht="13" outlineLevel="1" x14ac:dyDescent="0.3">
      <c r="A262" s="147"/>
      <c r="B262" s="149" t="str">
        <f>IF(A262&gt;0,VLOOKUP(A262,Liste!$B$179                         : Liste!$C$189,2),"")</f>
        <v/>
      </c>
      <c r="C262" s="186"/>
      <c r="D262" s="187"/>
      <c r="E262" t="str">
        <f>IF(D262&gt;0,VLOOKUP(D262,Liste!$A$10:$D$163,4),"")</f>
        <v/>
      </c>
      <c r="F262" s="188"/>
      <c r="G262" s="37"/>
      <c r="H262" s="188"/>
      <c r="I262" s="144" t="str">
        <f t="shared" si="7"/>
        <v/>
      </c>
    </row>
    <row r="263" spans="1:9" ht="13" outlineLevel="1" x14ac:dyDescent="0.3">
      <c r="A263" s="147"/>
      <c r="B263" s="149" t="str">
        <f>IF(A263&gt;0,VLOOKUP(A263,Liste!$B$179                         : Liste!$C$189,2),"")</f>
        <v/>
      </c>
      <c r="C263" s="186"/>
      <c r="D263" s="187"/>
      <c r="E263" t="str">
        <f>IF(D263&gt;0,VLOOKUP(D263,Liste!$A$10:$D$163,4),"")</f>
        <v/>
      </c>
      <c r="F263" s="188"/>
      <c r="G263" s="37"/>
      <c r="H263" s="188"/>
      <c r="I263" s="144" t="str">
        <f t="shared" si="7"/>
        <v/>
      </c>
    </row>
    <row r="264" spans="1:9" ht="13" outlineLevel="1" x14ac:dyDescent="0.3">
      <c r="A264" s="147"/>
      <c r="B264" s="149" t="str">
        <f>IF(A264&gt;0,VLOOKUP(A264,Liste!$B$179                         : Liste!$C$189,2),"")</f>
        <v/>
      </c>
      <c r="C264" s="186"/>
      <c r="D264" s="187"/>
      <c r="E264" t="str">
        <f>IF(D264&gt;0,VLOOKUP(D264,Liste!$A$10:$D$163,4),"")</f>
        <v/>
      </c>
      <c r="F264" s="188"/>
      <c r="G264" s="37"/>
      <c r="H264" s="188"/>
      <c r="I264" s="144" t="str">
        <f t="shared" si="7"/>
        <v/>
      </c>
    </row>
    <row r="265" spans="1:9" ht="13" outlineLevel="1" x14ac:dyDescent="0.3">
      <c r="A265" s="147"/>
      <c r="B265" s="149" t="str">
        <f>IF(A265&gt;0,VLOOKUP(A265,Liste!$B$179                         : Liste!$C$189,2),"")</f>
        <v/>
      </c>
      <c r="C265" s="186"/>
      <c r="D265" s="187"/>
      <c r="E265" t="str">
        <f>IF(D265&gt;0,VLOOKUP(D265,Liste!$A$10:$D$163,4),"")</f>
        <v/>
      </c>
      <c r="F265" s="188"/>
      <c r="G265" s="37"/>
      <c r="H265" s="188"/>
      <c r="I265" s="144" t="str">
        <f t="shared" si="7"/>
        <v/>
      </c>
    </row>
    <row r="266" spans="1:9" ht="13" outlineLevel="1" x14ac:dyDescent="0.3">
      <c r="A266" s="147"/>
      <c r="B266" s="149" t="str">
        <f>IF(A266&gt;0,VLOOKUP(A266,Liste!$B$179                         : Liste!$C$189,2),"")</f>
        <v/>
      </c>
      <c r="C266" s="186"/>
      <c r="D266" s="187"/>
      <c r="E266" t="str">
        <f>IF(D266&gt;0,VLOOKUP(D266,Liste!$A$10:$D$163,4),"")</f>
        <v/>
      </c>
      <c r="F266" s="188"/>
      <c r="G266" s="37"/>
      <c r="H266" s="188"/>
      <c r="I266" s="144" t="str">
        <f t="shared" si="7"/>
        <v/>
      </c>
    </row>
    <row r="267" spans="1:9" ht="13" outlineLevel="1" x14ac:dyDescent="0.3">
      <c r="A267" s="147"/>
      <c r="B267" s="149" t="str">
        <f>IF(A267&gt;0,VLOOKUP(A267,Liste!$B$179                         : Liste!$C$189,2),"")</f>
        <v/>
      </c>
      <c r="C267" s="186"/>
      <c r="D267" s="187"/>
      <c r="E267" t="str">
        <f>IF(D267&gt;0,VLOOKUP(D267,Liste!$A$10:$D$163,4),"")</f>
        <v/>
      </c>
      <c r="F267" s="188"/>
      <c r="G267" s="37"/>
      <c r="H267" s="188"/>
      <c r="I267" s="144" t="str">
        <f t="shared" si="7"/>
        <v/>
      </c>
    </row>
    <row r="268" spans="1:9" ht="13" outlineLevel="1" x14ac:dyDescent="0.3">
      <c r="A268" s="147"/>
      <c r="B268" s="149" t="str">
        <f>IF(A268&gt;0,VLOOKUP(A268,Liste!$B$179                         : Liste!$C$189,2),"")</f>
        <v/>
      </c>
      <c r="C268" s="186"/>
      <c r="D268" s="187"/>
      <c r="E268" t="str">
        <f>IF(D268&gt;0,VLOOKUP(D268,Liste!$A$10:$D$163,4),"")</f>
        <v/>
      </c>
      <c r="F268" s="188"/>
      <c r="G268" s="37"/>
      <c r="H268" s="188"/>
      <c r="I268" s="144" t="str">
        <f t="shared" si="7"/>
        <v/>
      </c>
    </row>
    <row r="269" spans="1:9" ht="13" outlineLevel="1" x14ac:dyDescent="0.3">
      <c r="A269" s="147"/>
      <c r="B269" s="149" t="str">
        <f>IF(A269&gt;0,VLOOKUP(A269,Liste!$B$179                         : Liste!$C$189,2),"")</f>
        <v/>
      </c>
      <c r="C269" s="186"/>
      <c r="D269" s="187"/>
      <c r="E269" t="str">
        <f>IF(D269&gt;0,VLOOKUP(D269,Liste!$A$10:$D$163,4),"")</f>
        <v/>
      </c>
      <c r="F269" s="188"/>
      <c r="G269" s="37"/>
      <c r="H269" s="188"/>
      <c r="I269" s="144" t="str">
        <f t="shared" si="7"/>
        <v/>
      </c>
    </row>
    <row r="270" spans="1:9" ht="13" outlineLevel="1" x14ac:dyDescent="0.3">
      <c r="A270" s="147"/>
      <c r="B270" s="149" t="str">
        <f>IF(A270&gt;0,VLOOKUP(A270,Liste!$B$179                         : Liste!$C$189,2),"")</f>
        <v/>
      </c>
      <c r="C270" s="186"/>
      <c r="D270" s="187"/>
      <c r="E270" t="str">
        <f>IF(D270&gt;0,VLOOKUP(D270,Liste!$A$10:$D$163,4),"")</f>
        <v/>
      </c>
      <c r="F270" s="188"/>
      <c r="G270" s="37"/>
      <c r="H270" s="188"/>
      <c r="I270" s="144" t="str">
        <f t="shared" si="7"/>
        <v/>
      </c>
    </row>
    <row r="271" spans="1:9" ht="13" outlineLevel="1" x14ac:dyDescent="0.3">
      <c r="A271" s="147"/>
      <c r="B271" s="149" t="str">
        <f>IF(A271&gt;0,VLOOKUP(A271,Liste!$B$179                         : Liste!$C$189,2),"")</f>
        <v/>
      </c>
      <c r="C271" s="186"/>
      <c r="D271" s="187"/>
      <c r="E271" t="str">
        <f>IF(D271&gt;0,VLOOKUP(D271,Liste!$A$10:$D$163,4),"")</f>
        <v/>
      </c>
      <c r="F271" s="188"/>
      <c r="G271" s="37"/>
      <c r="H271" s="188"/>
      <c r="I271" s="144" t="str">
        <f t="shared" si="7"/>
        <v/>
      </c>
    </row>
    <row r="272" spans="1:9" ht="13" outlineLevel="1" x14ac:dyDescent="0.3">
      <c r="A272" s="147"/>
      <c r="B272" s="149" t="str">
        <f>IF(A272&gt;0,VLOOKUP(A272,Liste!$B$179                         : Liste!$C$189,2),"")</f>
        <v/>
      </c>
      <c r="C272" s="186"/>
      <c r="D272" s="187"/>
      <c r="E272" t="str">
        <f>IF(D272&gt;0,VLOOKUP(D272,Liste!$A$10:$D$163,4),"")</f>
        <v/>
      </c>
      <c r="F272" s="188"/>
      <c r="G272" s="37"/>
      <c r="H272" s="188"/>
      <c r="I272" s="144" t="str">
        <f t="shared" si="7"/>
        <v/>
      </c>
    </row>
    <row r="273" spans="1:9" ht="13" outlineLevel="1" x14ac:dyDescent="0.3">
      <c r="A273" s="147"/>
      <c r="B273" s="149" t="str">
        <f>IF(A273&gt;0,VLOOKUP(A273,Liste!$B$179                         : Liste!$C$189,2),"")</f>
        <v/>
      </c>
      <c r="C273" s="186"/>
      <c r="D273" s="187"/>
      <c r="E273" t="str">
        <f>IF(D273&gt;0,VLOOKUP(D273,Liste!$A$10:$D$163,4),"")</f>
        <v/>
      </c>
      <c r="F273" s="188"/>
      <c r="G273" s="37"/>
      <c r="H273" s="188"/>
      <c r="I273" s="144" t="str">
        <f t="shared" si="7"/>
        <v/>
      </c>
    </row>
    <row r="274" spans="1:9" ht="13" outlineLevel="1" x14ac:dyDescent="0.3">
      <c r="A274" s="147"/>
      <c r="B274" s="149" t="str">
        <f>IF(A274&gt;0,VLOOKUP(A274,Liste!$B$179                         : Liste!$C$189,2),"")</f>
        <v/>
      </c>
      <c r="C274" s="186"/>
      <c r="D274" s="187"/>
      <c r="E274" t="str">
        <f>IF(D274&gt;0,VLOOKUP(D274,Liste!$A$10:$D$163,4),"")</f>
        <v/>
      </c>
      <c r="F274" s="188"/>
      <c r="G274" s="37"/>
      <c r="H274" s="188"/>
      <c r="I274" s="144" t="str">
        <f t="shared" si="7"/>
        <v/>
      </c>
    </row>
    <row r="275" spans="1:9" ht="13" outlineLevel="1" x14ac:dyDescent="0.3">
      <c r="A275" s="147"/>
      <c r="B275" s="149" t="str">
        <f>IF(A275&gt;0,VLOOKUP(A275,Liste!$B$179                         : Liste!$C$189,2),"")</f>
        <v/>
      </c>
      <c r="C275" s="186"/>
      <c r="D275" s="187"/>
      <c r="E275" t="str">
        <f>IF(D275&gt;0,VLOOKUP(D275,Liste!$A$10:$D$163,4),"")</f>
        <v/>
      </c>
      <c r="F275" s="188"/>
      <c r="G275" s="37"/>
      <c r="H275" s="188"/>
      <c r="I275" s="144" t="str">
        <f t="shared" si="7"/>
        <v/>
      </c>
    </row>
    <row r="276" spans="1:9" ht="13" outlineLevel="1" x14ac:dyDescent="0.3">
      <c r="A276" s="147"/>
      <c r="B276" s="149" t="str">
        <f>IF(A276&gt;0,VLOOKUP(A276,Liste!$B$179                         : Liste!$C$189,2),"")</f>
        <v/>
      </c>
      <c r="C276" s="186"/>
      <c r="D276" s="187"/>
      <c r="E276" t="str">
        <f>IF(D276&gt;0,VLOOKUP(D276,Liste!$A$10:$D$163,4),"")</f>
        <v/>
      </c>
      <c r="F276" s="188"/>
      <c r="G276" s="37"/>
      <c r="H276" s="188"/>
      <c r="I276" s="144" t="str">
        <f t="shared" si="7"/>
        <v/>
      </c>
    </row>
    <row r="277" spans="1:9" ht="13" outlineLevel="1" x14ac:dyDescent="0.3">
      <c r="A277" s="147"/>
      <c r="B277" s="149" t="str">
        <f>IF(A277&gt;0,VLOOKUP(A277,Liste!$B$179                         : Liste!$C$189,2),"")</f>
        <v/>
      </c>
      <c r="C277" s="186"/>
      <c r="D277" s="187"/>
      <c r="E277" t="str">
        <f>IF(D277&gt;0,VLOOKUP(D277,Liste!$A$10:$D$163,4),"")</f>
        <v/>
      </c>
      <c r="F277" s="188"/>
      <c r="G277" s="37"/>
      <c r="H277" s="188"/>
      <c r="I277" s="144" t="str">
        <f t="shared" si="7"/>
        <v/>
      </c>
    </row>
    <row r="278" spans="1:9" ht="13" outlineLevel="1" x14ac:dyDescent="0.3">
      <c r="A278" s="147"/>
      <c r="B278" s="149" t="str">
        <f>IF(A278&gt;0,VLOOKUP(A278,Liste!$B$179                         : Liste!$C$189,2),"")</f>
        <v/>
      </c>
      <c r="C278" s="186"/>
      <c r="D278" s="187"/>
      <c r="E278" t="str">
        <f>IF(D278&gt;0,VLOOKUP(D278,Liste!$A$10:$D$163,4),"")</f>
        <v/>
      </c>
      <c r="F278" s="188"/>
      <c r="G278" s="37"/>
      <c r="H278" s="188"/>
      <c r="I278" s="144" t="str">
        <f t="shared" si="7"/>
        <v/>
      </c>
    </row>
    <row r="279" spans="1:9" ht="13" outlineLevel="1" x14ac:dyDescent="0.3">
      <c r="A279" s="147"/>
      <c r="B279" s="149" t="str">
        <f>IF(A279&gt;0,VLOOKUP(A279,Liste!$B$179                         : Liste!$C$189,2),"")</f>
        <v/>
      </c>
      <c r="C279" s="186"/>
      <c r="D279" s="187"/>
      <c r="E279" t="str">
        <f>IF(D279&gt;0,VLOOKUP(D279,Liste!$A$10:$D$163,4),"")</f>
        <v/>
      </c>
      <c r="F279" s="188"/>
      <c r="G279" s="37"/>
      <c r="H279" s="188"/>
      <c r="I279" s="144" t="str">
        <f t="shared" si="7"/>
        <v/>
      </c>
    </row>
    <row r="280" spans="1:9" ht="13" outlineLevel="1" x14ac:dyDescent="0.3">
      <c r="A280" s="147"/>
      <c r="B280" s="149" t="str">
        <f>IF(A280&gt;0,VLOOKUP(A280,Liste!$B$179                         : Liste!$C$189,2),"")</f>
        <v/>
      </c>
      <c r="C280" s="186"/>
      <c r="D280" s="187"/>
      <c r="E280" t="str">
        <f>IF(D280&gt;0,VLOOKUP(D280,Liste!$A$10:$D$163,4),"")</f>
        <v/>
      </c>
      <c r="F280" s="188"/>
      <c r="G280" s="37"/>
      <c r="H280" s="188"/>
      <c r="I280" s="144" t="str">
        <f t="shared" si="7"/>
        <v/>
      </c>
    </row>
    <row r="281" spans="1:9" ht="13" outlineLevel="1" x14ac:dyDescent="0.3">
      <c r="A281" s="147"/>
      <c r="B281" s="149" t="str">
        <f>IF(A281&gt;0,VLOOKUP(A281,Liste!$B$179                         : Liste!$C$189,2),"")</f>
        <v/>
      </c>
      <c r="C281" s="186"/>
      <c r="D281" s="187"/>
      <c r="E281" t="str">
        <f>IF(D281&gt;0,VLOOKUP(D281,Liste!$A$10:$D$163,4),"")</f>
        <v/>
      </c>
      <c r="F281" s="188"/>
      <c r="G281" s="37"/>
      <c r="H281" s="188"/>
      <c r="I281" s="144" t="str">
        <f t="shared" si="7"/>
        <v/>
      </c>
    </row>
    <row r="282" spans="1:9" ht="13" outlineLevel="1" x14ac:dyDescent="0.3">
      <c r="A282" s="147"/>
      <c r="B282" s="149" t="str">
        <f>IF(A282&gt;0,VLOOKUP(A282,Liste!$B$179                         : Liste!$C$189,2),"")</f>
        <v/>
      </c>
      <c r="C282" s="186"/>
      <c r="D282" s="187"/>
      <c r="E282" t="str">
        <f>IF(D282&gt;0,VLOOKUP(D282,Liste!$A$10:$D$163,4),"")</f>
        <v/>
      </c>
      <c r="F282" s="188"/>
      <c r="G282" s="37"/>
      <c r="H282" s="188"/>
      <c r="I282" s="144" t="str">
        <f t="shared" si="7"/>
        <v/>
      </c>
    </row>
    <row r="283" spans="1:9" ht="13" outlineLevel="1" x14ac:dyDescent="0.3">
      <c r="A283" s="147"/>
      <c r="B283" s="149" t="str">
        <f>IF(A283&gt;0,VLOOKUP(A283,Liste!$B$179                         : Liste!$C$189,2),"")</f>
        <v/>
      </c>
      <c r="C283" s="186"/>
      <c r="D283" s="187"/>
      <c r="E283" t="str">
        <f>IF(D283&gt;0,VLOOKUP(D283,Liste!$A$10:$D$163,4),"")</f>
        <v/>
      </c>
      <c r="F283" s="188"/>
      <c r="G283" s="37"/>
      <c r="H283" s="188"/>
      <c r="I283" s="144" t="str">
        <f t="shared" si="7"/>
        <v/>
      </c>
    </row>
    <row r="284" spans="1:9" ht="13" outlineLevel="1" x14ac:dyDescent="0.3">
      <c r="A284" s="147"/>
      <c r="B284" s="149" t="str">
        <f>IF(A284&gt;0,VLOOKUP(A284,Liste!$B$179                         : Liste!$C$189,2),"")</f>
        <v/>
      </c>
      <c r="C284" s="186"/>
      <c r="D284" s="187"/>
      <c r="E284" t="str">
        <f>IF(D284&gt;0,VLOOKUP(D284,Liste!$A$10:$D$163,4),"")</f>
        <v/>
      </c>
      <c r="F284" s="188"/>
      <c r="G284" s="37"/>
      <c r="H284" s="188"/>
      <c r="I284" s="144" t="str">
        <f t="shared" si="7"/>
        <v/>
      </c>
    </row>
    <row r="285" spans="1:9" ht="13" outlineLevel="1" x14ac:dyDescent="0.3">
      <c r="A285" s="147"/>
      <c r="B285" s="149" t="str">
        <f>IF(A285&gt;0,VLOOKUP(A285,Liste!$B$179                         : Liste!$C$189,2),"")</f>
        <v/>
      </c>
      <c r="C285" s="186"/>
      <c r="D285" s="187"/>
      <c r="E285" t="str">
        <f>IF(D285&gt;0,VLOOKUP(D285,Liste!$A$10:$D$163,4),"")</f>
        <v/>
      </c>
      <c r="F285" s="188"/>
      <c r="G285" s="37"/>
      <c r="H285" s="188"/>
      <c r="I285" s="144" t="str">
        <f t="shared" si="7"/>
        <v/>
      </c>
    </row>
    <row r="286" spans="1:9" ht="13" outlineLevel="1" x14ac:dyDescent="0.3">
      <c r="A286" s="147"/>
      <c r="B286" s="149" t="str">
        <f>IF(A286&gt;0,VLOOKUP(A286,Liste!$B$179                         : Liste!$C$189,2),"")</f>
        <v/>
      </c>
      <c r="C286" s="186"/>
      <c r="D286" s="187"/>
      <c r="E286" t="str">
        <f>IF(D286&gt;0,VLOOKUP(D286,Liste!$A$10:$D$163,4),"")</f>
        <v/>
      </c>
      <c r="F286" s="188"/>
      <c r="G286" s="37"/>
      <c r="H286" s="188"/>
      <c r="I286" s="144" t="str">
        <f t="shared" si="7"/>
        <v/>
      </c>
    </row>
    <row r="287" spans="1:9" ht="13" outlineLevel="1" x14ac:dyDescent="0.3">
      <c r="A287" s="147"/>
      <c r="B287" s="149" t="str">
        <f>IF(A287&gt;0,VLOOKUP(A287,Liste!$B$179                         : Liste!$C$189,2),"")</f>
        <v/>
      </c>
      <c r="C287" s="186"/>
      <c r="D287" s="187"/>
      <c r="E287" t="str">
        <f>IF(D287&gt;0,VLOOKUP(D287,Liste!$A$10:$D$163,4),"")</f>
        <v/>
      </c>
      <c r="F287" s="188"/>
      <c r="G287" s="37"/>
      <c r="H287" s="188"/>
      <c r="I287" s="144" t="str">
        <f t="shared" si="7"/>
        <v/>
      </c>
    </row>
    <row r="288" spans="1:9" ht="13" outlineLevel="1" x14ac:dyDescent="0.3">
      <c r="A288" s="147"/>
      <c r="B288" s="149" t="str">
        <f>IF(A288&gt;0,VLOOKUP(A288,Liste!$B$179                         : Liste!$C$189,2),"")</f>
        <v/>
      </c>
      <c r="C288" s="186"/>
      <c r="D288" s="187"/>
      <c r="E288" t="str">
        <f>IF(D288&gt;0,VLOOKUP(D288,Liste!$A$10:$D$163,4),"")</f>
        <v/>
      </c>
      <c r="F288" s="188"/>
      <c r="G288" s="37"/>
      <c r="H288" s="188"/>
      <c r="I288" s="144" t="str">
        <f t="shared" si="7"/>
        <v/>
      </c>
    </row>
    <row r="289" spans="1:9" ht="13" outlineLevel="1" x14ac:dyDescent="0.3">
      <c r="A289" s="147"/>
      <c r="B289" s="149" t="str">
        <f>IF(A289&gt;0,VLOOKUP(A289,Liste!$B$179                         : Liste!$C$189,2),"")</f>
        <v/>
      </c>
      <c r="C289" s="186"/>
      <c r="D289" s="187"/>
      <c r="E289" t="str">
        <f>IF(D289&gt;0,VLOOKUP(D289,Liste!$A$10:$D$163,4),"")</f>
        <v/>
      </c>
      <c r="F289" s="188"/>
      <c r="G289" s="37"/>
      <c r="H289" s="188"/>
      <c r="I289" s="144" t="str">
        <f t="shared" si="7"/>
        <v/>
      </c>
    </row>
    <row r="290" spans="1:9" ht="13" outlineLevel="1" x14ac:dyDescent="0.3">
      <c r="A290" s="147"/>
      <c r="B290" s="149" t="str">
        <f>IF(A290&gt;0,VLOOKUP(A290,Liste!$B$179                         : Liste!$C$189,2),"")</f>
        <v/>
      </c>
      <c r="C290" s="186"/>
      <c r="D290" s="187"/>
      <c r="E290" t="str">
        <f>IF(D290&gt;0,VLOOKUP(D290,Liste!$A$10:$D$163,4),"")</f>
        <v/>
      </c>
      <c r="F290" s="188"/>
      <c r="G290" s="37"/>
      <c r="H290" s="188"/>
      <c r="I290" s="144" t="str">
        <f t="shared" si="7"/>
        <v/>
      </c>
    </row>
    <row r="291" spans="1:9" ht="13" outlineLevel="1" x14ac:dyDescent="0.3">
      <c r="A291" s="147"/>
      <c r="B291" s="149" t="str">
        <f>IF(A291&gt;0,VLOOKUP(A291,Liste!$B$179                         : Liste!$C$189,2),"")</f>
        <v/>
      </c>
      <c r="C291" s="186"/>
      <c r="D291" s="187"/>
      <c r="E291" t="str">
        <f>IF(D291&gt;0,VLOOKUP(D291,Liste!$A$10:$D$163,4),"")</f>
        <v/>
      </c>
      <c r="F291" s="188"/>
      <c r="G291" s="37"/>
      <c r="H291" s="188"/>
      <c r="I291" s="144" t="str">
        <f t="shared" si="7"/>
        <v/>
      </c>
    </row>
    <row r="292" spans="1:9" ht="13" outlineLevel="1" x14ac:dyDescent="0.3">
      <c r="A292" s="147"/>
      <c r="B292" s="149" t="str">
        <f>IF(A292&gt;0,VLOOKUP(A292,Liste!$B$179                         : Liste!$C$189,2),"")</f>
        <v/>
      </c>
      <c r="C292" s="186"/>
      <c r="D292" s="187"/>
      <c r="E292" t="str">
        <f>IF(D292&gt;0,VLOOKUP(D292,Liste!$A$10:$D$163,4),"")</f>
        <v/>
      </c>
      <c r="F292" s="188"/>
      <c r="G292" s="37"/>
      <c r="H292" s="188"/>
      <c r="I292" s="144" t="str">
        <f t="shared" si="7"/>
        <v/>
      </c>
    </row>
    <row r="293" spans="1:9" ht="13" outlineLevel="1" x14ac:dyDescent="0.3">
      <c r="A293" s="147"/>
      <c r="B293" s="149" t="str">
        <f>IF(A293&gt;0,VLOOKUP(A293,Liste!$B$179                         : Liste!$C$189,2),"")</f>
        <v/>
      </c>
      <c r="C293" s="186"/>
      <c r="D293" s="187"/>
      <c r="E293" t="str">
        <f>IF(D293&gt;0,VLOOKUP(D293,Liste!$A$10:$D$163,4),"")</f>
        <v/>
      </c>
      <c r="F293" s="188"/>
      <c r="G293" s="37"/>
      <c r="H293" s="188"/>
      <c r="I293" s="144" t="str">
        <f t="shared" si="7"/>
        <v/>
      </c>
    </row>
    <row r="294" spans="1:9" ht="13" outlineLevel="1" x14ac:dyDescent="0.3">
      <c r="A294" s="147"/>
      <c r="B294" s="149" t="str">
        <f>IF(A294&gt;0,VLOOKUP(A294,Liste!$B$179                         : Liste!$C$189,2),"")</f>
        <v/>
      </c>
      <c r="C294" s="186"/>
      <c r="D294" s="187"/>
      <c r="E294" t="str">
        <f>IF(D294&gt;0,VLOOKUP(D294,Liste!$A$10:$D$163,4),"")</f>
        <v/>
      </c>
      <c r="F294" s="188"/>
      <c r="G294" s="37"/>
      <c r="H294" s="188"/>
      <c r="I294" s="144" t="str">
        <f t="shared" si="7"/>
        <v/>
      </c>
    </row>
    <row r="295" spans="1:9" ht="13" outlineLevel="1" x14ac:dyDescent="0.3">
      <c r="A295" s="147"/>
      <c r="B295" s="149" t="str">
        <f>IF(A295&gt;0,VLOOKUP(A295,Liste!$B$179                         : Liste!$C$189,2),"")</f>
        <v/>
      </c>
      <c r="C295" s="186"/>
      <c r="D295" s="187"/>
      <c r="E295" t="str">
        <f>IF(D295&gt;0,VLOOKUP(D295,Liste!$A$10:$D$163,4),"")</f>
        <v/>
      </c>
      <c r="F295" s="188"/>
      <c r="G295" s="37"/>
      <c r="H295" s="188"/>
      <c r="I295" s="144" t="str">
        <f t="shared" si="7"/>
        <v/>
      </c>
    </row>
    <row r="296" spans="1:9" ht="13" outlineLevel="1" x14ac:dyDescent="0.3">
      <c r="A296" s="147"/>
      <c r="B296" s="149" t="str">
        <f>IF(A296&gt;0,VLOOKUP(A296,Liste!$B$179                         : Liste!$C$189,2),"")</f>
        <v/>
      </c>
      <c r="C296" s="186"/>
      <c r="D296" s="187"/>
      <c r="E296" t="str">
        <f>IF(D296&gt;0,VLOOKUP(D296,Liste!$A$10:$D$163,4),"")</f>
        <v/>
      </c>
      <c r="F296" s="188"/>
      <c r="G296" s="37"/>
      <c r="H296" s="188"/>
      <c r="I296" s="144" t="str">
        <f t="shared" si="7"/>
        <v/>
      </c>
    </row>
    <row r="297" spans="1:9" ht="13" outlineLevel="1" x14ac:dyDescent="0.3">
      <c r="A297" s="147"/>
      <c r="B297" s="149" t="str">
        <f>IF(A297&gt;0,VLOOKUP(A297,Liste!$B$179                         : Liste!$C$189,2),"")</f>
        <v/>
      </c>
      <c r="C297" s="186"/>
      <c r="D297" s="187"/>
      <c r="E297" t="str">
        <f>IF(D297&gt;0,VLOOKUP(D297,Liste!$A$10:$D$163,4),"")</f>
        <v/>
      </c>
      <c r="F297" s="188"/>
      <c r="G297" s="37"/>
      <c r="H297" s="188"/>
      <c r="I297" s="144" t="str">
        <f t="shared" si="7"/>
        <v/>
      </c>
    </row>
    <row r="298" spans="1:9" ht="13" outlineLevel="1" x14ac:dyDescent="0.3">
      <c r="A298" s="147"/>
      <c r="B298" s="149" t="str">
        <f>IF(A298&gt;0,VLOOKUP(A298,Liste!$B$179                         : Liste!$C$189,2),"")</f>
        <v/>
      </c>
      <c r="C298" s="186"/>
      <c r="D298" s="187"/>
      <c r="E298" t="str">
        <f>IF(D298&gt;0,VLOOKUP(D298,Liste!$A$10:$D$163,4),"")</f>
        <v/>
      </c>
      <c r="F298" s="188"/>
      <c r="G298" s="37"/>
      <c r="H298" s="188"/>
      <c r="I298" s="144" t="str">
        <f t="shared" si="7"/>
        <v/>
      </c>
    </row>
    <row r="299" spans="1:9" ht="13" outlineLevel="1" x14ac:dyDescent="0.3">
      <c r="A299" s="147"/>
      <c r="B299" s="149" t="str">
        <f>IF(A299&gt;0,VLOOKUP(A299,Liste!$B$179                         : Liste!$C$189,2),"")</f>
        <v/>
      </c>
      <c r="C299" s="186"/>
      <c r="D299" s="187"/>
      <c r="E299" t="str">
        <f>IF(D299&gt;0,VLOOKUP(D299,Liste!$A$10:$D$163,4),"")</f>
        <v/>
      </c>
      <c r="F299" s="188"/>
      <c r="G299" s="37"/>
      <c r="H299" s="188"/>
      <c r="I299" s="144" t="str">
        <f t="shared" si="7"/>
        <v/>
      </c>
    </row>
    <row r="300" spans="1:9" ht="13" outlineLevel="1" x14ac:dyDescent="0.3">
      <c r="A300" s="147"/>
      <c r="B300" s="149" t="str">
        <f>IF(A300&gt;0,VLOOKUP(A300,Liste!$B$179                         : Liste!$C$189,2),"")</f>
        <v/>
      </c>
      <c r="C300" s="186"/>
      <c r="D300" s="187"/>
      <c r="E300" t="str">
        <f>IF(D300&gt;0,VLOOKUP(D300,Liste!$A$10:$D$163,4),"")</f>
        <v/>
      </c>
      <c r="F300" s="188"/>
      <c r="G300" s="37"/>
      <c r="H300" s="188"/>
      <c r="I300" s="144" t="str">
        <f t="shared" si="7"/>
        <v/>
      </c>
    </row>
    <row r="301" spans="1:9" ht="13" outlineLevel="1" x14ac:dyDescent="0.3">
      <c r="A301" s="147"/>
      <c r="B301" s="149" t="str">
        <f>IF(A301&gt;0,VLOOKUP(A301,Liste!$B$179                         : Liste!$C$189,2),"")</f>
        <v/>
      </c>
      <c r="C301" s="186"/>
      <c r="D301" s="187"/>
      <c r="E301" t="str">
        <f>IF(D301&gt;0,VLOOKUP(D301,Liste!$A$10:$D$163,4),"")</f>
        <v/>
      </c>
      <c r="F301" s="188"/>
      <c r="G301" s="37"/>
      <c r="H301" s="188"/>
      <c r="I301" s="144" t="str">
        <f t="shared" si="7"/>
        <v/>
      </c>
    </row>
    <row r="302" spans="1:9" ht="13" outlineLevel="1" x14ac:dyDescent="0.3">
      <c r="A302" s="147"/>
      <c r="B302" s="149" t="str">
        <f>IF(A302&gt;0,VLOOKUP(A302,Liste!$B$179                         : Liste!$C$189,2),"")</f>
        <v/>
      </c>
      <c r="C302" s="186"/>
      <c r="D302" s="187"/>
      <c r="E302" t="str">
        <f>IF(D302&gt;0,VLOOKUP(D302,Liste!$A$10:$D$163,4),"")</f>
        <v/>
      </c>
      <c r="F302" s="188"/>
      <c r="G302" s="37"/>
      <c r="H302" s="188"/>
      <c r="I302" s="144" t="str">
        <f t="shared" ref="I302:I329" si="8">IF(AND(D302&gt;0,F302+G302+H302=0),"EN ATTENTE",IF(F302+G302+H302&gt;1,"ERREUR",""))</f>
        <v/>
      </c>
    </row>
    <row r="303" spans="1:9" ht="13" outlineLevel="1" x14ac:dyDescent="0.3">
      <c r="A303" s="147"/>
      <c r="B303" s="149" t="str">
        <f>IF(A303&gt;0,VLOOKUP(A303,Liste!$B$179                         : Liste!$C$189,2),"")</f>
        <v/>
      </c>
      <c r="C303" s="186"/>
      <c r="D303" s="187"/>
      <c r="E303" t="str">
        <f>IF(D303&gt;0,VLOOKUP(D303,Liste!$A$10:$D$163,4),"")</f>
        <v/>
      </c>
      <c r="F303" s="188"/>
      <c r="G303" s="37"/>
      <c r="H303" s="188"/>
      <c r="I303" s="144" t="str">
        <f t="shared" si="8"/>
        <v/>
      </c>
    </row>
    <row r="304" spans="1:9" ht="13" outlineLevel="1" x14ac:dyDescent="0.3">
      <c r="A304" s="147"/>
      <c r="B304" s="149" t="str">
        <f>IF(A304&gt;0,VLOOKUP(A304,Liste!$B$179                         : Liste!$C$189,2),"")</f>
        <v/>
      </c>
      <c r="C304" s="186"/>
      <c r="D304" s="187"/>
      <c r="E304" t="str">
        <f>IF(D304&gt;0,VLOOKUP(D304,Liste!$A$10:$D$163,4),"")</f>
        <v/>
      </c>
      <c r="F304" s="188"/>
      <c r="G304" s="37"/>
      <c r="H304" s="188"/>
      <c r="I304" s="144" t="str">
        <f t="shared" si="8"/>
        <v/>
      </c>
    </row>
    <row r="305" spans="1:9" ht="13" outlineLevel="1" x14ac:dyDescent="0.3">
      <c r="A305" s="147"/>
      <c r="B305" s="149" t="str">
        <f>IF(A305&gt;0,VLOOKUP(A305,Liste!$B$179                         : Liste!$C$189,2),"")</f>
        <v/>
      </c>
      <c r="C305" s="186"/>
      <c r="D305" s="187"/>
      <c r="E305" t="str">
        <f>IF(D305&gt;0,VLOOKUP(D305,Liste!$A$10:$D$163,4),"")</f>
        <v/>
      </c>
      <c r="F305" s="188"/>
      <c r="G305" s="37"/>
      <c r="H305" s="188"/>
      <c r="I305" s="144" t="str">
        <f t="shared" si="8"/>
        <v/>
      </c>
    </row>
    <row r="306" spans="1:9" ht="13" outlineLevel="1" x14ac:dyDescent="0.3">
      <c r="A306" s="147"/>
      <c r="B306" s="149" t="str">
        <f>IF(A306&gt;0,VLOOKUP(A306,Liste!$B$179                         : Liste!$C$189,2),"")</f>
        <v/>
      </c>
      <c r="C306" s="186"/>
      <c r="D306" s="187"/>
      <c r="E306" t="str">
        <f>IF(D306&gt;0,VLOOKUP(D306,Liste!$A$10:$D$163,4),"")</f>
        <v/>
      </c>
      <c r="F306" s="188"/>
      <c r="G306" s="37"/>
      <c r="H306" s="188"/>
      <c r="I306" s="144" t="str">
        <f t="shared" si="8"/>
        <v/>
      </c>
    </row>
    <row r="307" spans="1:9" ht="13" outlineLevel="1" x14ac:dyDescent="0.3">
      <c r="A307" s="147"/>
      <c r="B307" s="149" t="str">
        <f>IF(A307&gt;0,VLOOKUP(A307,Liste!$B$179                         : Liste!$C$189,2),"")</f>
        <v/>
      </c>
      <c r="C307" s="186"/>
      <c r="D307" s="187"/>
      <c r="E307" t="str">
        <f>IF(D307&gt;0,VLOOKUP(D307,Liste!$A$10:$D$163,4),"")</f>
        <v/>
      </c>
      <c r="F307" s="188"/>
      <c r="G307" s="37"/>
      <c r="H307" s="188"/>
      <c r="I307" s="144" t="str">
        <f t="shared" si="8"/>
        <v/>
      </c>
    </row>
    <row r="308" spans="1:9" ht="13" outlineLevel="1" x14ac:dyDescent="0.3">
      <c r="A308" s="147"/>
      <c r="B308" s="149" t="str">
        <f>IF(A308&gt;0,VLOOKUP(A308,Liste!$B$179                         : Liste!$C$189,2),"")</f>
        <v/>
      </c>
      <c r="C308" s="186"/>
      <c r="D308" s="187"/>
      <c r="E308" t="str">
        <f>IF(D308&gt;0,VLOOKUP(D308,Liste!$A$10:$D$163,4),"")</f>
        <v/>
      </c>
      <c r="F308" s="188"/>
      <c r="G308" s="37"/>
      <c r="H308" s="188"/>
      <c r="I308" s="144" t="str">
        <f t="shared" si="8"/>
        <v/>
      </c>
    </row>
    <row r="309" spans="1:9" ht="13" outlineLevel="1" x14ac:dyDescent="0.3">
      <c r="A309" s="147"/>
      <c r="B309" s="149" t="str">
        <f>IF(A309&gt;0,VLOOKUP(A309,Liste!$B$179                         : Liste!$C$189,2),"")</f>
        <v/>
      </c>
      <c r="C309" s="186"/>
      <c r="D309" s="187"/>
      <c r="E309" t="str">
        <f>IF(D309&gt;0,VLOOKUP(D309,Liste!$A$10:$D$163,4),"")</f>
        <v/>
      </c>
      <c r="F309" s="188"/>
      <c r="G309" s="37"/>
      <c r="H309" s="188"/>
      <c r="I309" s="144" t="str">
        <f t="shared" si="8"/>
        <v/>
      </c>
    </row>
    <row r="310" spans="1:9" ht="13" outlineLevel="1" x14ac:dyDescent="0.3">
      <c r="A310" s="147"/>
      <c r="B310" s="149" t="str">
        <f>IF(A310&gt;0,VLOOKUP(A310,Liste!$B$179                         : Liste!$C$189,2),"")</f>
        <v/>
      </c>
      <c r="C310" s="186"/>
      <c r="D310" s="187"/>
      <c r="E310" t="str">
        <f>IF(D310&gt;0,VLOOKUP(D310,Liste!$A$10:$D$163,4),"")</f>
        <v/>
      </c>
      <c r="F310" s="188"/>
      <c r="G310" s="37"/>
      <c r="H310" s="188"/>
      <c r="I310" s="144" t="str">
        <f t="shared" si="8"/>
        <v/>
      </c>
    </row>
    <row r="311" spans="1:9" ht="13" outlineLevel="1" x14ac:dyDescent="0.3">
      <c r="A311" s="147"/>
      <c r="B311" s="149" t="str">
        <f>IF(A311&gt;0,VLOOKUP(A311,Liste!$B$179                         : Liste!$C$189,2),"")</f>
        <v/>
      </c>
      <c r="C311" s="186"/>
      <c r="D311" s="187"/>
      <c r="E311" t="str">
        <f>IF(D311&gt;0,VLOOKUP(D311,Liste!$A$10:$D$163,4),"")</f>
        <v/>
      </c>
      <c r="F311" s="188"/>
      <c r="G311" s="37"/>
      <c r="H311" s="188"/>
      <c r="I311" s="144" t="str">
        <f t="shared" si="8"/>
        <v/>
      </c>
    </row>
    <row r="312" spans="1:9" ht="13" outlineLevel="1" x14ac:dyDescent="0.3">
      <c r="A312" s="147"/>
      <c r="B312" s="149" t="str">
        <f>IF(A312&gt;0,VLOOKUP(A312,Liste!$B$179                         : Liste!$C$189,2),"")</f>
        <v/>
      </c>
      <c r="C312" s="186"/>
      <c r="D312" s="187"/>
      <c r="E312" t="str">
        <f>IF(D312&gt;0,VLOOKUP(D312,Liste!$A$10:$D$163,4),"")</f>
        <v/>
      </c>
      <c r="F312" s="188"/>
      <c r="G312" s="37"/>
      <c r="H312" s="188"/>
      <c r="I312" s="144" t="str">
        <f t="shared" si="8"/>
        <v/>
      </c>
    </row>
    <row r="313" spans="1:9" ht="13" outlineLevel="1" x14ac:dyDescent="0.3">
      <c r="A313" s="147"/>
      <c r="B313" s="149" t="str">
        <f>IF(A313&gt;0,VLOOKUP(A313,Liste!$B$179                         : Liste!$C$189,2),"")</f>
        <v/>
      </c>
      <c r="C313" s="186"/>
      <c r="D313" s="187"/>
      <c r="E313" t="str">
        <f>IF(D313&gt;0,VLOOKUP(D313,Liste!$A$10:$D$163,4),"")</f>
        <v/>
      </c>
      <c r="F313" s="188"/>
      <c r="G313" s="37"/>
      <c r="H313" s="188"/>
      <c r="I313" s="144" t="str">
        <f t="shared" si="8"/>
        <v/>
      </c>
    </row>
    <row r="314" spans="1:9" ht="13" outlineLevel="1" x14ac:dyDescent="0.3">
      <c r="A314" s="147"/>
      <c r="B314" s="149" t="str">
        <f>IF(A314&gt;0,VLOOKUP(A314,Liste!$B$179                         : Liste!$C$189,2),"")</f>
        <v/>
      </c>
      <c r="C314" s="186"/>
      <c r="D314" s="187"/>
      <c r="E314" t="str">
        <f>IF(D314&gt;0,VLOOKUP(D314,Liste!$A$10:$D$163,4),"")</f>
        <v/>
      </c>
      <c r="F314" s="188"/>
      <c r="G314" s="37"/>
      <c r="H314" s="188"/>
      <c r="I314" s="144" t="str">
        <f t="shared" si="8"/>
        <v/>
      </c>
    </row>
    <row r="315" spans="1:9" ht="13" outlineLevel="1" x14ac:dyDescent="0.3">
      <c r="A315" s="147"/>
      <c r="B315" s="149" t="str">
        <f>IF(A315&gt;0,VLOOKUP(A315,Liste!$B$179                         : Liste!$C$189,2),"")</f>
        <v/>
      </c>
      <c r="C315" s="186"/>
      <c r="D315" s="187"/>
      <c r="E315" t="str">
        <f>IF(D315&gt;0,VLOOKUP(D315,Liste!$A$10:$D$163,4),"")</f>
        <v/>
      </c>
      <c r="F315" s="188"/>
      <c r="G315" s="37"/>
      <c r="H315" s="188"/>
      <c r="I315" s="144" t="str">
        <f t="shared" si="8"/>
        <v/>
      </c>
    </row>
    <row r="316" spans="1:9" ht="13" outlineLevel="1" x14ac:dyDescent="0.3">
      <c r="A316" s="147"/>
      <c r="B316" s="149" t="str">
        <f>IF(A316&gt;0,VLOOKUP(A316,Liste!$B$179                         : Liste!$C$189,2),"")</f>
        <v/>
      </c>
      <c r="C316" s="186"/>
      <c r="D316" s="187"/>
      <c r="E316" t="str">
        <f>IF(D316&gt;0,VLOOKUP(D316,Liste!$A$10:$D$163,4),"")</f>
        <v/>
      </c>
      <c r="F316" s="188"/>
      <c r="G316" s="37"/>
      <c r="H316" s="188"/>
      <c r="I316" s="144" t="str">
        <f t="shared" si="8"/>
        <v/>
      </c>
    </row>
    <row r="317" spans="1:9" ht="13" outlineLevel="1" x14ac:dyDescent="0.3">
      <c r="A317" s="147"/>
      <c r="B317" s="149" t="str">
        <f>IF(A317&gt;0,VLOOKUP(A317,Liste!$B$179                         : Liste!$C$189,2),"")</f>
        <v/>
      </c>
      <c r="C317" s="186"/>
      <c r="D317" s="187"/>
      <c r="E317" t="str">
        <f>IF(D317&gt;0,VLOOKUP(D317,Liste!$A$10:$D$163,4),"")</f>
        <v/>
      </c>
      <c r="F317" s="188"/>
      <c r="G317" s="37"/>
      <c r="H317" s="188"/>
      <c r="I317" s="144" t="str">
        <f t="shared" si="8"/>
        <v/>
      </c>
    </row>
    <row r="318" spans="1:9" ht="13" outlineLevel="1" x14ac:dyDescent="0.3">
      <c r="A318" s="147"/>
      <c r="B318" s="149" t="str">
        <f>IF(A318&gt;0,VLOOKUP(A318,Liste!$B$179                         : Liste!$C$189,2),"")</f>
        <v/>
      </c>
      <c r="C318" s="186"/>
      <c r="D318" s="187"/>
      <c r="E318" t="str">
        <f>IF(D318&gt;0,VLOOKUP(D318,Liste!$A$10:$D$163,4),"")</f>
        <v/>
      </c>
      <c r="F318" s="188"/>
      <c r="G318" s="37"/>
      <c r="H318" s="188"/>
      <c r="I318" s="144" t="str">
        <f t="shared" si="8"/>
        <v/>
      </c>
    </row>
    <row r="319" spans="1:9" ht="13" outlineLevel="1" x14ac:dyDescent="0.3">
      <c r="A319" s="147"/>
      <c r="B319" s="149" t="str">
        <f>IF(A319&gt;0,VLOOKUP(A319,Liste!$B$179                         : Liste!$C$189,2),"")</f>
        <v/>
      </c>
      <c r="C319" s="186"/>
      <c r="D319" s="187"/>
      <c r="E319" t="str">
        <f>IF(D319&gt;0,VLOOKUP(D319,Liste!$A$10:$D$163,4),"")</f>
        <v/>
      </c>
      <c r="F319" s="188"/>
      <c r="G319" s="37"/>
      <c r="H319" s="188"/>
      <c r="I319" s="144" t="str">
        <f t="shared" si="8"/>
        <v/>
      </c>
    </row>
    <row r="320" spans="1:9" ht="13" outlineLevel="1" x14ac:dyDescent="0.3">
      <c r="A320" s="147"/>
      <c r="B320" s="149" t="str">
        <f>IF(A320&gt;0,VLOOKUP(A320,Liste!$B$179                         : Liste!$C$189,2),"")</f>
        <v/>
      </c>
      <c r="C320" s="186"/>
      <c r="D320" s="187"/>
      <c r="E320" t="str">
        <f>IF(D320&gt;0,VLOOKUP(D320,Liste!$A$10:$D$163,4),"")</f>
        <v/>
      </c>
      <c r="F320" s="188"/>
      <c r="G320" s="37"/>
      <c r="H320" s="188"/>
      <c r="I320" s="144" t="str">
        <f t="shared" si="8"/>
        <v/>
      </c>
    </row>
    <row r="321" spans="1:9" ht="13" outlineLevel="1" x14ac:dyDescent="0.3">
      <c r="A321" s="147"/>
      <c r="B321" s="149" t="str">
        <f>IF(A321&gt;0,VLOOKUP(A321,Liste!$B$179                         : Liste!$C$189,2),"")</f>
        <v/>
      </c>
      <c r="C321" s="186"/>
      <c r="D321" s="187"/>
      <c r="E321" t="str">
        <f>IF(D321&gt;0,VLOOKUP(D321,Liste!$A$10:$D$163,4),"")</f>
        <v/>
      </c>
      <c r="F321" s="188"/>
      <c r="G321" s="37"/>
      <c r="H321" s="188"/>
      <c r="I321" s="144" t="str">
        <f t="shared" si="8"/>
        <v/>
      </c>
    </row>
    <row r="322" spans="1:9" ht="13" outlineLevel="1" x14ac:dyDescent="0.3">
      <c r="A322" s="147"/>
      <c r="B322" s="149" t="str">
        <f>IF(A322&gt;0,VLOOKUP(A322,Liste!$B$179                         : Liste!$C$189,2),"")</f>
        <v/>
      </c>
      <c r="C322" s="186"/>
      <c r="D322" s="187"/>
      <c r="E322" t="str">
        <f>IF(D322&gt;0,VLOOKUP(D322,Liste!$A$10:$D$163,4),"")</f>
        <v/>
      </c>
      <c r="F322" s="188"/>
      <c r="G322" s="37"/>
      <c r="H322" s="188"/>
      <c r="I322" s="144" t="str">
        <f t="shared" si="8"/>
        <v/>
      </c>
    </row>
    <row r="323" spans="1:9" ht="13" outlineLevel="1" x14ac:dyDescent="0.3">
      <c r="A323" s="147"/>
      <c r="B323" s="149" t="str">
        <f>IF(A323&gt;0,VLOOKUP(A323,Liste!$B$179                         : Liste!$C$189,2),"")</f>
        <v/>
      </c>
      <c r="C323" s="186"/>
      <c r="D323" s="187"/>
      <c r="E323" t="str">
        <f>IF(D323&gt;0,VLOOKUP(D323,Liste!$A$10:$D$163,4),"")</f>
        <v/>
      </c>
      <c r="F323" s="188"/>
      <c r="G323" s="37"/>
      <c r="H323" s="188"/>
      <c r="I323" s="144" t="str">
        <f t="shared" si="8"/>
        <v/>
      </c>
    </row>
    <row r="324" spans="1:9" ht="13" outlineLevel="1" x14ac:dyDescent="0.3">
      <c r="A324" s="147"/>
      <c r="B324" s="149" t="str">
        <f>IF(A324&gt;0,VLOOKUP(A324,Liste!$B$179                         : Liste!$C$189,2),"")</f>
        <v/>
      </c>
      <c r="C324" s="186"/>
      <c r="D324" s="187"/>
      <c r="E324" t="str">
        <f>IF(D324&gt;0,VLOOKUP(D324,Liste!$A$10:$D$163,4),"")</f>
        <v/>
      </c>
      <c r="F324" s="188"/>
      <c r="G324" s="37"/>
      <c r="H324" s="188"/>
      <c r="I324" s="144" t="str">
        <f t="shared" si="8"/>
        <v/>
      </c>
    </row>
    <row r="325" spans="1:9" ht="13" outlineLevel="1" x14ac:dyDescent="0.3">
      <c r="A325" s="147"/>
      <c r="B325" s="149" t="str">
        <f>IF(A325&gt;0,VLOOKUP(A325,Liste!$B$179                         : Liste!$C$189,2),"")</f>
        <v/>
      </c>
      <c r="C325" s="186"/>
      <c r="D325" s="187"/>
      <c r="E325" t="str">
        <f>IF(D325&gt;0,VLOOKUP(D325,Liste!$A$10:$D$163,4),"")</f>
        <v/>
      </c>
      <c r="F325" s="188"/>
      <c r="G325" s="37"/>
      <c r="H325" s="188"/>
      <c r="I325" s="144" t="str">
        <f t="shared" si="8"/>
        <v/>
      </c>
    </row>
    <row r="326" spans="1:9" ht="13" outlineLevel="1" x14ac:dyDescent="0.3">
      <c r="A326" s="147"/>
      <c r="B326" s="149" t="str">
        <f>IF(A326&gt;0,VLOOKUP(A326,Liste!$B$179                         : Liste!$C$189,2),"")</f>
        <v/>
      </c>
      <c r="C326" s="186"/>
      <c r="D326" s="187"/>
      <c r="E326" t="str">
        <f>IF(D326&gt;0,VLOOKUP(D326,Liste!$A$10:$D$163,4),"")</f>
        <v/>
      </c>
      <c r="F326" s="188"/>
      <c r="G326" s="37"/>
      <c r="H326" s="188"/>
      <c r="I326" s="144" t="str">
        <f t="shared" si="8"/>
        <v/>
      </c>
    </row>
    <row r="327" spans="1:9" ht="13" outlineLevel="1" x14ac:dyDescent="0.3">
      <c r="A327" s="147"/>
      <c r="B327" s="149" t="str">
        <f>IF(A327&gt;0,VLOOKUP(A327,Liste!$B$179                         : Liste!$C$189,2),"")</f>
        <v/>
      </c>
      <c r="C327" s="186"/>
      <c r="D327" s="187"/>
      <c r="E327" t="str">
        <f>IF(D327&gt;0,VLOOKUP(D327,Liste!$A$10:$D$163,4),"")</f>
        <v/>
      </c>
      <c r="F327" s="188"/>
      <c r="G327" s="37"/>
      <c r="H327" s="188"/>
      <c r="I327" s="144" t="str">
        <f t="shared" si="8"/>
        <v/>
      </c>
    </row>
    <row r="328" spans="1:9" ht="13" outlineLevel="1" x14ac:dyDescent="0.3">
      <c r="A328" s="147"/>
      <c r="B328" s="149" t="str">
        <f>IF(A328&gt;0,VLOOKUP(A328,Liste!$B$179                         : Liste!$C$189,2),"")</f>
        <v/>
      </c>
      <c r="C328" s="186"/>
      <c r="D328" s="187"/>
      <c r="E328" t="str">
        <f>IF(D328&gt;0,VLOOKUP(D328,Liste!$A$10:$D$163,4),"")</f>
        <v/>
      </c>
      <c r="F328" s="188"/>
      <c r="G328" s="37"/>
      <c r="H328" s="188"/>
      <c r="I328" s="144" t="str">
        <f t="shared" si="8"/>
        <v/>
      </c>
    </row>
    <row r="329" spans="1:9" ht="13" outlineLevel="1" x14ac:dyDescent="0.3">
      <c r="A329" s="147"/>
      <c r="B329" s="149" t="str">
        <f>IF(A329&gt;0,VLOOKUP(A329,Liste!$B$179                         : Liste!$C$189,2),"")</f>
        <v/>
      </c>
      <c r="C329" s="186"/>
      <c r="D329" s="187"/>
      <c r="E329" t="str">
        <f>IF(D329&gt;0,VLOOKUP(D329,Liste!$A$10:$D$163,4),"")</f>
        <v/>
      </c>
      <c r="F329" s="188"/>
      <c r="G329" s="37"/>
      <c r="H329" s="188"/>
      <c r="I329" s="144" t="str">
        <f t="shared" si="8"/>
        <v/>
      </c>
    </row>
    <row r="330" spans="1:9" ht="13" outlineLevel="1" x14ac:dyDescent="0.3">
      <c r="A330" s="231" t="s">
        <v>403</v>
      </c>
      <c r="B330" s="149"/>
      <c r="C330" s="186">
        <f>SUBTOTAL(9,C6:C329)</f>
        <v>58</v>
      </c>
      <c r="D330" s="226"/>
      <c r="F330" s="37"/>
      <c r="G330" s="37"/>
      <c r="H330" s="37"/>
      <c r="I330" s="190"/>
    </row>
  </sheetData>
  <sortState xmlns:xlrd2="http://schemas.microsoft.com/office/spreadsheetml/2017/richdata2" ref="A6:I329">
    <sortCondition ref="A6:A329"/>
  </sortState>
  <conditionalFormatting sqref="I41:I105 K6:K190 I6:I39">
    <cfRule type="containsText" dxfId="19" priority="19" operator="containsText" text="ERREUR">
      <formula>NOT(ISERROR(SEARCH("ERREUR",I6)))</formula>
    </cfRule>
  </conditionalFormatting>
  <conditionalFormatting sqref="I180:I330">
    <cfRule type="containsText" dxfId="18" priority="9" operator="containsText" text="ERREUR">
      <formula>NOT(ISERROR(SEARCH("ERREUR",I180)))</formula>
    </cfRule>
  </conditionalFormatting>
  <conditionalFormatting sqref="I174:I179">
    <cfRule type="containsText" dxfId="17" priority="6" operator="containsText" text="ERREUR">
      <formula>NOT(ISERROR(SEARCH("ERREUR",I174)))</formula>
    </cfRule>
  </conditionalFormatting>
  <conditionalFormatting sqref="I147:I173">
    <cfRule type="containsText" dxfId="16" priority="5" operator="containsText" text="ERREUR">
      <formula>NOT(ISERROR(SEARCH("ERREUR",I147)))</formula>
    </cfRule>
  </conditionalFormatting>
  <conditionalFormatting sqref="I141:I146">
    <cfRule type="containsText" dxfId="15" priority="3" operator="containsText" text="ERREUR">
      <formula>NOT(ISERROR(SEARCH("ERREUR",I141)))</formula>
    </cfRule>
  </conditionalFormatting>
  <conditionalFormatting sqref="I106:I140">
    <cfRule type="containsText" dxfId="14" priority="2" operator="containsText" text="ERREUR">
      <formula>NOT(ISERROR(SEARCH("ERREUR",I106)))</formula>
    </cfRule>
  </conditionalFormatting>
  <dataValidations count="1">
    <dataValidation type="custom" allowBlank="1" showInputMessage="1" showErrorMessage="1" sqref="K101 K134:K189 K131:K132 K117:K118 K125:K126 K128:K129 K122:K123 K88 K49 K10 K15 K55 I39 K84 K97 K63 K112 K71 K115 K93 K109 B46:B329 K106 K91 K22 K31 K82 K104 I44 K6 I6 B6 I7 B7 B8 I8 I9 B9 B10 I10 I11 B11 I12 K44 I14 B14 B15 I15 I16 B16 B17 I17 I18 B18 B19 I19 B20 B12 B22 I22 I23 B23 B24 I24 I25 B25 B26 I26 I27 B27 I28 I20 I30 B30 B31 I31 B32 I32 I33 B33 B34 I34 I35 B35 I36 B28 I38 B38 B39 B40 B41 I41 I42 B42 B43 I43 B44 B36 I46:I329" xr:uid="{53B3CEBB-6212-4488-A24D-BF3E0C204307}">
      <formula1>"&gt;=1"</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2">
    <tabColor theme="9"/>
  </sheetPr>
  <dimension ref="A1:AS163"/>
  <sheetViews>
    <sheetView showZeros="0" tabSelected="1" zoomScaleNormal="100" workbookViewId="0">
      <pane xSplit="2" ySplit="13" topLeftCell="D20" activePane="bottomRight" state="frozenSplit"/>
      <selection pane="topRight" activeCell="C1" sqref="C1"/>
      <selection pane="bottomLeft" activeCell="A14" sqref="A14"/>
      <selection pane="bottomRight" activeCell="H23" sqref="H23"/>
    </sheetView>
  </sheetViews>
  <sheetFormatPr baseColWidth="10" defaultRowHeight="12.5" x14ac:dyDescent="0.25"/>
  <cols>
    <col min="2" max="2" width="20.453125" customWidth="1"/>
    <col min="3" max="10" width="11.54296875" style="45" customWidth="1"/>
    <col min="20" max="20" width="8.54296875" customWidth="1"/>
    <col min="21" max="22" width="7.90625" customWidth="1"/>
    <col min="23" max="23" width="8" customWidth="1"/>
    <col min="24" max="24" width="8.08984375" customWidth="1"/>
    <col min="25" max="25" width="8" customWidth="1"/>
    <col min="26" max="26" width="7.36328125" customWidth="1"/>
    <col min="27" max="27" width="8" customWidth="1"/>
    <col min="28" max="28" width="6.36328125" customWidth="1"/>
    <col min="29" max="29" width="13" customWidth="1"/>
  </cols>
  <sheetData>
    <row r="1" spans="1:45" ht="13" thickBot="1" x14ac:dyDescent="0.3">
      <c r="A1" s="65">
        <f>Liste!C4</f>
        <v>0</v>
      </c>
      <c r="B1" s="37"/>
      <c r="C1" s="95" t="str">
        <f xml:space="preserve"> $AI$10&amp;$AJ$10</f>
        <v/>
      </c>
      <c r="K1" s="95" t="str">
        <f xml:space="preserve"> $AI$10&amp;$AJ$10</f>
        <v/>
      </c>
      <c r="L1" s="45"/>
      <c r="M1" s="45"/>
      <c r="Q1">
        <v>1</v>
      </c>
      <c r="R1">
        <v>2</v>
      </c>
      <c r="S1">
        <v>3</v>
      </c>
      <c r="T1">
        <v>4</v>
      </c>
      <c r="AC1" s="37">
        <v>24</v>
      </c>
      <c r="AD1" s="37">
        <v>25</v>
      </c>
      <c r="AE1" s="37">
        <v>25.1</v>
      </c>
      <c r="AF1" s="37">
        <v>26</v>
      </c>
      <c r="AG1" s="37">
        <v>26.1</v>
      </c>
      <c r="AJ1" s="72"/>
    </row>
    <row r="2" spans="1:45" ht="26" x14ac:dyDescent="0.25">
      <c r="A2" s="8"/>
      <c r="B2" s="11"/>
      <c r="C2" s="21" t="s">
        <v>1</v>
      </c>
      <c r="D2" s="22" t="s">
        <v>2</v>
      </c>
      <c r="E2" s="23" t="s">
        <v>12</v>
      </c>
      <c r="F2" s="41" t="s">
        <v>6</v>
      </c>
      <c r="G2" s="41" t="s">
        <v>9</v>
      </c>
      <c r="H2" s="41" t="s">
        <v>24</v>
      </c>
      <c r="I2" s="46" t="s">
        <v>11</v>
      </c>
      <c r="J2" s="43" t="s">
        <v>5</v>
      </c>
      <c r="K2" s="21" t="s">
        <v>1</v>
      </c>
      <c r="L2" s="22" t="s">
        <v>2</v>
      </c>
      <c r="M2" s="23" t="s">
        <v>12</v>
      </c>
      <c r="N2" s="113" t="s">
        <v>91</v>
      </c>
      <c r="P2" s="7"/>
      <c r="Q2" s="91">
        <v>1</v>
      </c>
      <c r="R2" s="91" t="s">
        <v>324</v>
      </c>
      <c r="S2" s="91" t="s">
        <v>325</v>
      </c>
      <c r="T2" s="91" t="s">
        <v>109</v>
      </c>
      <c r="U2" s="91" t="s">
        <v>107</v>
      </c>
      <c r="V2" s="91" t="s">
        <v>108</v>
      </c>
      <c r="W2" s="91" t="s">
        <v>13</v>
      </c>
      <c r="X2" s="91" t="s">
        <v>13</v>
      </c>
      <c r="Y2" s="91" t="s">
        <v>13</v>
      </c>
      <c r="Z2" s="91" t="s">
        <v>13</v>
      </c>
      <c r="AA2" s="91" t="s">
        <v>13</v>
      </c>
      <c r="AC2" s="2">
        <f>240*(A2=24)*(L3&gt;K3)+241*(A2=24)*(K3&gt;L3)</f>
        <v>0</v>
      </c>
      <c r="AD2" s="2">
        <f>250*(A2=25)*(K3&lt;AI7)+251*(A2=25)*(K3&gt;AI7)+2*(A2=25)*(K3&gt;=AK7)*(K3&lt;AI7)</f>
        <v>0</v>
      </c>
      <c r="AE2" s="2">
        <f>255*(A2=25.1)*(K3&gt;AK7)+256*(A2=25.1)*(K3&lt;AK7)</f>
        <v>0</v>
      </c>
      <c r="AF2" s="2">
        <f>260*(A2=26)*((K3&lt;AJ7)*(K7&lt;AJ8))+261*(A2=26)*((K3&gt;AJ7)*(K3&gt;AJ8))+2*(A2=26)*(K3&gt;=AK7)*(K3&lt;=AJ7)</f>
        <v>0</v>
      </c>
      <c r="AG2" s="2">
        <f>262*(A2=26.1)*(K3&gt;=AI7)+260*(A2=26.1)*(K3&lt;AI7)</f>
        <v>0</v>
      </c>
      <c r="AH2" s="2"/>
      <c r="AI2" s="88"/>
      <c r="AJ2" s="2">
        <f>SUM(AC2:AI2)</f>
        <v>0</v>
      </c>
      <c r="AL2" s="37">
        <v>2</v>
      </c>
      <c r="AN2" s="1">
        <v>240</v>
      </c>
      <c r="AO2" s="1" t="str">
        <f>CONCATENATE( "REFUSEE par ",D3," voix CONTRE et ",V3," voix POUR")</f>
        <v>REFUSEE par 0 voix CONTRE et 0 voix POUR</v>
      </c>
      <c r="AP2" s="1"/>
      <c r="AQ2" s="1"/>
      <c r="AR2" s="1"/>
      <c r="AS2" s="1"/>
    </row>
    <row r="3" spans="1:45" ht="13" x14ac:dyDescent="0.3">
      <c r="A3" s="72" t="s">
        <v>74</v>
      </c>
      <c r="B3" s="12"/>
      <c r="C3" s="47">
        <f>SUM($C$14:$C$163)</f>
        <v>0</v>
      </c>
      <c r="D3" s="47">
        <f>SUM($D$14:$D$163)</f>
        <v>0</v>
      </c>
      <c r="E3" s="47">
        <f>SUM($E$14:$E163)</f>
        <v>0</v>
      </c>
      <c r="F3" s="48">
        <f>SUM($F$14:$F$163)</f>
        <v>4822</v>
      </c>
      <c r="G3" s="49">
        <f>E11</f>
        <v>15</v>
      </c>
      <c r="H3" s="50"/>
      <c r="I3" s="51">
        <f>SUM($I$14:$I$163)</f>
        <v>15</v>
      </c>
      <c r="J3" s="51">
        <f>SUM($J$14:$J$163)</f>
        <v>4822</v>
      </c>
      <c r="K3" s="47">
        <f>SUM($C$14:$C$163)</f>
        <v>0</v>
      </c>
      <c r="L3" s="47">
        <f>SUM($D$14:$D$163)</f>
        <v>0</v>
      </c>
      <c r="M3" s="115">
        <f>SUM($E$14:$E163)</f>
        <v>0</v>
      </c>
      <c r="N3" s="19">
        <f>K3+L3+M3</f>
        <v>0</v>
      </c>
      <c r="O3" s="146" t="str">
        <f>IF(N3=E10,"","EN ATTENTE")</f>
        <v>EN ATTENTE</v>
      </c>
      <c r="Q3" s="17">
        <f>SUM(Q14:Q163)</f>
        <v>10340</v>
      </c>
      <c r="R3" s="17">
        <f>SUM(R14:R163)</f>
        <v>10000</v>
      </c>
      <c r="S3" s="17">
        <f>SUM(S14:S163)</f>
        <v>10000</v>
      </c>
      <c r="T3" s="17">
        <f>SUM(T14:T163)</f>
        <v>0</v>
      </c>
      <c r="U3" s="17">
        <f>SUM(U14:U163)</f>
        <v>0</v>
      </c>
      <c r="V3" s="17">
        <f t="shared" ref="V3:Z3" si="0">SUM(V14:V63)</f>
        <v>0</v>
      </c>
      <c r="W3" s="17">
        <f>SUM(W14:W163)</f>
        <v>0</v>
      </c>
      <c r="X3" s="17">
        <f t="shared" si="0"/>
        <v>0</v>
      </c>
      <c r="Y3" s="17">
        <f>SUM(Y14:Y163)</f>
        <v>0</v>
      </c>
      <c r="Z3" s="17">
        <f t="shared" si="0"/>
        <v>0</v>
      </c>
      <c r="AA3" s="17">
        <f>SUM(AA14:AA163)</f>
        <v>0</v>
      </c>
      <c r="AC3" s="2">
        <f>0*(A3=24)*(L4&gt;K4)+1*(A2=24)*(K2&gt;L3)</f>
        <v>0</v>
      </c>
      <c r="AD3" s="2">
        <f>0*(A2=25)*(K3&lt;AI7)+1*(A2=25)*(K3&gt;AI7)+1*(A2=25)*(K3&gt;=AK8)*(K3&lt;AI7)</f>
        <v>0</v>
      </c>
      <c r="AE3" s="2">
        <f>1*(A2=25.1)*(K3&gt;AK7)+0*(A3=25.1)*(K3&lt;AK7)</f>
        <v>0</v>
      </c>
      <c r="AF3" s="2">
        <f>260*(A3=26)*((K4&lt;AJ8)+(K8&lt;AJ9)*(K4&lt;=AK8))+261*(A3=26)*((K4&gt;AJ8)*(K4&gt;AJ9))</f>
        <v>0</v>
      </c>
      <c r="AG3" s="2">
        <f>262*(A3=26.1)*(K4&gt;=AI8)+260*(A3=26.1)*(K4&lt;AI8)</f>
        <v>0</v>
      </c>
      <c r="AH3" s="2"/>
      <c r="AI3" s="88"/>
      <c r="AJ3" s="2">
        <f>SUM(AC3:AI3)</f>
        <v>0</v>
      </c>
      <c r="AN3" s="1">
        <v>241</v>
      </c>
      <c r="AO3" s="1" t="str">
        <f>CONCATENATE( "ADOPTEE par ",C3," voix POUR et ",D3," voix CONTRE.")</f>
        <v>ADOPTEE par 0 voix POUR et 0 voix CONTRE.</v>
      </c>
      <c r="AP3" s="1"/>
      <c r="AQ3" s="1"/>
      <c r="AR3" s="1"/>
      <c r="AS3" s="1"/>
    </row>
    <row r="4" spans="1:45" ht="13" x14ac:dyDescent="0.3">
      <c r="A4" s="74" t="s">
        <v>73</v>
      </c>
      <c r="B4" s="13">
        <v>1</v>
      </c>
      <c r="Q4" s="24">
        <f>COUNTIF(Q14:Q163,"&gt;0")</f>
        <v>35</v>
      </c>
      <c r="R4" s="24">
        <f>COUNTIF(R14:R163,"&gt;0")</f>
        <v>16</v>
      </c>
      <c r="S4" s="24">
        <f>COUNTIF(S14:S163,"&gt;0")</f>
        <v>11</v>
      </c>
      <c r="T4" s="24">
        <f>COUNTIF(T14:T163,"&gt;0")</f>
        <v>0</v>
      </c>
      <c r="U4" s="24">
        <f>COUNTIF(U14:U163,"&gt;0")</f>
        <v>0</v>
      </c>
      <c r="V4" s="24">
        <f>COUNTIF(V13:V14,"&gt;0")</f>
        <v>0</v>
      </c>
      <c r="W4" s="24">
        <f>COUNTIF(W14:W163,"&gt;0")</f>
        <v>0</v>
      </c>
      <c r="X4" s="24">
        <f>COUNTIF(X14:X163,"&gt;0")</f>
        <v>0</v>
      </c>
      <c r="Y4" s="24">
        <f>COUNTIF(Y14:Y163,"&gt;0")</f>
        <v>0</v>
      </c>
      <c r="Z4" s="24">
        <f>COUNTIF(Z14:Z163,"&gt;0")</f>
        <v>0</v>
      </c>
      <c r="AA4" s="24">
        <f>COUNTIF(AA14:AA163,"&gt;0")</f>
        <v>0</v>
      </c>
      <c r="AN4" s="1">
        <v>250</v>
      </c>
      <c r="AO4" s="1" t="str">
        <f>CONCATENATE(" REFUSEE,Pas de possibilité de 2e vote")</f>
        <v xml:space="preserve"> REFUSEE,Pas de possibilité de 2e vote</v>
      </c>
      <c r="AP4" s="1"/>
      <c r="AQ4" s="1"/>
      <c r="AR4" s="1"/>
      <c r="AS4" s="1"/>
    </row>
    <row r="5" spans="1:45" ht="13.5" thickBot="1" x14ac:dyDescent="0.3">
      <c r="C5" s="52" t="e">
        <f>VLOOKUP($AJ$2,$AN$2:$AO$13,2,FALSE)</f>
        <v>#N/A</v>
      </c>
      <c r="D5" s="53"/>
      <c r="E5" s="53"/>
      <c r="F5" s="53"/>
      <c r="G5" s="52"/>
      <c r="H5" s="53"/>
      <c r="I5" s="53"/>
      <c r="K5" s="95" t="str">
        <f>IF(A2=26, AJ11,"")</f>
        <v/>
      </c>
      <c r="AA5" s="25"/>
      <c r="AB5">
        <v>260</v>
      </c>
      <c r="AC5" s="176">
        <f>+K37</f>
        <v>0</v>
      </c>
      <c r="AI5" s="93" t="s">
        <v>70</v>
      </c>
      <c r="AJ5" s="4" t="s">
        <v>8</v>
      </c>
      <c r="AK5" s="143" t="s">
        <v>100</v>
      </c>
      <c r="AN5" s="1">
        <v>251</v>
      </c>
      <c r="AO5" s="1" t="str">
        <f>IF(AJ2=251,CONCATENATE(" ADOPTEE par ",C3," voix POUR et ",D3," voix CONTRE"),"")</f>
        <v/>
      </c>
      <c r="AP5" s="1"/>
      <c r="AQ5" s="1"/>
      <c r="AR5" s="1"/>
      <c r="AS5" s="1"/>
    </row>
    <row r="6" spans="1:45" ht="13" x14ac:dyDescent="0.25">
      <c r="C6"/>
      <c r="D6"/>
      <c r="E6"/>
      <c r="F6"/>
      <c r="G6"/>
      <c r="I6"/>
      <c r="J6" s="45" t="s">
        <v>72</v>
      </c>
      <c r="K6" s="21" t="s">
        <v>1</v>
      </c>
      <c r="L6" s="22" t="s">
        <v>2</v>
      </c>
      <c r="M6" s="23" t="s">
        <v>12</v>
      </c>
      <c r="N6" s="113" t="s">
        <v>90</v>
      </c>
      <c r="AB6" s="5">
        <v>261</v>
      </c>
      <c r="AC6" s="176">
        <f>261*(A2=26)*((K3&gt;AJ7)*(K7&gt;AJ8))</f>
        <v>0</v>
      </c>
      <c r="AI6" s="93" t="s">
        <v>7</v>
      </c>
      <c r="AJ6" s="4" t="s">
        <v>7</v>
      </c>
      <c r="AK6" s="143" t="s">
        <v>101</v>
      </c>
      <c r="AN6" s="1">
        <v>252</v>
      </c>
      <c r="AO6" s="1" t="str">
        <f>CONCATENATE("Possibilité d'un deuxième vote à l'article 25,1, majorité 24, ")</f>
        <v xml:space="preserve">Possibilité d'un deuxième vote à l'article 25,1, majorité 24, </v>
      </c>
      <c r="AP6" s="1"/>
      <c r="AQ6" s="1"/>
      <c r="AR6" s="1"/>
      <c r="AS6" s="1"/>
    </row>
    <row r="7" spans="1:45" ht="18" x14ac:dyDescent="0.3">
      <c r="D7" s="54"/>
      <c r="G7" s="241" t="str">
        <f>IF(SUM($O$14:$O$163)&gt;0,"LIMITES DEPASSEES","")</f>
        <v/>
      </c>
      <c r="H7" s="242"/>
      <c r="K7" s="28">
        <f>SUM($K$14:$K$163)</f>
        <v>0</v>
      </c>
      <c r="L7" s="20">
        <f>SUM($L$14:$L$163)</f>
        <v>0</v>
      </c>
      <c r="M7" s="29">
        <f>SUM($M$14:$M$163)</f>
        <v>0</v>
      </c>
      <c r="N7" s="114">
        <f>K7+L7+M7</f>
        <v>0</v>
      </c>
      <c r="O7" s="146" t="str">
        <f>IF(N7=E11,"","EN ATTENTE")</f>
        <v>EN ATTENTE</v>
      </c>
      <c r="AB7" s="5">
        <v>262</v>
      </c>
      <c r="AC7" s="175"/>
      <c r="AE7" s="72" t="s">
        <v>328</v>
      </c>
      <c r="AF7">
        <f>K3</f>
        <v>0</v>
      </c>
      <c r="AI7" s="2">
        <f>ROUNDDOWN((D10)/2+1,0)</f>
        <v>5171</v>
      </c>
      <c r="AJ7" s="2">
        <f>ROUNDDOWN((D10)*2/3+1,0)</f>
        <v>6894</v>
      </c>
      <c r="AK7" s="2">
        <f>ROUNDDOWN((D10)*1/3+1,0)</f>
        <v>3447</v>
      </c>
      <c r="AL7">
        <f>ROUNDUP(E10/2,0)</f>
        <v>2411</v>
      </c>
      <c r="AN7" s="1">
        <v>260</v>
      </c>
      <c r="AO7" s="1" t="b">
        <f>IF(AJ2=260,CONCATENATE("Rejetée part ",C3," voix POUR, inférieures à ",AJ7,"ou inférieurs à ",AJ8," copropriétaires);"""))</f>
        <v>0</v>
      </c>
      <c r="AP7" s="1"/>
      <c r="AQ7" s="1"/>
      <c r="AR7" s="1"/>
      <c r="AS7" s="1"/>
    </row>
    <row r="8" spans="1:45" ht="13" x14ac:dyDescent="0.25">
      <c r="C8" s="18" t="s">
        <v>20</v>
      </c>
      <c r="D8" s="32" t="s">
        <v>20</v>
      </c>
      <c r="E8" s="55" t="s">
        <v>19</v>
      </c>
      <c r="G8" s="242"/>
      <c r="H8" s="242"/>
      <c r="AB8" s="5"/>
      <c r="AC8" s="6"/>
      <c r="AE8" s="156" t="s">
        <v>329</v>
      </c>
      <c r="AF8" s="174">
        <f>K7</f>
        <v>0</v>
      </c>
      <c r="AI8" s="94"/>
      <c r="AJ8" s="2">
        <f>ROUNDUP(($D$11+0.1)/2,0)</f>
        <v>18</v>
      </c>
      <c r="AL8">
        <f>ROUNDUP(E11/2,0)</f>
        <v>8</v>
      </c>
      <c r="AN8" s="1">
        <v>261</v>
      </c>
      <c r="AO8" s="1" t="b">
        <f>IF(AJ2=261,CONCATENATE(" ADOPTEE par ",C3," voix POUR et ",D3," voix CONTRE"))</f>
        <v>0</v>
      </c>
      <c r="AP8" s="1"/>
      <c r="AQ8" s="1"/>
      <c r="AR8" s="1"/>
      <c r="AS8" s="1"/>
    </row>
    <row r="9" spans="1:45" ht="13" x14ac:dyDescent="0.3">
      <c r="C9" s="56" t="s">
        <v>17</v>
      </c>
      <c r="D9" s="57" t="s">
        <v>21</v>
      </c>
      <c r="E9" s="58" t="s">
        <v>18</v>
      </c>
      <c r="K9" s="9" t="e">
        <f>VLOOKUP($AJ$2,$AN$2:$AO$13,2,FALSE)</f>
        <v>#N/A</v>
      </c>
      <c r="L9" s="10"/>
      <c r="M9" s="10"/>
      <c r="N9" s="10"/>
      <c r="O9" s="10"/>
      <c r="P9" s="10"/>
      <c r="Q9" s="10"/>
      <c r="AB9" s="5"/>
      <c r="AN9" s="1">
        <v>262</v>
      </c>
      <c r="AO9" s="1" t="str">
        <f>CONCATENATE("Possibilité d'un deuxième vote à l'article 26,1 ")</f>
        <v xml:space="preserve">Possibilité d'un deuxième vote à l'article 26,1 </v>
      </c>
      <c r="AP9" s="1"/>
      <c r="AQ9" s="1"/>
      <c r="AR9" s="1"/>
      <c r="AS9" s="1"/>
    </row>
    <row r="10" spans="1:45" x14ac:dyDescent="0.25">
      <c r="C10" s="59">
        <f>HLOOKUP(1,$Q$1:$AA$4,3,FALSE)</f>
        <v>10340</v>
      </c>
      <c r="D10" s="59">
        <f>HLOOKUP($B$4,$Q$1:$AA$4,3,FALSE)</f>
        <v>10340</v>
      </c>
      <c r="E10" s="60">
        <f>SUM($F$14:$F$163)</f>
        <v>4822</v>
      </c>
      <c r="F10" s="45" t="s">
        <v>22</v>
      </c>
      <c r="AB10" s="5"/>
      <c r="AI10" s="96" t="str">
        <f xml:space="preserve"> IF($A$2=25,"&gt;= " &amp; $AI$7,"")</f>
        <v/>
      </c>
      <c r="AJ10" s="96" t="str">
        <f xml:space="preserve"> IF($A$2=26,"&gt;= " &amp; $AJ$7,"")</f>
        <v/>
      </c>
      <c r="AK10" s="96" t="str">
        <f xml:space="preserve"> IF($A$2=26.1,"&gt;= " &amp; $AK7,"")</f>
        <v/>
      </c>
      <c r="AN10" s="1">
        <v>265</v>
      </c>
      <c r="AO10" s="179" t="s">
        <v>330</v>
      </c>
      <c r="AP10" s="1"/>
      <c r="AQ10" s="1"/>
      <c r="AR10" s="1"/>
      <c r="AS10" s="1"/>
    </row>
    <row r="11" spans="1:45" ht="18" x14ac:dyDescent="0.4">
      <c r="B11" s="178"/>
      <c r="C11" s="61">
        <f>HLOOKUP(1,$Q$1:$AA$4,4,FALSE)</f>
        <v>35</v>
      </c>
      <c r="D11" s="61">
        <f>HLOOKUP($B$4,$Q$1:$AA$4,4,FALSE)</f>
        <v>35</v>
      </c>
      <c r="E11" s="62">
        <f>SUM($I$14:$I$163)</f>
        <v>15</v>
      </c>
      <c r="F11" s="45" t="s">
        <v>23</v>
      </c>
      <c r="AB11" s="5"/>
      <c r="AC11" s="29"/>
      <c r="AD11" t="s">
        <v>89</v>
      </c>
      <c r="AJ11" s="96" t="str">
        <f xml:space="preserve"> IF($A$2=26,"&gt;= " &amp; $AJ$8,"")</f>
        <v/>
      </c>
      <c r="AN11" s="1">
        <v>266</v>
      </c>
      <c r="AO11" s="179" t="s">
        <v>331</v>
      </c>
      <c r="AP11" s="1"/>
      <c r="AQ11" s="1"/>
      <c r="AR11" s="1"/>
      <c r="AS11" s="1"/>
    </row>
    <row r="12" spans="1:45" ht="13.5" thickBot="1" x14ac:dyDescent="0.35">
      <c r="C12" s="63"/>
      <c r="D12" s="63"/>
      <c r="E12" s="177"/>
      <c r="M12" s="145" t="str">
        <f>IF(COUNTIF($N$14:$N$163,"ERREUR")&gt;0,"ERREUR","")</f>
        <v/>
      </c>
      <c r="N12" s="145" t="str">
        <f>IF(COUNTIF($N$14:$N$163,"EN ATTENTE")&gt;0,"EN ATTENTE","")</f>
        <v>EN ATTENTE</v>
      </c>
      <c r="O12" s="142">
        <v>0.1</v>
      </c>
      <c r="Q12" s="172">
        <v>1</v>
      </c>
      <c r="R12" s="172">
        <v>2</v>
      </c>
      <c r="S12" s="172">
        <v>3</v>
      </c>
      <c r="T12" s="172">
        <v>4</v>
      </c>
      <c r="U12" s="172">
        <v>5</v>
      </c>
      <c r="V12" s="172">
        <v>6</v>
      </c>
      <c r="W12" s="172">
        <v>7</v>
      </c>
      <c r="X12" s="172">
        <v>8</v>
      </c>
      <c r="Y12" s="172">
        <v>9</v>
      </c>
      <c r="Z12" s="172">
        <v>10</v>
      </c>
      <c r="AA12" s="172">
        <v>11</v>
      </c>
      <c r="AB12" s="5"/>
      <c r="AN12" s="1"/>
      <c r="AO12" s="1"/>
      <c r="AP12" s="1"/>
      <c r="AQ12" s="1"/>
      <c r="AR12" s="1"/>
      <c r="AS12" s="1"/>
    </row>
    <row r="13" spans="1:45" ht="37.5" customHeight="1" x14ac:dyDescent="0.25">
      <c r="A13" s="14" t="s">
        <v>14</v>
      </c>
      <c r="B13" s="15" t="s">
        <v>0</v>
      </c>
      <c r="C13" s="38" t="s">
        <v>51</v>
      </c>
      <c r="D13" s="39" t="s">
        <v>52</v>
      </c>
      <c r="E13" s="40" t="s">
        <v>3</v>
      </c>
      <c r="F13" s="41" t="s">
        <v>6</v>
      </c>
      <c r="G13" s="42" t="s">
        <v>9</v>
      </c>
      <c r="H13" s="42" t="s">
        <v>15</v>
      </c>
      <c r="I13" s="46" t="s">
        <v>11</v>
      </c>
      <c r="J13" s="43" t="s">
        <v>5</v>
      </c>
      <c r="K13" s="44" t="s">
        <v>53</v>
      </c>
      <c r="L13" s="44" t="s">
        <v>105</v>
      </c>
      <c r="M13" s="44" t="s">
        <v>106</v>
      </c>
      <c r="N13" s="3" t="s">
        <v>4</v>
      </c>
      <c r="O13" s="16" t="s">
        <v>27</v>
      </c>
      <c r="P13" s="3" t="s">
        <v>10</v>
      </c>
      <c r="Q13" s="92" t="s">
        <v>16</v>
      </c>
      <c r="R13" s="92" t="str">
        <f t="shared" ref="R13:AA13" si="1">R2</f>
        <v>BAT,A</v>
      </c>
      <c r="S13" s="92" t="str">
        <f t="shared" si="1"/>
        <v>BAT,B</v>
      </c>
      <c r="T13" s="92" t="str">
        <f t="shared" si="1"/>
        <v>TANT 4</v>
      </c>
      <c r="U13" s="92" t="str">
        <f t="shared" si="1"/>
        <v xml:space="preserve"> TANT.5</v>
      </c>
      <c r="V13" s="92" t="str">
        <f t="shared" si="1"/>
        <v xml:space="preserve"> TANT.6</v>
      </c>
      <c r="W13" s="92" t="str">
        <f t="shared" si="1"/>
        <v xml:space="preserve"> TANT.</v>
      </c>
      <c r="X13" s="92" t="str">
        <f t="shared" si="1"/>
        <v xml:space="preserve"> TANT.</v>
      </c>
      <c r="Y13" s="92" t="str">
        <f t="shared" si="1"/>
        <v xml:space="preserve"> TANT.</v>
      </c>
      <c r="Z13" s="92" t="str">
        <f t="shared" si="1"/>
        <v xml:space="preserve"> TANT.</v>
      </c>
      <c r="AA13" s="92" t="str">
        <f t="shared" si="1"/>
        <v xml:space="preserve"> TANT.</v>
      </c>
      <c r="AB13" s="26" t="s">
        <v>66</v>
      </c>
      <c r="AC13" s="35" t="s">
        <v>26</v>
      </c>
      <c r="AD13" s="34" t="s">
        <v>25</v>
      </c>
      <c r="AE13" s="107" t="s">
        <v>69</v>
      </c>
      <c r="AN13" s="1"/>
      <c r="AO13" s="1"/>
      <c r="AP13" s="1"/>
      <c r="AQ13" s="1"/>
      <c r="AR13" s="1"/>
      <c r="AS13" s="1"/>
    </row>
    <row r="14" spans="1:45" ht="13.5" customHeight="1" x14ac:dyDescent="0.3">
      <c r="A14" s="202">
        <v>1</v>
      </c>
      <c r="B14" s="203" t="str">
        <f>IF(A14&lt;&gt;0,VLOOKUP(A14,Liste!$A$10:$D$159,4,FALSE),"")</f>
        <v>ALEXANDRINI André</v>
      </c>
      <c r="C14" s="47">
        <f t="shared" ref="C14:C77" si="2">F14*(K14=1)</f>
        <v>0</v>
      </c>
      <c r="D14" s="47">
        <f t="shared" ref="D14:D77" si="3">F14*(L14=1)</f>
        <v>0</v>
      </c>
      <c r="E14" s="47">
        <f t="shared" ref="E14:E77" si="4">F14*(M14=1)</f>
        <v>0</v>
      </c>
      <c r="F14" s="64">
        <f>IF(I14=1,VLOOKUP(A14,$A$14:$AA$163,16+$B$4,0),0)</f>
        <v>0</v>
      </c>
      <c r="G14" s="204"/>
      <c r="H14" s="205"/>
      <c r="I14" s="64">
        <f t="shared" ref="I14:I78" si="5">1*(IF(G14&gt;=1,VLOOKUP(A14,$A$14:$AA$163,16+$B$4,0)&gt;0))</f>
        <v>0</v>
      </c>
      <c r="J14" s="64">
        <f t="shared" ref="J14:J77" si="6">IF(F14&gt;0,F14,0)</f>
        <v>0</v>
      </c>
      <c r="K14" s="30">
        <f>IF(AND($I14=1,$H14&gt;0),VLOOKUP($H14,$A$14:AD$163,11,FALSE),0)</f>
        <v>0</v>
      </c>
      <c r="L14" s="30">
        <f>IF(AND($I14=1,$H14&gt;0),VLOOKUP($H14,$A$14:AE$163,12,FALSE),0)</f>
        <v>0</v>
      </c>
      <c r="M14" s="30">
        <f>IF(AND($I14=1,$H14&gt;0),VLOOKUP($H14,$A$14:AF$163,13,FALSE),0)</f>
        <v>0</v>
      </c>
      <c r="N14" s="144" t="str">
        <f t="shared" ref="N14:N78" si="7">IF(AND(I14&gt;0,K14+L14+M14=0),"EN ATTENTE",IF(K14+L14+M14&gt;1,"ERREUR",""))</f>
        <v/>
      </c>
      <c r="O14" s="106" t="str">
        <f t="shared" ref="O14:O78" si="8">IF(AND(AC14&gt;3,AD14&gt;$D$10*$O$12),1,"")</f>
        <v/>
      </c>
      <c r="P14" s="19" t="str">
        <f t="shared" ref="P14:P77" si="9">IF(I14=1,K14*(K14=1)+L14*2*(L14=1)+M14*3*(M14=1),"")</f>
        <v/>
      </c>
      <c r="Q14" s="31">
        <v>568</v>
      </c>
      <c r="R14" s="30">
        <v>474</v>
      </c>
      <c r="S14" s="225"/>
      <c r="T14" s="27"/>
      <c r="U14" s="27"/>
      <c r="V14" s="27"/>
      <c r="W14" s="27"/>
      <c r="X14" s="27"/>
      <c r="Y14" s="27"/>
      <c r="Z14" s="27"/>
      <c r="AA14" s="27"/>
      <c r="AB14" s="5">
        <f t="shared" ref="AB14" si="10">(H14+I14)*(J14&gt;0)</f>
        <v>0</v>
      </c>
      <c r="AC14" s="33">
        <f t="shared" ref="AC14" si="11">COUNTIF($H$14:$H$163,A14)</f>
        <v>0</v>
      </c>
      <c r="AD14" s="112">
        <f t="shared" ref="AD14" si="12">SUMIF($H$14:$H$163,A14,$J$14:$J$163)+(J14*(AC14&gt;0))</f>
        <v>0</v>
      </c>
      <c r="AE14" s="108">
        <f t="shared" ref="AE14" si="13">IF(H14&gt;0,H14+0.5*(I14=1),A14*(I14=1))+(1000*(I14&lt;1))</f>
        <v>1000</v>
      </c>
    </row>
    <row r="15" spans="1:45" ht="13" x14ac:dyDescent="0.3">
      <c r="A15" s="202">
        <v>2</v>
      </c>
      <c r="B15" s="203" t="str">
        <f>IF(A15&lt;&gt;0,VLOOKUP(A15,Liste!$A$10:$D$159,4,FALSE),"")</f>
        <v>ANNINOS Henri</v>
      </c>
      <c r="C15" s="47">
        <f t="shared" si="2"/>
        <v>0</v>
      </c>
      <c r="D15" s="47">
        <f t="shared" si="3"/>
        <v>0</v>
      </c>
      <c r="E15" s="47">
        <f t="shared" si="4"/>
        <v>0</v>
      </c>
      <c r="F15" s="64">
        <f t="shared" ref="F15:F78" si="14">IF(I15=1,VLOOKUP(A15,$A$14:$AA$163,16+$B$4,0),0)</f>
        <v>290</v>
      </c>
      <c r="G15" s="204">
        <v>1</v>
      </c>
      <c r="H15" s="205"/>
      <c r="I15" s="64">
        <f t="shared" si="5"/>
        <v>1</v>
      </c>
      <c r="J15" s="64">
        <f t="shared" si="6"/>
        <v>290</v>
      </c>
      <c r="K15" s="30">
        <f>IF(AND($I15=1,$H15&gt;0),VLOOKUP($H15,$A$14:AD$163,11,FALSE),0)</f>
        <v>0</v>
      </c>
      <c r="L15" s="30">
        <f>IF(AND($I15=1,$H15&gt;0),VLOOKUP($H15,$A$14:AE$163,12,FALSE),0)</f>
        <v>0</v>
      </c>
      <c r="M15" s="30">
        <f>IF(AND($I15=1,$H15&gt;0),VLOOKUP($H15,$A$14:AF$163,13,FALSE),0)</f>
        <v>0</v>
      </c>
      <c r="N15" s="144" t="str">
        <f t="shared" si="7"/>
        <v>EN ATTENTE</v>
      </c>
      <c r="O15" s="106" t="str">
        <f t="shared" si="8"/>
        <v/>
      </c>
      <c r="P15" s="19">
        <f t="shared" si="9"/>
        <v>0</v>
      </c>
      <c r="Q15" s="31">
        <f>IF(A15&lt;&gt;0,VLOOKUP(A15,Liste!$A$10:$K$159,8,FALSE),"")</f>
        <v>290</v>
      </c>
      <c r="R15" s="30">
        <v>595</v>
      </c>
      <c r="S15" s="225"/>
      <c r="T15" s="30"/>
      <c r="U15" s="30"/>
      <c r="V15" s="27"/>
      <c r="W15" s="27"/>
      <c r="X15" s="27"/>
      <c r="Y15" s="27"/>
      <c r="Z15" s="27"/>
      <c r="AA15" s="27"/>
      <c r="AB15" s="5">
        <f t="shared" ref="AB15:AB63" si="15">(H15+I15)*(J15&gt;0)</f>
        <v>1</v>
      </c>
      <c r="AC15" s="33">
        <f t="shared" ref="AC15:AC78" si="16">COUNTIF($H$14:$H$163,A15)</f>
        <v>0</v>
      </c>
      <c r="AD15" s="112">
        <f t="shared" ref="AD15:AD78" si="17">SUMIF($H$14:$H$163,A15,$J$14:$J$163)+(J15*(AC15&gt;0))</f>
        <v>0</v>
      </c>
      <c r="AE15" s="108">
        <f t="shared" ref="AE15:AE63" si="18">IF(H15&gt;0,H15+0.5*(I15=1),A15*(I15=1))+(1000*(I15&lt;1))</f>
        <v>2</v>
      </c>
    </row>
    <row r="16" spans="1:45" ht="13" x14ac:dyDescent="0.3">
      <c r="A16" s="202">
        <v>3</v>
      </c>
      <c r="B16" s="203" t="str">
        <f>IF(A16&lt;&gt;0,VLOOKUP(A16,Liste!$A$10:$D$159,4,FALSE),"")</f>
        <v>BALDACCHINO Laurence</v>
      </c>
      <c r="C16" s="47">
        <f t="shared" si="2"/>
        <v>0</v>
      </c>
      <c r="D16" s="47">
        <f t="shared" si="3"/>
        <v>0</v>
      </c>
      <c r="E16" s="47">
        <f t="shared" si="4"/>
        <v>0</v>
      </c>
      <c r="F16" s="64">
        <f t="shared" si="14"/>
        <v>319</v>
      </c>
      <c r="G16" s="204">
        <v>1</v>
      </c>
      <c r="H16" s="205"/>
      <c r="I16" s="64">
        <f t="shared" si="5"/>
        <v>1</v>
      </c>
      <c r="J16" s="64">
        <f t="shared" si="6"/>
        <v>319</v>
      </c>
      <c r="K16" s="30">
        <f>IF(AND($I16=1,$H16&gt;0),VLOOKUP($H16,$A$14:AD$163,11,FALSE),0)</f>
        <v>0</v>
      </c>
      <c r="L16" s="30">
        <f>IF(AND($I16=1,$H16&gt;0),VLOOKUP($H16,$A$14:AE$163,12,FALSE),0)</f>
        <v>0</v>
      </c>
      <c r="M16" s="30">
        <f>IF(AND($I16=1,$H16&gt;0),VLOOKUP($H16,$A$14:AF$163,13,FALSE),0)</f>
        <v>0</v>
      </c>
      <c r="N16" s="144" t="str">
        <f t="shared" si="7"/>
        <v>EN ATTENTE</v>
      </c>
      <c r="O16" s="106" t="str">
        <f t="shared" si="8"/>
        <v/>
      </c>
      <c r="P16" s="19">
        <f t="shared" si="9"/>
        <v>0</v>
      </c>
      <c r="Q16" s="31">
        <f>IF(A16&lt;&gt;0,VLOOKUP(A16,Liste!$A$10:$K$159,8,FALSE),"")</f>
        <v>319</v>
      </c>
      <c r="R16" s="30">
        <v>846</v>
      </c>
      <c r="S16" s="225"/>
      <c r="T16" s="30"/>
      <c r="U16" s="30"/>
      <c r="V16" s="27"/>
      <c r="W16" s="27"/>
      <c r="X16" s="27"/>
      <c r="Y16" s="27"/>
      <c r="Z16" s="27"/>
      <c r="AA16" s="27"/>
      <c r="AB16" s="5">
        <f t="shared" si="15"/>
        <v>1</v>
      </c>
      <c r="AC16" s="33">
        <f t="shared" si="16"/>
        <v>0</v>
      </c>
      <c r="AD16" s="112">
        <f t="shared" si="17"/>
        <v>0</v>
      </c>
      <c r="AE16" s="108">
        <f t="shared" si="18"/>
        <v>3</v>
      </c>
    </row>
    <row r="17" spans="1:31" ht="13" x14ac:dyDescent="0.3">
      <c r="A17" s="202">
        <v>4</v>
      </c>
      <c r="B17" s="203" t="str">
        <f>IF(A17&lt;&gt;0,VLOOKUP(A17,Liste!$A$10:$D$159,4,FALSE),"")</f>
        <v>BANCHET Joseph</v>
      </c>
      <c r="C17" s="47">
        <f t="shared" si="2"/>
        <v>0</v>
      </c>
      <c r="D17" s="47">
        <f t="shared" si="3"/>
        <v>0</v>
      </c>
      <c r="E17" s="47">
        <f t="shared" si="4"/>
        <v>0</v>
      </c>
      <c r="F17" s="64">
        <f t="shared" si="14"/>
        <v>294</v>
      </c>
      <c r="G17" s="204">
        <v>1</v>
      </c>
      <c r="H17" s="205"/>
      <c r="I17" s="64">
        <f t="shared" si="5"/>
        <v>1</v>
      </c>
      <c r="J17" s="64">
        <f t="shared" si="6"/>
        <v>294</v>
      </c>
      <c r="K17" s="30">
        <f>IF(AND($I17=1,$H17&gt;0),VLOOKUP($H17,$A$14:AD$163,11,FALSE),0)</f>
        <v>0</v>
      </c>
      <c r="L17" s="30">
        <f>IF(AND($I17=1,$H17&gt;0),VLOOKUP($H17,$A$14:AE$163,12,FALSE),0)</f>
        <v>0</v>
      </c>
      <c r="M17" s="30">
        <f>IF(AND($I17=1,$H17&gt;0),VLOOKUP($H17,$A$14:AF$163,13,FALSE),0)</f>
        <v>0</v>
      </c>
      <c r="N17" s="144" t="str">
        <f t="shared" si="7"/>
        <v>EN ATTENTE</v>
      </c>
      <c r="O17" s="106" t="str">
        <f t="shared" si="8"/>
        <v/>
      </c>
      <c r="P17" s="19">
        <f t="shared" si="9"/>
        <v>0</v>
      </c>
      <c r="Q17" s="31">
        <f>IF(A17&lt;&gt;0,VLOOKUP(A17,Liste!$A$10:$K$159,8,FALSE),"")</f>
        <v>294</v>
      </c>
      <c r="R17" s="30">
        <v>508</v>
      </c>
      <c r="S17" s="225"/>
      <c r="T17" s="30"/>
      <c r="U17" s="30"/>
      <c r="V17" s="30"/>
      <c r="W17" s="27"/>
      <c r="X17" s="30"/>
      <c r="Y17" s="30"/>
      <c r="Z17" s="30"/>
      <c r="AA17" s="30"/>
      <c r="AB17" s="5">
        <f t="shared" si="15"/>
        <v>1</v>
      </c>
      <c r="AC17" s="33">
        <f t="shared" si="16"/>
        <v>0</v>
      </c>
      <c r="AD17" s="112">
        <f t="shared" si="17"/>
        <v>0</v>
      </c>
      <c r="AE17" s="108">
        <f t="shared" si="18"/>
        <v>4</v>
      </c>
    </row>
    <row r="18" spans="1:31" ht="13" x14ac:dyDescent="0.3">
      <c r="A18" s="202">
        <v>5</v>
      </c>
      <c r="B18" s="203" t="str">
        <f>IF(A18&lt;&gt;0,VLOOKUP(A18,Liste!$A$10:$D$159,4,FALSE),"")</f>
        <v>BARDIN Andrée</v>
      </c>
      <c r="C18" s="47">
        <f t="shared" si="2"/>
        <v>0</v>
      </c>
      <c r="D18" s="47">
        <f t="shared" si="3"/>
        <v>0</v>
      </c>
      <c r="E18" s="47">
        <f t="shared" si="4"/>
        <v>0</v>
      </c>
      <c r="F18" s="64">
        <f t="shared" si="14"/>
        <v>0</v>
      </c>
      <c r="G18" s="204"/>
      <c r="H18" s="205"/>
      <c r="I18" s="64">
        <f t="shared" si="5"/>
        <v>0</v>
      </c>
      <c r="J18" s="64">
        <f t="shared" si="6"/>
        <v>0</v>
      </c>
      <c r="K18" s="30">
        <f>IF(AND($I18=1,$H18&gt;0),VLOOKUP($H18,$A$14:AD$163,11,FALSE),0)</f>
        <v>0</v>
      </c>
      <c r="L18" s="30">
        <f>IF(AND($I18=1,$H18&gt;0),VLOOKUP($H18,$A$14:AE$163,12,FALSE),0)</f>
        <v>0</v>
      </c>
      <c r="M18" s="30">
        <f>IF(AND($I18=1,$H18&gt;0),VLOOKUP($H18,$A$14:AF$163,13,FALSE),0)</f>
        <v>0</v>
      </c>
      <c r="N18" s="144" t="str">
        <f t="shared" si="7"/>
        <v/>
      </c>
      <c r="O18" s="106" t="str">
        <f t="shared" si="8"/>
        <v/>
      </c>
      <c r="P18" s="19" t="str">
        <f t="shared" si="9"/>
        <v/>
      </c>
      <c r="Q18" s="31">
        <f>IF(A18&lt;&gt;0,VLOOKUP(A18,Liste!$A$10:$K$159,8,FALSE),"")</f>
        <v>287</v>
      </c>
      <c r="R18" s="30">
        <v>426</v>
      </c>
      <c r="S18" s="225"/>
      <c r="T18" s="30"/>
      <c r="U18" s="30"/>
      <c r="V18" s="30"/>
      <c r="W18" s="27"/>
      <c r="X18" s="30"/>
      <c r="Y18" s="30"/>
      <c r="Z18" s="30"/>
      <c r="AA18" s="30"/>
      <c r="AB18" s="5">
        <f t="shared" si="15"/>
        <v>0</v>
      </c>
      <c r="AC18" s="33">
        <f t="shared" si="16"/>
        <v>0</v>
      </c>
      <c r="AD18" s="112">
        <f t="shared" si="17"/>
        <v>0</v>
      </c>
      <c r="AE18" s="108">
        <f t="shared" si="18"/>
        <v>1000</v>
      </c>
    </row>
    <row r="19" spans="1:31" ht="13" x14ac:dyDescent="0.3">
      <c r="A19" s="202">
        <v>6</v>
      </c>
      <c r="B19" s="203" t="str">
        <f>IF(A19&lt;&gt;0,VLOOKUP(A19,Liste!$A$10:$D$159,4,FALSE),"")</f>
        <v>BARDIN-BENARD Louis</v>
      </c>
      <c r="C19" s="47">
        <f t="shared" si="2"/>
        <v>0</v>
      </c>
      <c r="D19" s="47">
        <f t="shared" si="3"/>
        <v>0</v>
      </c>
      <c r="E19" s="47">
        <f t="shared" si="4"/>
        <v>0</v>
      </c>
      <c r="F19" s="64">
        <f t="shared" si="14"/>
        <v>0</v>
      </c>
      <c r="G19" s="204"/>
      <c r="H19" s="205"/>
      <c r="I19" s="64">
        <f t="shared" si="5"/>
        <v>0</v>
      </c>
      <c r="J19" s="64">
        <f t="shared" si="6"/>
        <v>0</v>
      </c>
      <c r="K19" s="30">
        <f>IF(AND($I19=1,$H19&gt;0),VLOOKUP($H19,$A$14:AD$163,11,FALSE),0)</f>
        <v>0</v>
      </c>
      <c r="L19" s="30">
        <f>IF(AND($I19=1,$H19&gt;0),VLOOKUP($H19,$A$14:AE$163,12,FALSE),0)</f>
        <v>0</v>
      </c>
      <c r="M19" s="30">
        <f>IF(AND($I19=1,$H19&gt;0),VLOOKUP($H19,$A$14:AF$163,13,FALSE),0)</f>
        <v>0</v>
      </c>
      <c r="N19" s="144" t="str">
        <f t="shared" si="7"/>
        <v/>
      </c>
      <c r="O19" s="106" t="str">
        <f t="shared" si="8"/>
        <v/>
      </c>
      <c r="P19" s="19" t="str">
        <f t="shared" si="9"/>
        <v/>
      </c>
      <c r="Q19" s="31">
        <f>IF(A19&lt;&gt;0,VLOOKUP(A19,Liste!$A$10:$K$159,8,FALSE),"")</f>
        <v>257</v>
      </c>
      <c r="R19" s="30">
        <v>380</v>
      </c>
      <c r="S19" s="225"/>
      <c r="T19" s="30"/>
      <c r="U19" s="30"/>
      <c r="V19" s="30"/>
      <c r="W19" s="27"/>
      <c r="X19" s="30"/>
      <c r="Y19" s="30"/>
      <c r="Z19" s="30"/>
      <c r="AA19" s="30"/>
      <c r="AB19" s="5">
        <f t="shared" si="15"/>
        <v>0</v>
      </c>
      <c r="AC19" s="33">
        <f t="shared" si="16"/>
        <v>0</v>
      </c>
      <c r="AD19" s="112">
        <f t="shared" si="17"/>
        <v>0</v>
      </c>
      <c r="AE19" s="108">
        <f t="shared" si="18"/>
        <v>1000</v>
      </c>
    </row>
    <row r="20" spans="1:31" ht="13" x14ac:dyDescent="0.3">
      <c r="A20" s="202">
        <v>7</v>
      </c>
      <c r="B20" s="203" t="str">
        <f>IF(A20&lt;&gt;0,VLOOKUP(A20,Liste!$A$10:$D$159,4,FALSE),"")</f>
        <v>BARDOUILLE Hermine</v>
      </c>
      <c r="C20" s="47">
        <f t="shared" si="2"/>
        <v>0</v>
      </c>
      <c r="D20" s="47">
        <f t="shared" si="3"/>
        <v>0</v>
      </c>
      <c r="E20" s="47">
        <f t="shared" si="4"/>
        <v>0</v>
      </c>
      <c r="F20" s="64">
        <f t="shared" si="14"/>
        <v>371</v>
      </c>
      <c r="G20" s="204">
        <v>2</v>
      </c>
      <c r="H20" s="205"/>
      <c r="I20" s="64">
        <f t="shared" si="5"/>
        <v>1</v>
      </c>
      <c r="J20" s="64">
        <f t="shared" si="6"/>
        <v>371</v>
      </c>
      <c r="K20" s="30">
        <f>IF(AND($I20=1,$H20&gt;0),VLOOKUP($H20,$A$14:AD$163,11,FALSE),0)</f>
        <v>0</v>
      </c>
      <c r="L20" s="30">
        <f>IF(AND($I20=1,$H20&gt;0),VLOOKUP($H20,$A$14:AE$163,12,FALSE),0)</f>
        <v>0</v>
      </c>
      <c r="M20" s="30">
        <f>IF(AND($I20=1,$H20&gt;0),VLOOKUP($H20,$A$14:AF$163,13,FALSE),0)</f>
        <v>0</v>
      </c>
      <c r="N20" s="144" t="str">
        <f t="shared" si="7"/>
        <v>EN ATTENTE</v>
      </c>
      <c r="O20" s="106" t="str">
        <f t="shared" si="8"/>
        <v/>
      </c>
      <c r="P20" s="19">
        <f t="shared" si="9"/>
        <v>0</v>
      </c>
      <c r="Q20" s="31">
        <f>IF(A20&lt;&gt;0,VLOOKUP(A20,Liste!$A$10:$K$159,8,FALSE),"")</f>
        <v>371</v>
      </c>
      <c r="R20" s="30">
        <v>595</v>
      </c>
      <c r="S20" s="225"/>
      <c r="T20" s="30"/>
      <c r="U20" s="30"/>
      <c r="V20" s="30"/>
      <c r="W20" s="27"/>
      <c r="X20" s="30"/>
      <c r="Y20" s="30"/>
      <c r="Z20" s="30"/>
      <c r="AA20" s="30"/>
      <c r="AB20" s="5">
        <f t="shared" si="15"/>
        <v>1</v>
      </c>
      <c r="AC20" s="33">
        <f t="shared" si="16"/>
        <v>0</v>
      </c>
      <c r="AD20" s="112">
        <f t="shared" si="17"/>
        <v>0</v>
      </c>
      <c r="AE20" s="108">
        <f t="shared" si="18"/>
        <v>7</v>
      </c>
    </row>
    <row r="21" spans="1:31" ht="13" x14ac:dyDescent="0.3">
      <c r="A21" s="202">
        <v>8</v>
      </c>
      <c r="B21" s="203" t="str">
        <f>IF(A21&lt;&gt;0,VLOOKUP(A21,Liste!$A$10:$D$159,4,FALSE),"")</f>
        <v>BARDOUILLE Jean Yves</v>
      </c>
      <c r="C21" s="47">
        <f t="shared" si="2"/>
        <v>0</v>
      </c>
      <c r="D21" s="47">
        <f t="shared" si="3"/>
        <v>0</v>
      </c>
      <c r="E21" s="47">
        <f t="shared" si="4"/>
        <v>0</v>
      </c>
      <c r="F21" s="64">
        <f t="shared" si="14"/>
        <v>0</v>
      </c>
      <c r="G21" s="204"/>
      <c r="H21" s="205"/>
      <c r="I21" s="64">
        <f t="shared" si="5"/>
        <v>0</v>
      </c>
      <c r="J21" s="64">
        <f t="shared" si="6"/>
        <v>0</v>
      </c>
      <c r="K21" s="30">
        <f>IF(AND($I21=1,$H21&gt;0),VLOOKUP($H21,$A$14:AD$163,11,FALSE),0)</f>
        <v>0</v>
      </c>
      <c r="L21" s="30">
        <f>IF(AND($I21=1,$H21&gt;0),VLOOKUP($H21,$A$14:AE$163,12,FALSE),0)</f>
        <v>0</v>
      </c>
      <c r="M21" s="30">
        <f>IF(AND($I21=1,$H21&gt;0),VLOOKUP($H21,$A$14:AF$163,13,FALSE),0)</f>
        <v>0</v>
      </c>
      <c r="N21" s="144" t="str">
        <f t="shared" si="7"/>
        <v/>
      </c>
      <c r="O21" s="106" t="str">
        <f t="shared" si="8"/>
        <v/>
      </c>
      <c r="P21" s="19" t="str">
        <f t="shared" si="9"/>
        <v/>
      </c>
      <c r="Q21" s="31">
        <f>IF(A21&lt;&gt;0,VLOOKUP(A21,Liste!$A$10:$K$159,8,FALSE),"")</f>
        <v>569</v>
      </c>
      <c r="R21" s="30">
        <v>846</v>
      </c>
      <c r="S21" s="225"/>
      <c r="T21" s="30"/>
      <c r="U21" s="30"/>
      <c r="V21" s="30"/>
      <c r="W21" s="27"/>
      <c r="X21" s="30"/>
      <c r="Y21" s="30"/>
      <c r="Z21" s="30"/>
      <c r="AA21" s="30"/>
      <c r="AB21" s="5">
        <f t="shared" si="15"/>
        <v>0</v>
      </c>
      <c r="AC21" s="33">
        <f t="shared" si="16"/>
        <v>0</v>
      </c>
      <c r="AD21" s="112">
        <f t="shared" si="17"/>
        <v>0</v>
      </c>
      <c r="AE21" s="108">
        <f t="shared" si="18"/>
        <v>1000</v>
      </c>
    </row>
    <row r="22" spans="1:31" ht="13" x14ac:dyDescent="0.3">
      <c r="A22" s="202">
        <v>9</v>
      </c>
      <c r="B22" s="203" t="str">
        <f>IF(A22&lt;&gt;0,VLOOKUP(A22,Liste!$A$10:$D$159,4,FALSE),"")</f>
        <v>BAUDINO</v>
      </c>
      <c r="C22" s="47">
        <f t="shared" si="2"/>
        <v>0</v>
      </c>
      <c r="D22" s="47">
        <f t="shared" si="3"/>
        <v>0</v>
      </c>
      <c r="E22" s="47">
        <f t="shared" si="4"/>
        <v>0</v>
      </c>
      <c r="F22" s="64">
        <f t="shared" si="14"/>
        <v>431</v>
      </c>
      <c r="G22" s="204">
        <v>2</v>
      </c>
      <c r="H22" s="205">
        <v>16</v>
      </c>
      <c r="I22" s="64">
        <f t="shared" si="5"/>
        <v>1</v>
      </c>
      <c r="J22" s="64">
        <f t="shared" si="6"/>
        <v>431</v>
      </c>
      <c r="K22" s="30">
        <f>IF(AND($I22=1,$H22&gt;0),VLOOKUP($H22,$A$14:AD$163,11,FALSE),0)</f>
        <v>0</v>
      </c>
      <c r="L22" s="30">
        <f>IF(AND($I22=1,$H22&gt;0),VLOOKUP($H22,$A$14:AE$163,12,FALSE),0)</f>
        <v>0</v>
      </c>
      <c r="M22" s="30">
        <f>IF(AND($I22=1,$H22&gt;0),VLOOKUP($H22,$A$14:AF$163,13,FALSE),0)</f>
        <v>0</v>
      </c>
      <c r="N22" s="144" t="str">
        <f t="shared" si="7"/>
        <v>EN ATTENTE</v>
      </c>
      <c r="O22" s="106" t="str">
        <f t="shared" si="8"/>
        <v/>
      </c>
      <c r="P22" s="19">
        <f t="shared" si="9"/>
        <v>0</v>
      </c>
      <c r="Q22" s="31">
        <f>IF(A22&lt;&gt;0,VLOOKUP(A22,Liste!$A$10:$K$159,8,FALSE),"")</f>
        <v>431</v>
      </c>
      <c r="R22" s="30">
        <v>715</v>
      </c>
      <c r="S22" s="225"/>
      <c r="T22" s="30"/>
      <c r="U22" s="30"/>
      <c r="V22" s="30"/>
      <c r="W22" s="27"/>
      <c r="X22" s="30"/>
      <c r="Y22" s="30"/>
      <c r="Z22" s="30"/>
      <c r="AA22" s="30"/>
      <c r="AB22" s="5">
        <f t="shared" si="15"/>
        <v>17</v>
      </c>
      <c r="AC22" s="33">
        <f t="shared" si="16"/>
        <v>0</v>
      </c>
      <c r="AD22" s="112">
        <f t="shared" si="17"/>
        <v>0</v>
      </c>
      <c r="AE22" s="108">
        <f t="shared" si="18"/>
        <v>16.5</v>
      </c>
    </row>
    <row r="23" spans="1:31" ht="13" x14ac:dyDescent="0.3">
      <c r="A23" s="202">
        <v>10</v>
      </c>
      <c r="B23" s="203" t="str">
        <f>IF(A23&lt;&gt;0,VLOOKUP(A23,Liste!$A$10:$D$159,4,FALSE),"")</f>
        <v>BAUGUIL André</v>
      </c>
      <c r="C23" s="47">
        <f t="shared" si="2"/>
        <v>0</v>
      </c>
      <c r="D23" s="47">
        <f t="shared" si="3"/>
        <v>0</v>
      </c>
      <c r="E23" s="47">
        <f t="shared" si="4"/>
        <v>0</v>
      </c>
      <c r="F23" s="64">
        <f t="shared" si="14"/>
        <v>0</v>
      </c>
      <c r="G23" s="204"/>
      <c r="H23" s="205"/>
      <c r="I23" s="64">
        <f t="shared" si="5"/>
        <v>0</v>
      </c>
      <c r="J23" s="64">
        <f t="shared" si="6"/>
        <v>0</v>
      </c>
      <c r="K23" s="30">
        <f>IF(AND($I23=1,$H23&gt;0),VLOOKUP($H23,$A$14:AD$163,11,FALSE),0)</f>
        <v>0</v>
      </c>
      <c r="L23" s="30">
        <f>IF(AND($I23=1,$H23&gt;0),VLOOKUP($H23,$A$14:AE$163,12,FALSE),0)</f>
        <v>0</v>
      </c>
      <c r="M23" s="30">
        <f>IF(AND($I23=1,$H23&gt;0),VLOOKUP($H23,$A$14:AF$163,13,FALSE),0)</f>
        <v>0</v>
      </c>
      <c r="N23" s="144" t="str">
        <f t="shared" si="7"/>
        <v/>
      </c>
      <c r="O23" s="106" t="str">
        <f t="shared" si="8"/>
        <v/>
      </c>
      <c r="P23" s="19" t="str">
        <f t="shared" si="9"/>
        <v/>
      </c>
      <c r="Q23" s="31">
        <f>IF(A23&lt;&gt;0,VLOOKUP(A23,Liste!$A$10:$K$159,8,FALSE),"")</f>
        <v>360</v>
      </c>
      <c r="R23" s="30">
        <v>534</v>
      </c>
      <c r="S23" s="225"/>
      <c r="T23" s="30"/>
      <c r="U23" s="30"/>
      <c r="V23" s="30"/>
      <c r="W23" s="27"/>
      <c r="X23" s="30"/>
      <c r="Y23" s="30"/>
      <c r="Z23" s="30"/>
      <c r="AA23" s="30"/>
      <c r="AB23" s="5">
        <f t="shared" si="15"/>
        <v>0</v>
      </c>
      <c r="AC23" s="33">
        <f t="shared" si="16"/>
        <v>0</v>
      </c>
      <c r="AD23" s="112">
        <f t="shared" si="17"/>
        <v>0</v>
      </c>
      <c r="AE23" s="108">
        <f t="shared" si="18"/>
        <v>1000</v>
      </c>
    </row>
    <row r="24" spans="1:31" ht="13" x14ac:dyDescent="0.3">
      <c r="A24" s="202">
        <v>11</v>
      </c>
      <c r="B24" s="203" t="str">
        <f>IF(A24&lt;&gt;0,VLOOKUP(A24,Liste!$A$10:$D$159,4,FALSE),"")</f>
        <v>BAUMGARTNER Peter</v>
      </c>
      <c r="C24" s="47">
        <f t="shared" si="2"/>
        <v>0</v>
      </c>
      <c r="D24" s="47">
        <f t="shared" si="3"/>
        <v>0</v>
      </c>
      <c r="E24" s="47">
        <f t="shared" si="4"/>
        <v>0</v>
      </c>
      <c r="F24" s="64">
        <f t="shared" si="14"/>
        <v>0</v>
      </c>
      <c r="G24" s="204"/>
      <c r="H24" s="205"/>
      <c r="I24" s="64">
        <f t="shared" si="5"/>
        <v>0</v>
      </c>
      <c r="J24" s="64">
        <f t="shared" si="6"/>
        <v>0</v>
      </c>
      <c r="K24" s="30">
        <f>IF(AND($I24=1,$H24&gt;0),VLOOKUP($H24,$A$14:AD$163,11,FALSE),0)</f>
        <v>0</v>
      </c>
      <c r="L24" s="30">
        <f>IF(AND($I24=1,$H24&gt;0),VLOOKUP($H24,$A$14:AE$163,12,FALSE),0)</f>
        <v>0</v>
      </c>
      <c r="M24" s="30">
        <f>IF(AND($I24=1,$H24&gt;0),VLOOKUP($H24,$A$14:AF$163,13,FALSE),0)</f>
        <v>0</v>
      </c>
      <c r="N24" s="144" t="str">
        <f t="shared" si="7"/>
        <v/>
      </c>
      <c r="O24" s="106" t="str">
        <f t="shared" si="8"/>
        <v/>
      </c>
      <c r="P24" s="19" t="str">
        <f t="shared" si="9"/>
        <v/>
      </c>
      <c r="Q24" s="31">
        <f>IF(A24&lt;&gt;0,VLOOKUP(A24,Liste!$A$10:$K$159,8,FALSE),"")</f>
        <v>380</v>
      </c>
      <c r="R24" s="30">
        <v>595</v>
      </c>
      <c r="S24" s="225"/>
      <c r="T24" s="30"/>
      <c r="U24" s="30"/>
      <c r="V24" s="30"/>
      <c r="W24" s="27"/>
      <c r="X24" s="30"/>
      <c r="Y24" s="30"/>
      <c r="Z24" s="30"/>
      <c r="AA24" s="30"/>
      <c r="AB24" s="5">
        <f t="shared" si="15"/>
        <v>0</v>
      </c>
      <c r="AC24" s="33">
        <f t="shared" si="16"/>
        <v>0</v>
      </c>
      <c r="AD24" s="112">
        <f t="shared" si="17"/>
        <v>0</v>
      </c>
      <c r="AE24" s="108">
        <f t="shared" si="18"/>
        <v>1000</v>
      </c>
    </row>
    <row r="25" spans="1:31" ht="13" x14ac:dyDescent="0.3">
      <c r="A25" s="202">
        <v>12</v>
      </c>
      <c r="B25" s="203" t="str">
        <f>IF(A25&lt;&gt;0,VLOOKUP(A25,Liste!$A$10:$D$159,4,FALSE),"")</f>
        <v>BECH Monique</v>
      </c>
      <c r="C25" s="47">
        <f t="shared" si="2"/>
        <v>0</v>
      </c>
      <c r="D25" s="47">
        <f t="shared" si="3"/>
        <v>0</v>
      </c>
      <c r="E25" s="47">
        <f t="shared" si="4"/>
        <v>0</v>
      </c>
      <c r="F25" s="64">
        <f t="shared" si="14"/>
        <v>519</v>
      </c>
      <c r="G25" s="204">
        <v>2</v>
      </c>
      <c r="H25" s="205">
        <v>16</v>
      </c>
      <c r="I25" s="64">
        <f t="shared" si="5"/>
        <v>1</v>
      </c>
      <c r="J25" s="64">
        <f t="shared" si="6"/>
        <v>519</v>
      </c>
      <c r="K25" s="30">
        <f>IF(AND($I25=1,$H25&gt;0),VLOOKUP($H25,$A$14:AD$163,11,FALSE),0)</f>
        <v>0</v>
      </c>
      <c r="L25" s="30">
        <f>IF(AND($I25=1,$H25&gt;0),VLOOKUP($H25,$A$14:AE$163,12,FALSE),0)</f>
        <v>0</v>
      </c>
      <c r="M25" s="30">
        <f>IF(AND($I25=1,$H25&gt;0),VLOOKUP($H25,$A$14:AF$163,13,FALSE),0)</f>
        <v>0</v>
      </c>
      <c r="N25" s="144" t="str">
        <f t="shared" si="7"/>
        <v>EN ATTENTE</v>
      </c>
      <c r="O25" s="106" t="str">
        <f t="shared" si="8"/>
        <v/>
      </c>
      <c r="P25" s="19">
        <f t="shared" si="9"/>
        <v>0</v>
      </c>
      <c r="Q25" s="31">
        <f>IF(A25&lt;&gt;0,VLOOKUP(A25,Liste!$A$10:$K$159,8,FALSE),"")</f>
        <v>519</v>
      </c>
      <c r="R25" s="30">
        <v>846</v>
      </c>
      <c r="S25" s="225"/>
      <c r="T25" s="30"/>
      <c r="U25" s="30"/>
      <c r="V25" s="30"/>
      <c r="W25" s="27"/>
      <c r="X25" s="30"/>
      <c r="Y25" s="30"/>
      <c r="Z25" s="30"/>
      <c r="AA25" s="30"/>
      <c r="AB25" s="5">
        <f t="shared" si="15"/>
        <v>17</v>
      </c>
      <c r="AC25" s="33">
        <f t="shared" si="16"/>
        <v>0</v>
      </c>
      <c r="AD25" s="112">
        <f t="shared" si="17"/>
        <v>0</v>
      </c>
      <c r="AE25" s="108">
        <f t="shared" si="18"/>
        <v>16.5</v>
      </c>
    </row>
    <row r="26" spans="1:31" ht="13" x14ac:dyDescent="0.3">
      <c r="A26" s="202">
        <v>13</v>
      </c>
      <c r="B26" s="203" t="str">
        <f>IF(A26&lt;&gt;0,VLOOKUP(A26,Liste!$A$10:$D$159,4,FALSE),"")</f>
        <v>BERGET Jean François</v>
      </c>
      <c r="C26" s="47">
        <f t="shared" si="2"/>
        <v>0</v>
      </c>
      <c r="D26" s="47">
        <f t="shared" si="3"/>
        <v>0</v>
      </c>
      <c r="E26" s="47">
        <f t="shared" si="4"/>
        <v>0</v>
      </c>
      <c r="F26" s="64">
        <f t="shared" si="14"/>
        <v>0</v>
      </c>
      <c r="G26" s="204"/>
      <c r="H26" s="205"/>
      <c r="I26" s="64">
        <f t="shared" si="5"/>
        <v>0</v>
      </c>
      <c r="J26" s="64">
        <f t="shared" si="6"/>
        <v>0</v>
      </c>
      <c r="K26" s="30">
        <f>IF(AND($I26=1,$H26&gt;0),VLOOKUP($H26,$A$14:AD$163,11,FALSE),0)</f>
        <v>0</v>
      </c>
      <c r="L26" s="30">
        <f>IF(AND($I26=1,$H26&gt;0),VLOOKUP($H26,$A$14:AE$163,12,FALSE),0)</f>
        <v>0</v>
      </c>
      <c r="M26" s="30">
        <f>IF(AND($I26=1,$H26&gt;0),VLOOKUP($H26,$A$14:AF$163,13,FALSE),0)</f>
        <v>0</v>
      </c>
      <c r="N26" s="144" t="str">
        <f t="shared" si="7"/>
        <v/>
      </c>
      <c r="O26" s="106" t="str">
        <f t="shared" si="8"/>
        <v/>
      </c>
      <c r="P26" s="19" t="str">
        <f t="shared" si="9"/>
        <v/>
      </c>
      <c r="Q26" s="31">
        <f>IF(A26&lt;&gt;0,VLOOKUP(A26,Liste!$A$10:$K$159,8,FALSE),"")</f>
        <v>381</v>
      </c>
      <c r="R26" s="30">
        <v>595</v>
      </c>
      <c r="S26" s="225"/>
      <c r="T26" s="30"/>
      <c r="U26" s="30"/>
      <c r="V26" s="30"/>
      <c r="W26" s="27"/>
      <c r="X26" s="30"/>
      <c r="Y26" s="30"/>
      <c r="Z26" s="30"/>
      <c r="AA26" s="30"/>
      <c r="AB26" s="5">
        <f t="shared" si="15"/>
        <v>0</v>
      </c>
      <c r="AC26" s="33">
        <f t="shared" si="16"/>
        <v>0</v>
      </c>
      <c r="AD26" s="112">
        <f t="shared" si="17"/>
        <v>0</v>
      </c>
      <c r="AE26" s="108">
        <f t="shared" si="18"/>
        <v>1000</v>
      </c>
    </row>
    <row r="27" spans="1:31" ht="13" x14ac:dyDescent="0.3">
      <c r="A27" s="202">
        <v>14</v>
      </c>
      <c r="B27" s="203" t="str">
        <f>IF(A27&lt;&gt;0,VLOOKUP(A27,Liste!$A$10:$D$159,4,FALSE),"")</f>
        <v>BERLIER David</v>
      </c>
      <c r="C27" s="47">
        <f t="shared" si="2"/>
        <v>0</v>
      </c>
      <c r="D27" s="47">
        <f t="shared" si="3"/>
        <v>0</v>
      </c>
      <c r="E27" s="47">
        <f t="shared" si="4"/>
        <v>0</v>
      </c>
      <c r="F27" s="64">
        <f t="shared" si="14"/>
        <v>391</v>
      </c>
      <c r="G27" s="204">
        <v>1</v>
      </c>
      <c r="H27" s="205"/>
      <c r="I27" s="64">
        <f t="shared" si="5"/>
        <v>1</v>
      </c>
      <c r="J27" s="64">
        <f t="shared" si="6"/>
        <v>391</v>
      </c>
      <c r="K27" s="30">
        <f>IF(AND($I27=1,$H27&gt;0),VLOOKUP($H27,$A$14:AD$163,11,FALSE),0)</f>
        <v>0</v>
      </c>
      <c r="L27" s="30">
        <f>IF(AND($I27=1,$H27&gt;0),VLOOKUP($H27,$A$14:AE$163,12,FALSE),0)</f>
        <v>0</v>
      </c>
      <c r="M27" s="30">
        <f>IF(AND($I27=1,$H27&gt;0),VLOOKUP($H27,$A$14:AF$163,13,FALSE),0)</f>
        <v>0</v>
      </c>
      <c r="N27" s="144" t="str">
        <f t="shared" si="7"/>
        <v>EN ATTENTE</v>
      </c>
      <c r="O27" s="106" t="str">
        <f t="shared" si="8"/>
        <v/>
      </c>
      <c r="P27" s="19">
        <f t="shared" si="9"/>
        <v>0</v>
      </c>
      <c r="Q27" s="31">
        <f>IF(A27&lt;&gt;0,VLOOKUP(A27,Liste!$A$10:$K$159,8,FALSE),"")</f>
        <v>391</v>
      </c>
      <c r="R27" s="30">
        <v>595</v>
      </c>
      <c r="S27" s="225"/>
      <c r="T27" s="30"/>
      <c r="U27" s="30"/>
      <c r="V27" s="30"/>
      <c r="W27" s="27"/>
      <c r="X27" s="30"/>
      <c r="Y27" s="30"/>
      <c r="Z27" s="30"/>
      <c r="AA27" s="30"/>
      <c r="AB27" s="5">
        <f t="shared" si="15"/>
        <v>1</v>
      </c>
      <c r="AC27" s="33">
        <f t="shared" si="16"/>
        <v>0</v>
      </c>
      <c r="AD27" s="112">
        <f t="shared" si="17"/>
        <v>0</v>
      </c>
      <c r="AE27" s="108">
        <f t="shared" si="18"/>
        <v>14</v>
      </c>
    </row>
    <row r="28" spans="1:31" ht="13" x14ac:dyDescent="0.3">
      <c r="A28" s="202">
        <v>15</v>
      </c>
      <c r="B28" s="203" t="str">
        <f>IF(A28&lt;&gt;0,VLOOKUP(A28,Liste!$A$10:$D$159,4,FALSE),"")</f>
        <v>BESSON Gabriel</v>
      </c>
      <c r="C28" s="47">
        <f t="shared" si="2"/>
        <v>0</v>
      </c>
      <c r="D28" s="47">
        <f t="shared" si="3"/>
        <v>0</v>
      </c>
      <c r="E28" s="47">
        <f t="shared" si="4"/>
        <v>0</v>
      </c>
      <c r="F28" s="64">
        <f t="shared" si="14"/>
        <v>380</v>
      </c>
      <c r="G28" s="204">
        <v>1</v>
      </c>
      <c r="H28" s="205"/>
      <c r="I28" s="64">
        <f t="shared" si="5"/>
        <v>1</v>
      </c>
      <c r="J28" s="64">
        <f t="shared" si="6"/>
        <v>380</v>
      </c>
      <c r="K28" s="30">
        <f>IF(AND($I28=1,$H28&gt;0),VLOOKUP($H28,$A$14:AD$163,11,FALSE),0)</f>
        <v>0</v>
      </c>
      <c r="L28" s="30">
        <f>IF(AND($I28=1,$H28&gt;0),VLOOKUP($H28,$A$14:AE$163,12,FALSE),0)</f>
        <v>0</v>
      </c>
      <c r="M28" s="30">
        <f>IF(AND($I28=1,$H28&gt;0),VLOOKUP($H28,$A$14:AF$163,13,FALSE),0)</f>
        <v>0</v>
      </c>
      <c r="N28" s="144" t="str">
        <f t="shared" si="7"/>
        <v>EN ATTENTE</v>
      </c>
      <c r="O28" s="106" t="str">
        <f t="shared" si="8"/>
        <v/>
      </c>
      <c r="P28" s="19">
        <f t="shared" si="9"/>
        <v>0</v>
      </c>
      <c r="Q28" s="31">
        <f>IF(A28&lt;&gt;0,VLOOKUP(A28,Liste!$A$10:$K$159,8,FALSE),"")</f>
        <v>380</v>
      </c>
      <c r="R28" s="30">
        <v>772</v>
      </c>
      <c r="S28" s="225"/>
      <c r="T28" s="30"/>
      <c r="U28" s="30"/>
      <c r="V28" s="30"/>
      <c r="W28" s="27"/>
      <c r="X28" s="30"/>
      <c r="Y28" s="30"/>
      <c r="Z28" s="30"/>
      <c r="AA28" s="30"/>
      <c r="AB28" s="5">
        <f t="shared" si="15"/>
        <v>1</v>
      </c>
      <c r="AC28" s="33">
        <f t="shared" si="16"/>
        <v>0</v>
      </c>
      <c r="AD28" s="112">
        <f t="shared" si="17"/>
        <v>0</v>
      </c>
      <c r="AE28" s="108">
        <f t="shared" si="18"/>
        <v>15</v>
      </c>
    </row>
    <row r="29" spans="1:31" ht="13" x14ac:dyDescent="0.3">
      <c r="A29" s="202">
        <v>16</v>
      </c>
      <c r="B29" s="203" t="str">
        <f>IF(A29&lt;&gt;0,VLOOKUP(A29,Liste!$A$10:$D$159,4,FALSE),"")</f>
        <v>DENIS Jacques</v>
      </c>
      <c r="C29" s="47">
        <f t="shared" si="2"/>
        <v>0</v>
      </c>
      <c r="D29" s="47">
        <f t="shared" si="3"/>
        <v>0</v>
      </c>
      <c r="E29" s="47">
        <f t="shared" si="4"/>
        <v>0</v>
      </c>
      <c r="F29" s="64">
        <f t="shared" si="14"/>
        <v>315</v>
      </c>
      <c r="G29" s="204">
        <v>2</v>
      </c>
      <c r="H29" s="205"/>
      <c r="I29" s="64">
        <f t="shared" si="5"/>
        <v>1</v>
      </c>
      <c r="J29" s="64">
        <f t="shared" si="6"/>
        <v>315</v>
      </c>
      <c r="K29" s="30">
        <f>IF(AND($I29=1,$H29&gt;0),VLOOKUP($H29,$A$14:AD$163,11,FALSE),0)</f>
        <v>0</v>
      </c>
      <c r="L29" s="30">
        <f>IF(AND($I29=1,$H29&gt;0),VLOOKUP($H29,$A$14:AE$163,12,FALSE),0)</f>
        <v>0</v>
      </c>
      <c r="M29" s="30">
        <f>IF(AND($I29=1,$H29&gt;0),VLOOKUP($H29,$A$14:AF$163,13,FALSE),0)</f>
        <v>0</v>
      </c>
      <c r="N29" s="144" t="str">
        <f t="shared" si="7"/>
        <v>EN ATTENTE</v>
      </c>
      <c r="O29" s="106" t="str">
        <f t="shared" si="8"/>
        <v/>
      </c>
      <c r="P29" s="19">
        <f t="shared" si="9"/>
        <v>0</v>
      </c>
      <c r="Q29" s="31">
        <f>IF(A29&lt;&gt;0,VLOOKUP(A29,Liste!$A$10:$K$159,8,FALSE),"")</f>
        <v>315</v>
      </c>
      <c r="R29" s="30">
        <v>678</v>
      </c>
      <c r="S29" s="225"/>
      <c r="T29" s="30"/>
      <c r="U29" s="30"/>
      <c r="V29" s="30"/>
      <c r="W29" s="27"/>
      <c r="X29" s="30"/>
      <c r="Y29" s="30"/>
      <c r="Z29" s="30"/>
      <c r="AA29" s="30"/>
      <c r="AB29" s="5">
        <f t="shared" si="15"/>
        <v>1</v>
      </c>
      <c r="AC29" s="33">
        <f t="shared" si="16"/>
        <v>2</v>
      </c>
      <c r="AD29" s="112">
        <f t="shared" si="17"/>
        <v>1265</v>
      </c>
      <c r="AE29" s="108">
        <f t="shared" si="18"/>
        <v>16</v>
      </c>
    </row>
    <row r="30" spans="1:31" ht="13" x14ac:dyDescent="0.3">
      <c r="A30" s="202">
        <v>17</v>
      </c>
      <c r="B30" s="203" t="str">
        <f>IF(A30&lt;&gt;0,VLOOKUP(A30,Liste!$A$10:$D$159,4,FALSE),"")</f>
        <v>DI JORIO Brigitte</v>
      </c>
      <c r="C30" s="47">
        <f t="shared" si="2"/>
        <v>0</v>
      </c>
      <c r="D30" s="47">
        <f t="shared" si="3"/>
        <v>0</v>
      </c>
      <c r="E30" s="47">
        <f t="shared" si="4"/>
        <v>0</v>
      </c>
      <c r="F30" s="64">
        <f t="shared" si="14"/>
        <v>244</v>
      </c>
      <c r="G30" s="204">
        <v>2</v>
      </c>
      <c r="H30" s="205"/>
      <c r="I30" s="64">
        <f t="shared" si="5"/>
        <v>1</v>
      </c>
      <c r="J30" s="64">
        <f t="shared" si="6"/>
        <v>244</v>
      </c>
      <c r="K30" s="30">
        <f>IF(AND($I30=1,$H30&gt;0),VLOOKUP($H30,$A$14:AD$163,11,FALSE),0)</f>
        <v>0</v>
      </c>
      <c r="L30" s="30">
        <f>IF(AND($I30=1,$H30&gt;0),VLOOKUP($H30,$A$14:AE$163,12,FALSE),0)</f>
        <v>0</v>
      </c>
      <c r="M30" s="30">
        <f>IF(AND($I30=1,$H30&gt;0),VLOOKUP($H30,$A$14:AF$163,13,FALSE),0)</f>
        <v>0</v>
      </c>
      <c r="N30" s="144" t="str">
        <f t="shared" si="7"/>
        <v>EN ATTENTE</v>
      </c>
      <c r="O30" s="106" t="str">
        <f t="shared" si="8"/>
        <v/>
      </c>
      <c r="P30" s="19">
        <f t="shared" si="9"/>
        <v>0</v>
      </c>
      <c r="Q30" s="31">
        <f>IF(A30&lt;&gt;0,VLOOKUP(A30,Liste!$A$10:$K$159,8,FALSE),"")</f>
        <v>244</v>
      </c>
      <c r="S30" s="225">
        <v>1040</v>
      </c>
      <c r="T30" s="27"/>
      <c r="U30" s="27"/>
      <c r="V30" s="30"/>
      <c r="W30" s="30"/>
      <c r="X30" s="30"/>
      <c r="Y30" s="27"/>
      <c r="Z30" s="30"/>
      <c r="AA30" s="30"/>
      <c r="AB30" s="5">
        <f t="shared" si="15"/>
        <v>1</v>
      </c>
      <c r="AC30" s="33">
        <f t="shared" si="16"/>
        <v>0</v>
      </c>
      <c r="AD30" s="112">
        <f t="shared" si="17"/>
        <v>0</v>
      </c>
      <c r="AE30" s="108">
        <f t="shared" si="18"/>
        <v>17</v>
      </c>
    </row>
    <row r="31" spans="1:31" ht="13" x14ac:dyDescent="0.3">
      <c r="A31" s="202">
        <v>18</v>
      </c>
      <c r="B31" s="203" t="str">
        <f>IF(A31&lt;&gt;0,VLOOKUP(A31,Liste!$A$10:$D$159,4,FALSE),"")</f>
        <v>DI JORIO Marcel</v>
      </c>
      <c r="C31" s="47">
        <f t="shared" si="2"/>
        <v>0</v>
      </c>
      <c r="D31" s="47">
        <f t="shared" si="3"/>
        <v>0</v>
      </c>
      <c r="E31" s="47">
        <f t="shared" si="4"/>
        <v>0</v>
      </c>
      <c r="F31" s="64">
        <f t="shared" si="14"/>
        <v>289</v>
      </c>
      <c r="G31" s="204">
        <v>1</v>
      </c>
      <c r="H31" s="205"/>
      <c r="I31" s="64">
        <f t="shared" si="5"/>
        <v>1</v>
      </c>
      <c r="J31" s="64">
        <f t="shared" si="6"/>
        <v>289</v>
      </c>
      <c r="K31" s="30">
        <f>IF(AND($I31=1,$H31&gt;0),VLOOKUP($H31,$A$14:AD$163,11,FALSE),0)</f>
        <v>0</v>
      </c>
      <c r="L31" s="30">
        <f>IF(AND($I31=1,$H31&gt;0),VLOOKUP($H31,$A$14:AE$163,12,FALSE),0)</f>
        <v>0</v>
      </c>
      <c r="M31" s="30">
        <f>IF(AND($I31=1,$H31&gt;0),VLOOKUP($H31,$A$14:AF$163,13,FALSE),0)</f>
        <v>0</v>
      </c>
      <c r="N31" s="144" t="str">
        <f t="shared" si="7"/>
        <v>EN ATTENTE</v>
      </c>
      <c r="O31" s="106" t="str">
        <f t="shared" si="8"/>
        <v/>
      </c>
      <c r="P31" s="19">
        <f t="shared" si="9"/>
        <v>0</v>
      </c>
      <c r="Q31" s="31">
        <f>IF(A31&lt;&gt;0,VLOOKUP(A31,Liste!$A$10:$K$159,8,FALSE),"")</f>
        <v>289</v>
      </c>
      <c r="S31" s="225">
        <v>762</v>
      </c>
      <c r="T31" s="27"/>
      <c r="U31" s="27"/>
      <c r="V31" s="30"/>
      <c r="W31" s="30"/>
      <c r="X31" s="30"/>
      <c r="Y31" s="27"/>
      <c r="Z31" s="30"/>
      <c r="AA31" s="30"/>
      <c r="AB31" s="5">
        <f t="shared" si="15"/>
        <v>1</v>
      </c>
      <c r="AC31" s="33">
        <f t="shared" si="16"/>
        <v>0</v>
      </c>
      <c r="AD31" s="112">
        <f t="shared" si="17"/>
        <v>0</v>
      </c>
      <c r="AE31" s="108">
        <f t="shared" si="18"/>
        <v>18</v>
      </c>
    </row>
    <row r="32" spans="1:31" ht="13" x14ac:dyDescent="0.3">
      <c r="A32" s="202">
        <v>19</v>
      </c>
      <c r="B32" s="203" t="str">
        <f>IF(A32&lt;&gt;0,VLOOKUP(A32,Liste!$A$10:$D$159,4,FALSE),"")</f>
        <v>DI MEGLIO Laurent</v>
      </c>
      <c r="C32" s="47">
        <f t="shared" si="2"/>
        <v>0</v>
      </c>
      <c r="D32" s="47">
        <f t="shared" si="3"/>
        <v>0</v>
      </c>
      <c r="E32" s="47">
        <f t="shared" si="4"/>
        <v>0</v>
      </c>
      <c r="F32" s="64">
        <f t="shared" si="14"/>
        <v>0</v>
      </c>
      <c r="G32" s="204"/>
      <c r="H32" s="205"/>
      <c r="I32" s="64">
        <f t="shared" si="5"/>
        <v>0</v>
      </c>
      <c r="J32" s="64">
        <f t="shared" si="6"/>
        <v>0</v>
      </c>
      <c r="K32" s="30">
        <f>IF(AND($I32=1,$H32&gt;0),VLOOKUP($H32,$A$14:AD$163,11,FALSE),0)</f>
        <v>0</v>
      </c>
      <c r="L32" s="30">
        <f>IF(AND($I32=1,$H32&gt;0),VLOOKUP($H32,$A$14:AE$163,12,FALSE),0)</f>
        <v>0</v>
      </c>
      <c r="M32" s="30">
        <f>IF(AND($I32=1,$H32&gt;0),VLOOKUP($H32,$A$14:AF$163,13,FALSE),0)</f>
        <v>0</v>
      </c>
      <c r="N32" s="144" t="str">
        <f t="shared" si="7"/>
        <v/>
      </c>
      <c r="O32" s="106" t="str">
        <f t="shared" si="8"/>
        <v/>
      </c>
      <c r="P32" s="19" t="str">
        <f t="shared" si="9"/>
        <v/>
      </c>
      <c r="Q32" s="31">
        <f>IF(A32&lt;&gt;0,VLOOKUP(A32,Liste!$A$10:$K$159,8,FALSE),"")</f>
        <v>237</v>
      </c>
      <c r="S32" s="225">
        <v>1402</v>
      </c>
      <c r="T32" s="27"/>
      <c r="U32" s="27"/>
      <c r="V32" s="30"/>
      <c r="W32" s="30"/>
      <c r="X32" s="30"/>
      <c r="Y32" s="27"/>
      <c r="Z32" s="30"/>
      <c r="AA32" s="30"/>
      <c r="AB32" s="5">
        <f t="shared" si="15"/>
        <v>0</v>
      </c>
      <c r="AC32" s="33">
        <f t="shared" si="16"/>
        <v>0</v>
      </c>
      <c r="AD32" s="112">
        <f t="shared" si="17"/>
        <v>0</v>
      </c>
      <c r="AE32" s="108">
        <f t="shared" si="18"/>
        <v>1000</v>
      </c>
    </row>
    <row r="33" spans="1:31" ht="13" x14ac:dyDescent="0.3">
      <c r="A33" s="202">
        <v>20</v>
      </c>
      <c r="B33" s="203" t="str">
        <f>IF(A33&lt;&gt;0,VLOOKUP(A33,Liste!$A$10:$D$159,4,FALSE),"")</f>
        <v>DRAGOTTA Michel</v>
      </c>
      <c r="C33" s="47">
        <f t="shared" si="2"/>
        <v>0</v>
      </c>
      <c r="D33" s="47">
        <f t="shared" si="3"/>
        <v>0</v>
      </c>
      <c r="E33" s="47">
        <f t="shared" si="4"/>
        <v>0</v>
      </c>
      <c r="F33" s="64">
        <f t="shared" si="14"/>
        <v>0</v>
      </c>
      <c r="G33" s="204"/>
      <c r="H33" s="205"/>
      <c r="I33" s="64">
        <f t="shared" si="5"/>
        <v>0</v>
      </c>
      <c r="J33" s="64">
        <f t="shared" si="6"/>
        <v>0</v>
      </c>
      <c r="K33" s="30">
        <f>IF(AND($I33=1,$H33&gt;0),VLOOKUP($H33,$A$14:AD$163,11,FALSE),0)</f>
        <v>0</v>
      </c>
      <c r="L33" s="30">
        <f>IF(AND($I33=1,$H33&gt;0),VLOOKUP($H33,$A$14:AE$163,12,FALSE),0)</f>
        <v>0</v>
      </c>
      <c r="M33" s="30">
        <f>IF(AND($I33=1,$H33&gt;0),VLOOKUP($H33,$A$14:AF$163,13,FALSE),0)</f>
        <v>0</v>
      </c>
      <c r="N33" s="144" t="str">
        <f t="shared" si="7"/>
        <v/>
      </c>
      <c r="O33" s="106" t="str">
        <f t="shared" si="8"/>
        <v/>
      </c>
      <c r="P33" s="19" t="str">
        <f t="shared" si="9"/>
        <v/>
      </c>
      <c r="Q33" s="31">
        <f>IF(A33&lt;&gt;0,VLOOKUP(A33,Liste!$A$10:$K$159,8,FALSE),"")</f>
        <v>286</v>
      </c>
      <c r="S33" s="225">
        <v>1015</v>
      </c>
      <c r="T33" s="30"/>
      <c r="U33" s="30"/>
      <c r="V33" s="30"/>
      <c r="W33" s="30"/>
      <c r="X33" s="30"/>
      <c r="Y33" s="27"/>
      <c r="Z33" s="30"/>
      <c r="AA33" s="30"/>
      <c r="AB33" s="5">
        <f t="shared" si="15"/>
        <v>0</v>
      </c>
      <c r="AC33" s="33">
        <f t="shared" si="16"/>
        <v>0</v>
      </c>
      <c r="AD33" s="112">
        <f t="shared" si="17"/>
        <v>0</v>
      </c>
      <c r="AE33" s="108">
        <f t="shared" si="18"/>
        <v>1000</v>
      </c>
    </row>
    <row r="34" spans="1:31" ht="13" x14ac:dyDescent="0.3">
      <c r="A34" s="202">
        <v>21</v>
      </c>
      <c r="B34" s="203" t="str">
        <f>IF(A34&lt;&gt;0,VLOOKUP(A34,Liste!$A$10:$D$159,4,FALSE),"")</f>
        <v>DUBOURG Pierre</v>
      </c>
      <c r="C34" s="47">
        <f t="shared" si="2"/>
        <v>0</v>
      </c>
      <c r="D34" s="47">
        <f t="shared" si="3"/>
        <v>0</v>
      </c>
      <c r="E34" s="47">
        <f t="shared" si="4"/>
        <v>0</v>
      </c>
      <c r="F34" s="64">
        <f t="shared" si="14"/>
        <v>323</v>
      </c>
      <c r="G34" s="204">
        <v>2</v>
      </c>
      <c r="H34" s="205"/>
      <c r="I34" s="64">
        <f t="shared" si="5"/>
        <v>1</v>
      </c>
      <c r="J34" s="64">
        <f t="shared" si="6"/>
        <v>323</v>
      </c>
      <c r="K34" s="30">
        <f>IF(AND($I34=1,$H34&gt;0),VLOOKUP($H34,$A$14:AD$163,11,FALSE),0)</f>
        <v>0</v>
      </c>
      <c r="L34" s="30">
        <f>IF(AND($I34=1,$H34&gt;0),VLOOKUP($H34,$A$14:AE$163,12,FALSE),0)</f>
        <v>0</v>
      </c>
      <c r="M34" s="30">
        <f>IF(AND($I34=1,$H34&gt;0),VLOOKUP($H34,$A$14:AF$163,13,FALSE),0)</f>
        <v>0</v>
      </c>
      <c r="N34" s="144" t="str">
        <f t="shared" si="7"/>
        <v>EN ATTENTE</v>
      </c>
      <c r="O34" s="106" t="str">
        <f t="shared" si="8"/>
        <v/>
      </c>
      <c r="P34" s="19">
        <f t="shared" si="9"/>
        <v>0</v>
      </c>
      <c r="Q34" s="31">
        <f>IF(A34&lt;&gt;0,VLOOKUP(A34,Liste!$A$10:$K$159,8,FALSE),"")</f>
        <v>323</v>
      </c>
      <c r="S34" s="225">
        <v>762</v>
      </c>
      <c r="T34" s="30"/>
      <c r="U34" s="30"/>
      <c r="V34" s="30"/>
      <c r="W34" s="30"/>
      <c r="X34" s="30"/>
      <c r="Y34" s="27"/>
      <c r="Z34" s="30"/>
      <c r="AA34" s="30"/>
      <c r="AB34" s="5">
        <f t="shared" si="15"/>
        <v>1</v>
      </c>
      <c r="AC34" s="33">
        <f t="shared" si="16"/>
        <v>0</v>
      </c>
      <c r="AD34" s="112">
        <f t="shared" si="17"/>
        <v>0</v>
      </c>
      <c r="AE34" s="108">
        <f t="shared" si="18"/>
        <v>21</v>
      </c>
    </row>
    <row r="35" spans="1:31" ht="13" x14ac:dyDescent="0.3">
      <c r="A35" s="202">
        <v>22</v>
      </c>
      <c r="B35" s="203" t="str">
        <f>IF(A35&lt;&gt;0,VLOOKUP(A35,Liste!$A$10:$D$159,4,FALSE),"")</f>
        <v>FIGUERAS Annie</v>
      </c>
      <c r="C35" s="47">
        <f t="shared" si="2"/>
        <v>0</v>
      </c>
      <c r="D35" s="47">
        <f t="shared" si="3"/>
        <v>0</v>
      </c>
      <c r="E35" s="47">
        <f t="shared" si="4"/>
        <v>0</v>
      </c>
      <c r="F35" s="64">
        <f t="shared" si="14"/>
        <v>0</v>
      </c>
      <c r="G35" s="204"/>
      <c r="H35" s="205"/>
      <c r="I35" s="64">
        <f t="shared" si="5"/>
        <v>0</v>
      </c>
      <c r="J35" s="64">
        <f t="shared" si="6"/>
        <v>0</v>
      </c>
      <c r="K35" s="30">
        <f>IF(AND($I35=1,$H35&gt;0),VLOOKUP($H35,$A$14:AD$163,11,FALSE),0)</f>
        <v>0</v>
      </c>
      <c r="L35" s="30">
        <f>IF(AND($I35=1,$H35&gt;0),VLOOKUP($H35,$A$14:AE$163,12,FALSE),0)</f>
        <v>0</v>
      </c>
      <c r="M35" s="30">
        <f>IF(AND($I35=1,$H35&gt;0),VLOOKUP($H35,$A$14:AF$163,13,FALSE),0)</f>
        <v>0</v>
      </c>
      <c r="N35" s="144" t="str">
        <f t="shared" si="7"/>
        <v/>
      </c>
      <c r="O35" s="106" t="str">
        <f t="shared" si="8"/>
        <v/>
      </c>
      <c r="P35" s="19" t="str">
        <f t="shared" si="9"/>
        <v/>
      </c>
      <c r="Q35" s="31">
        <f>IF(A35&lt;&gt;0,VLOOKUP(A35,Liste!$A$10:$K$159,8,FALSE),"")</f>
        <v>300</v>
      </c>
      <c r="S35" s="225">
        <v>819</v>
      </c>
      <c r="T35" s="30"/>
      <c r="U35" s="30"/>
      <c r="V35" s="30"/>
      <c r="W35" s="30"/>
      <c r="X35" s="30"/>
      <c r="Y35" s="27"/>
      <c r="Z35" s="30"/>
      <c r="AA35" s="30"/>
      <c r="AB35" s="5">
        <f t="shared" si="15"/>
        <v>0</v>
      </c>
      <c r="AC35" s="33">
        <f t="shared" si="16"/>
        <v>0</v>
      </c>
      <c r="AD35" s="112">
        <f t="shared" si="17"/>
        <v>0</v>
      </c>
      <c r="AE35" s="108">
        <f t="shared" si="18"/>
        <v>1000</v>
      </c>
    </row>
    <row r="36" spans="1:31" ht="13" x14ac:dyDescent="0.3">
      <c r="A36" s="202">
        <v>23</v>
      </c>
      <c r="B36" s="203" t="str">
        <f>IF(A36&lt;&gt;0,VLOOKUP(A36,Liste!$A$10:$D$159,4,FALSE),"")</f>
        <v>FONTANA Georges</v>
      </c>
      <c r="C36" s="47">
        <f t="shared" si="2"/>
        <v>0</v>
      </c>
      <c r="D36" s="47">
        <f t="shared" si="3"/>
        <v>0</v>
      </c>
      <c r="E36" s="47">
        <f t="shared" si="4"/>
        <v>0</v>
      </c>
      <c r="F36" s="64">
        <f t="shared" si="14"/>
        <v>0</v>
      </c>
      <c r="G36" s="204"/>
      <c r="H36" s="205"/>
      <c r="I36" s="64">
        <f t="shared" si="5"/>
        <v>0</v>
      </c>
      <c r="J36" s="64">
        <f t="shared" si="6"/>
        <v>0</v>
      </c>
      <c r="K36" s="30">
        <f>IF(AND($I36=1,$H36&gt;0),VLOOKUP($H36,$A$14:AD$163,11,FALSE),0)</f>
        <v>0</v>
      </c>
      <c r="L36" s="30">
        <f>IF(AND($I36=1,$H36&gt;0),VLOOKUP($H36,$A$14:AE$163,12,FALSE),0)</f>
        <v>0</v>
      </c>
      <c r="M36" s="30">
        <f>IF(AND($I36=1,$H36&gt;0),VLOOKUP($H36,$A$14:AF$163,13,FALSE),0)</f>
        <v>0</v>
      </c>
      <c r="N36" s="144" t="str">
        <f t="shared" si="7"/>
        <v/>
      </c>
      <c r="O36" s="106" t="str">
        <f t="shared" si="8"/>
        <v/>
      </c>
      <c r="P36" s="19" t="str">
        <f t="shared" si="9"/>
        <v/>
      </c>
      <c r="Q36" s="31">
        <f>IF(A36&lt;&gt;0,VLOOKUP(A36,Liste!$A$10:$K$159,8,FALSE),"")</f>
        <v>323</v>
      </c>
      <c r="S36" s="225">
        <v>873</v>
      </c>
      <c r="T36" s="30"/>
      <c r="U36" s="30"/>
      <c r="V36" s="30"/>
      <c r="W36" s="30"/>
      <c r="X36" s="30"/>
      <c r="Y36" s="27"/>
      <c r="Z36" s="30"/>
      <c r="AA36" s="30"/>
      <c r="AB36" s="5">
        <f t="shared" si="15"/>
        <v>0</v>
      </c>
      <c r="AC36" s="33">
        <f t="shared" si="16"/>
        <v>0</v>
      </c>
      <c r="AD36" s="112">
        <f t="shared" si="17"/>
        <v>0</v>
      </c>
      <c r="AE36" s="108">
        <f t="shared" si="18"/>
        <v>1000</v>
      </c>
    </row>
    <row r="37" spans="1:31" ht="13" x14ac:dyDescent="0.3">
      <c r="A37" s="202">
        <v>24</v>
      </c>
      <c r="B37" s="203" t="str">
        <f>IF(A37&lt;&gt;0,VLOOKUP(A37,Liste!$A$10:$D$159,4,FALSE),"")</f>
        <v>FORGET Valéry</v>
      </c>
      <c r="C37" s="47">
        <f t="shared" si="2"/>
        <v>0</v>
      </c>
      <c r="D37" s="47">
        <f t="shared" si="3"/>
        <v>0</v>
      </c>
      <c r="E37" s="47">
        <f t="shared" si="4"/>
        <v>0</v>
      </c>
      <c r="F37" s="64">
        <f t="shared" si="14"/>
        <v>270</v>
      </c>
      <c r="G37" s="204">
        <v>2</v>
      </c>
      <c r="H37" s="205"/>
      <c r="I37" s="64">
        <f t="shared" si="5"/>
        <v>1</v>
      </c>
      <c r="J37" s="64">
        <f t="shared" si="6"/>
        <v>270</v>
      </c>
      <c r="K37" s="30">
        <f>IF(AND($I37=1,$H37&gt;0),VLOOKUP($H37,$A$14:AD$163,11,FALSE),0)</f>
        <v>0</v>
      </c>
      <c r="L37" s="30">
        <f>IF(AND($I37=1,$H37&gt;0),VLOOKUP($H37,$A$14:AE$163,12,FALSE),0)</f>
        <v>0</v>
      </c>
      <c r="M37" s="30">
        <f>IF(AND($I37=1,$H37&gt;0),VLOOKUP($H37,$A$14:AF$163,13,FALSE),0)</f>
        <v>0</v>
      </c>
      <c r="N37" s="144" t="str">
        <f t="shared" si="7"/>
        <v>EN ATTENTE</v>
      </c>
      <c r="O37" s="106" t="str">
        <f t="shared" si="8"/>
        <v/>
      </c>
      <c r="P37" s="19">
        <f t="shared" si="9"/>
        <v>0</v>
      </c>
      <c r="Q37" s="31">
        <f>IF(A37&lt;&gt;0,VLOOKUP(A37,Liste!$A$10:$K$159,8,FALSE),"")</f>
        <v>270</v>
      </c>
      <c r="S37" s="225">
        <v>830</v>
      </c>
      <c r="T37" s="30"/>
      <c r="U37" s="30"/>
      <c r="V37" s="30"/>
      <c r="W37" s="30"/>
      <c r="X37" s="30"/>
      <c r="Y37" s="27"/>
      <c r="Z37" s="30"/>
      <c r="AA37" s="30"/>
      <c r="AB37" s="5">
        <f t="shared" si="15"/>
        <v>1</v>
      </c>
      <c r="AC37" s="33">
        <f t="shared" si="16"/>
        <v>0</v>
      </c>
      <c r="AD37" s="112">
        <f t="shared" si="17"/>
        <v>0</v>
      </c>
      <c r="AE37" s="108">
        <f t="shared" si="18"/>
        <v>24</v>
      </c>
    </row>
    <row r="38" spans="1:31" ht="13" x14ac:dyDescent="0.3">
      <c r="A38" s="202">
        <v>25</v>
      </c>
      <c r="B38" s="203" t="str">
        <f>IF(A38&lt;&gt;0,VLOOKUP(A38,Liste!$A$10:$D$159,4,FALSE),"")</f>
        <v>FOURNIER Nicole</v>
      </c>
      <c r="C38" s="47">
        <f t="shared" si="2"/>
        <v>0</v>
      </c>
      <c r="D38" s="47">
        <f t="shared" si="3"/>
        <v>0</v>
      </c>
      <c r="E38" s="47">
        <f t="shared" si="4"/>
        <v>0</v>
      </c>
      <c r="F38" s="64">
        <f t="shared" si="14"/>
        <v>0</v>
      </c>
      <c r="G38" s="204"/>
      <c r="H38" s="205"/>
      <c r="I38" s="64">
        <f t="shared" si="5"/>
        <v>0</v>
      </c>
      <c r="J38" s="64">
        <f t="shared" si="6"/>
        <v>0</v>
      </c>
      <c r="K38" s="30">
        <f>IF(AND($I38=1,$H38&gt;0),VLOOKUP($H38,$A$14:AD$163,11,FALSE),0)</f>
        <v>0</v>
      </c>
      <c r="L38" s="30">
        <f>IF(AND($I38=1,$H38&gt;0),VLOOKUP($H38,$A$14:AE$163,12,FALSE),0)</f>
        <v>0</v>
      </c>
      <c r="M38" s="30">
        <f>IF(AND($I38=1,$H38&gt;0),VLOOKUP($H38,$A$14:AF$163,13,FALSE),0)</f>
        <v>0</v>
      </c>
      <c r="N38" s="144" t="str">
        <f t="shared" si="7"/>
        <v/>
      </c>
      <c r="O38" s="106" t="str">
        <f t="shared" si="8"/>
        <v/>
      </c>
      <c r="P38" s="19" t="str">
        <f t="shared" si="9"/>
        <v/>
      </c>
      <c r="Q38" s="31">
        <f>IF(A38&lt;&gt;0,VLOOKUP(A38,Liste!$A$10:$K$159,8,FALSE),"")</f>
        <v>290</v>
      </c>
      <c r="S38" s="225">
        <v>973</v>
      </c>
      <c r="T38" s="30"/>
      <c r="U38" s="30"/>
      <c r="V38" s="30"/>
      <c r="W38" s="30"/>
      <c r="X38" s="30"/>
      <c r="Y38" s="27"/>
      <c r="Z38" s="30"/>
      <c r="AA38" s="30"/>
      <c r="AB38" s="5">
        <f t="shared" si="15"/>
        <v>0</v>
      </c>
      <c r="AC38" s="33">
        <f t="shared" si="16"/>
        <v>0</v>
      </c>
      <c r="AD38" s="112">
        <f t="shared" si="17"/>
        <v>0</v>
      </c>
      <c r="AE38" s="108">
        <f t="shared" si="18"/>
        <v>1000</v>
      </c>
    </row>
    <row r="39" spans="1:31" ht="13" x14ac:dyDescent="0.3">
      <c r="A39" s="202">
        <v>26</v>
      </c>
      <c r="B39" s="203" t="str">
        <f>IF(A39&lt;&gt;0,VLOOKUP(A39,Liste!$A$10:$D$159,4,FALSE),"")</f>
        <v>GARCIA Christophe</v>
      </c>
      <c r="C39" s="47">
        <f t="shared" si="2"/>
        <v>0</v>
      </c>
      <c r="D39" s="47">
        <f t="shared" si="3"/>
        <v>0</v>
      </c>
      <c r="E39" s="47">
        <f t="shared" si="4"/>
        <v>0</v>
      </c>
      <c r="F39" s="64">
        <f t="shared" si="14"/>
        <v>286</v>
      </c>
      <c r="G39" s="204">
        <v>1</v>
      </c>
      <c r="H39" s="205"/>
      <c r="I39" s="64">
        <f t="shared" si="5"/>
        <v>1</v>
      </c>
      <c r="J39" s="64">
        <f t="shared" si="6"/>
        <v>286</v>
      </c>
      <c r="K39" s="30">
        <f>IF(AND($I39=1,$H39&gt;0),VLOOKUP($H39,$A$14:AD$163,11,FALSE),0)</f>
        <v>0</v>
      </c>
      <c r="L39" s="30">
        <f>IF(AND($I39=1,$H39&gt;0),VLOOKUP($H39,$A$14:AE$163,12,FALSE),0)</f>
        <v>0</v>
      </c>
      <c r="M39" s="30">
        <f>IF(AND($I39=1,$H39&gt;0),VLOOKUP($H39,$A$14:AF$163,13,FALSE),0)</f>
        <v>0</v>
      </c>
      <c r="N39" s="144" t="str">
        <f t="shared" si="7"/>
        <v>EN ATTENTE</v>
      </c>
      <c r="O39" s="106" t="str">
        <f t="shared" si="8"/>
        <v/>
      </c>
      <c r="P39" s="19">
        <f t="shared" si="9"/>
        <v>0</v>
      </c>
      <c r="Q39" s="31">
        <f>IF(A39&lt;&gt;0,VLOOKUP(A39,Liste!$A$10:$K$159,8,FALSE),"")</f>
        <v>286</v>
      </c>
      <c r="S39" s="225">
        <v>694</v>
      </c>
      <c r="T39" s="30"/>
      <c r="U39" s="30"/>
      <c r="V39" s="27"/>
      <c r="W39" s="27"/>
      <c r="X39" s="27"/>
      <c r="Y39" s="27"/>
      <c r="Z39" s="27"/>
      <c r="AA39" s="27"/>
      <c r="AB39" s="5">
        <f t="shared" si="15"/>
        <v>1</v>
      </c>
      <c r="AC39" s="33">
        <f t="shared" si="16"/>
        <v>0</v>
      </c>
      <c r="AD39" s="112">
        <f t="shared" si="17"/>
        <v>0</v>
      </c>
      <c r="AE39" s="108">
        <f t="shared" si="18"/>
        <v>26</v>
      </c>
    </row>
    <row r="40" spans="1:31" ht="13" x14ac:dyDescent="0.3">
      <c r="A40" s="202">
        <v>27</v>
      </c>
      <c r="B40" s="203" t="str">
        <f>IF(A40&lt;&gt;0,VLOOKUP(A40,Liste!$A$10:$D$159,4,FALSE),"")</f>
        <v>GARRELON Jacques</v>
      </c>
      <c r="C40" s="47">
        <f t="shared" si="2"/>
        <v>0</v>
      </c>
      <c r="D40" s="47">
        <f t="shared" si="3"/>
        <v>0</v>
      </c>
      <c r="E40" s="47">
        <f t="shared" si="4"/>
        <v>0</v>
      </c>
      <c r="F40" s="64">
        <f t="shared" si="14"/>
        <v>0</v>
      </c>
      <c r="G40" s="204"/>
      <c r="H40" s="205"/>
      <c r="I40" s="64">
        <f t="shared" si="5"/>
        <v>0</v>
      </c>
      <c r="J40" s="64">
        <f t="shared" si="6"/>
        <v>0</v>
      </c>
      <c r="K40" s="30">
        <f>IF(AND($I40=1,$H40&gt;0),VLOOKUP($H40,$A$14:AD$163,11,FALSE),0)</f>
        <v>0</v>
      </c>
      <c r="L40" s="30">
        <f>IF(AND($I40=1,$H40&gt;0),VLOOKUP($H40,$A$14:AE$163,12,FALSE),0)</f>
        <v>0</v>
      </c>
      <c r="M40" s="30">
        <f>IF(AND($I40=1,$H40&gt;0),VLOOKUP($H40,$A$14:AF$163,13,FALSE),0)</f>
        <v>0</v>
      </c>
      <c r="N40" s="144" t="str">
        <f t="shared" si="7"/>
        <v/>
      </c>
      <c r="O40" s="106" t="str">
        <f t="shared" si="8"/>
        <v/>
      </c>
      <c r="P40" s="19" t="str">
        <f t="shared" si="9"/>
        <v/>
      </c>
      <c r="Q40" s="31">
        <v>110</v>
      </c>
      <c r="S40" s="225">
        <v>830</v>
      </c>
      <c r="T40" s="30"/>
      <c r="U40" s="30"/>
      <c r="V40" s="27"/>
      <c r="W40" s="27"/>
      <c r="X40" s="27"/>
      <c r="Y40" s="27"/>
      <c r="Z40" s="27"/>
      <c r="AA40" s="27"/>
      <c r="AB40" s="5">
        <f t="shared" si="15"/>
        <v>0</v>
      </c>
      <c r="AC40" s="33">
        <f t="shared" si="16"/>
        <v>0</v>
      </c>
      <c r="AD40" s="112">
        <f t="shared" si="17"/>
        <v>0</v>
      </c>
      <c r="AE40" s="108">
        <f t="shared" si="18"/>
        <v>1000</v>
      </c>
    </row>
    <row r="41" spans="1:31" ht="13" x14ac:dyDescent="0.3">
      <c r="A41" s="202">
        <v>28</v>
      </c>
      <c r="B41" s="203" t="str">
        <f>IF(A41&lt;&gt;0,VLOOKUP(A41,Liste!$A$10:$D$159,4,FALSE),"")</f>
        <v>HENRI   Paul</v>
      </c>
      <c r="C41" s="47">
        <f t="shared" si="2"/>
        <v>0</v>
      </c>
      <c r="D41" s="47">
        <f t="shared" si="3"/>
        <v>0</v>
      </c>
      <c r="E41" s="47">
        <f t="shared" si="4"/>
        <v>0</v>
      </c>
      <c r="F41" s="64">
        <f t="shared" si="14"/>
        <v>0</v>
      </c>
      <c r="G41" s="204"/>
      <c r="H41" s="205"/>
      <c r="I41" s="64">
        <f t="shared" si="5"/>
        <v>0</v>
      </c>
      <c r="J41" s="64">
        <f t="shared" si="6"/>
        <v>0</v>
      </c>
      <c r="K41" s="30">
        <f>IF(AND($I41=1,$H41&gt;0),VLOOKUP($H41,$A$14:AD$163,11,FALSE),0)</f>
        <v>0</v>
      </c>
      <c r="L41" s="30">
        <f>IF(AND($I41=1,$H41&gt;0),VLOOKUP($H41,$A$14:AE$163,12,FALSE),0)</f>
        <v>0</v>
      </c>
      <c r="M41" s="30">
        <f>IF(AND($I41=1,$H41&gt;0),VLOOKUP($H41,$A$14:AF$163,13,FALSE),0)</f>
        <v>0</v>
      </c>
      <c r="N41" s="144" t="str">
        <f t="shared" si="7"/>
        <v/>
      </c>
      <c r="O41" s="106" t="str">
        <f t="shared" si="8"/>
        <v/>
      </c>
      <c r="P41" s="19" t="str">
        <f t="shared" si="9"/>
        <v/>
      </c>
      <c r="Q41" s="31">
        <v>210</v>
      </c>
      <c r="R41" s="30"/>
      <c r="S41" s="225"/>
      <c r="T41" s="30"/>
      <c r="U41" s="30"/>
      <c r="V41" s="27"/>
      <c r="W41" s="27"/>
      <c r="X41" s="27"/>
      <c r="Y41" s="27"/>
      <c r="Z41" s="27"/>
      <c r="AA41" s="27"/>
      <c r="AB41" s="5">
        <f t="shared" si="15"/>
        <v>0</v>
      </c>
      <c r="AC41" s="33">
        <f t="shared" si="16"/>
        <v>0</v>
      </c>
      <c r="AD41" s="112">
        <f t="shared" si="17"/>
        <v>0</v>
      </c>
      <c r="AE41" s="108">
        <f t="shared" si="18"/>
        <v>1000</v>
      </c>
    </row>
    <row r="42" spans="1:31" ht="12.5" customHeight="1" x14ac:dyDescent="0.3">
      <c r="A42" s="202">
        <v>29</v>
      </c>
      <c r="B42" s="203" t="str">
        <f>IF(A42&lt;&gt;0,VLOOKUP(A42,Liste!$A$10:$D$159,4,FALSE),"")</f>
        <v>ISIDORE Lucienne</v>
      </c>
      <c r="C42" s="47">
        <f t="shared" si="2"/>
        <v>0</v>
      </c>
      <c r="D42" s="47">
        <f t="shared" si="3"/>
        <v>0</v>
      </c>
      <c r="E42" s="47">
        <f t="shared" si="4"/>
        <v>0</v>
      </c>
      <c r="F42" s="64">
        <f t="shared" si="14"/>
        <v>0</v>
      </c>
      <c r="G42" s="204"/>
      <c r="H42" s="205"/>
      <c r="I42" s="64">
        <f t="shared" si="5"/>
        <v>0</v>
      </c>
      <c r="J42" s="64">
        <f t="shared" si="6"/>
        <v>0</v>
      </c>
      <c r="K42" s="30">
        <f>IF(AND($I42=1,$H42&gt;0),VLOOKUP($H42,$A$14:AD$163,11,FALSE),0)</f>
        <v>0</v>
      </c>
      <c r="L42" s="30">
        <f>IF(AND($I42=1,$H42&gt;0),VLOOKUP($H42,$A$14:AE$163,12,FALSE),0)</f>
        <v>0</v>
      </c>
      <c r="M42" s="30">
        <f>IF(AND($I42=1,$H42&gt;0),VLOOKUP($H42,$A$14:AF$163,13,FALSE),0)</f>
        <v>0</v>
      </c>
      <c r="N42" s="144" t="str">
        <f t="shared" si="7"/>
        <v/>
      </c>
      <c r="O42" s="106" t="str">
        <f t="shared" si="8"/>
        <v/>
      </c>
      <c r="P42" s="19" t="str">
        <f t="shared" si="9"/>
        <v/>
      </c>
      <c r="Q42" s="31">
        <v>110</v>
      </c>
      <c r="R42" s="30"/>
      <c r="S42" s="225"/>
      <c r="T42" s="30"/>
      <c r="U42" s="30"/>
      <c r="V42" s="30"/>
      <c r="W42" s="30"/>
      <c r="X42" s="30"/>
      <c r="Y42" s="30"/>
      <c r="Z42" s="30"/>
      <c r="AA42" s="30"/>
      <c r="AB42" s="5">
        <f t="shared" si="15"/>
        <v>0</v>
      </c>
      <c r="AC42" s="33">
        <f t="shared" si="16"/>
        <v>0</v>
      </c>
      <c r="AD42" s="112">
        <f t="shared" si="17"/>
        <v>0</v>
      </c>
      <c r="AE42" s="108">
        <f t="shared" si="18"/>
        <v>1000</v>
      </c>
    </row>
    <row r="43" spans="1:31" ht="13" x14ac:dyDescent="0.3">
      <c r="A43" s="202">
        <v>30</v>
      </c>
      <c r="B43" s="203" t="str">
        <f>IF(A43&lt;&gt;0,VLOOKUP(A43,Liste!$A$10:$D$159,4,FALSE),"")</f>
        <v>JARGON Emile</v>
      </c>
      <c r="C43" s="47">
        <f t="shared" si="2"/>
        <v>0</v>
      </c>
      <c r="D43" s="47">
        <f t="shared" si="3"/>
        <v>0</v>
      </c>
      <c r="E43" s="47">
        <f t="shared" si="4"/>
        <v>0</v>
      </c>
      <c r="F43" s="64">
        <f t="shared" si="14"/>
        <v>0</v>
      </c>
      <c r="G43" s="204"/>
      <c r="H43" s="205"/>
      <c r="I43" s="64">
        <f t="shared" si="5"/>
        <v>0</v>
      </c>
      <c r="J43" s="64">
        <f t="shared" si="6"/>
        <v>0</v>
      </c>
      <c r="K43" s="30">
        <f>IF(AND($I43=1,$H43&gt;0),VLOOKUP($H43,$A$14:AD$163,11,FALSE),0)</f>
        <v>0</v>
      </c>
      <c r="L43" s="30">
        <f>IF(AND($I43=1,$H43&gt;0),VLOOKUP($H43,$A$14:AE$163,12,FALSE),0)</f>
        <v>0</v>
      </c>
      <c r="M43" s="30">
        <f>IF(AND($I43=1,$H43&gt;0),VLOOKUP($H43,$A$14:AF$163,13,FALSE),0)</f>
        <v>0</v>
      </c>
      <c r="N43" s="144" t="str">
        <f t="shared" si="7"/>
        <v/>
      </c>
      <c r="O43" s="106" t="str">
        <f t="shared" si="8"/>
        <v/>
      </c>
      <c r="P43" s="19" t="str">
        <f t="shared" si="9"/>
        <v/>
      </c>
      <c r="Q43" s="31">
        <f>IF(A43&lt;&gt;0,VLOOKUP(A43,Liste!$A$10:$K$159,8,FALSE),"")</f>
        <v>130</v>
      </c>
      <c r="R43" s="30"/>
      <c r="S43" s="225"/>
      <c r="T43" s="30"/>
      <c r="U43" s="30"/>
      <c r="V43" s="30"/>
      <c r="W43" s="30"/>
      <c r="X43" s="30"/>
      <c r="Y43" s="30"/>
      <c r="Z43" s="30"/>
      <c r="AA43" s="30"/>
      <c r="AB43" s="5">
        <f t="shared" si="15"/>
        <v>0</v>
      </c>
      <c r="AC43" s="33">
        <f t="shared" si="16"/>
        <v>0</v>
      </c>
      <c r="AD43" s="112">
        <f t="shared" si="17"/>
        <v>0</v>
      </c>
      <c r="AE43" s="108">
        <f t="shared" si="18"/>
        <v>1000</v>
      </c>
    </row>
    <row r="44" spans="1:31" ht="13" x14ac:dyDescent="0.3">
      <c r="A44" s="202">
        <v>31</v>
      </c>
      <c r="B44" s="203" t="str">
        <f>IF(A44&lt;&gt;0,VLOOKUP(A44,Liste!$A$10:$D$159,4,FALSE),"")</f>
        <v>LOUISON Albert</v>
      </c>
      <c r="C44" s="47">
        <f t="shared" si="2"/>
        <v>0</v>
      </c>
      <c r="D44" s="47">
        <f t="shared" si="3"/>
        <v>0</v>
      </c>
      <c r="E44" s="47">
        <f t="shared" si="4"/>
        <v>0</v>
      </c>
      <c r="F44" s="64">
        <f t="shared" si="14"/>
        <v>0</v>
      </c>
      <c r="G44" s="204"/>
      <c r="H44" s="205"/>
      <c r="I44" s="64">
        <f t="shared" si="5"/>
        <v>0</v>
      </c>
      <c r="J44" s="64">
        <f t="shared" si="6"/>
        <v>0</v>
      </c>
      <c r="K44" s="30">
        <f>IF(AND($I44=1,$H44&gt;0),VLOOKUP($H44,$A$14:AD$163,11,FALSE),0)</f>
        <v>0</v>
      </c>
      <c r="L44" s="30">
        <f>IF(AND($I44=1,$H44&gt;0),VLOOKUP($H44,$A$14:AE$163,12,FALSE),0)</f>
        <v>0</v>
      </c>
      <c r="M44" s="30">
        <f>IF(AND($I44=1,$H44&gt;0),VLOOKUP($H44,$A$14:AF$163,13,FALSE),0)</f>
        <v>0</v>
      </c>
      <c r="N44" s="144" t="str">
        <f t="shared" si="7"/>
        <v/>
      </c>
      <c r="O44" s="106" t="str">
        <f t="shared" si="8"/>
        <v/>
      </c>
      <c r="P44" s="19" t="str">
        <f t="shared" si="9"/>
        <v/>
      </c>
      <c r="Q44" s="31">
        <f>IF(A44&lt;&gt;0,VLOOKUP(A44,Liste!$A$10:$K$159,8,FALSE),"")</f>
        <v>220</v>
      </c>
      <c r="R44" s="30"/>
      <c r="S44" s="225"/>
      <c r="T44" s="30"/>
      <c r="U44" s="30"/>
      <c r="V44" s="30"/>
      <c r="W44" s="30"/>
      <c r="X44" s="30"/>
      <c r="Y44" s="30"/>
      <c r="Z44" s="30"/>
      <c r="AA44" s="30"/>
      <c r="AB44" s="5">
        <f t="shared" si="15"/>
        <v>0</v>
      </c>
      <c r="AC44" s="33">
        <f t="shared" si="16"/>
        <v>0</v>
      </c>
      <c r="AD44" s="112">
        <f t="shared" si="17"/>
        <v>0</v>
      </c>
      <c r="AE44" s="108">
        <f t="shared" si="18"/>
        <v>1000</v>
      </c>
    </row>
    <row r="45" spans="1:31" ht="13" x14ac:dyDescent="0.3">
      <c r="A45" s="202">
        <v>32</v>
      </c>
      <c r="B45" s="203" t="str">
        <f>IF(A45&lt;&gt;0,VLOOKUP(A45,Liste!$A$10:$D$159,4,FALSE),"")</f>
        <v>MARTIN Nicole</v>
      </c>
      <c r="C45" s="47">
        <f t="shared" si="2"/>
        <v>0</v>
      </c>
      <c r="D45" s="47">
        <f t="shared" si="3"/>
        <v>0</v>
      </c>
      <c r="E45" s="47">
        <f t="shared" si="4"/>
        <v>0</v>
      </c>
      <c r="F45" s="64">
        <f t="shared" si="14"/>
        <v>100</v>
      </c>
      <c r="G45" s="204">
        <v>2</v>
      </c>
      <c r="H45" s="205"/>
      <c r="I45" s="64">
        <f t="shared" si="5"/>
        <v>1</v>
      </c>
      <c r="J45" s="64">
        <f t="shared" si="6"/>
        <v>100</v>
      </c>
      <c r="K45" s="30">
        <f>IF(AND($I45=1,$H45&gt;0),VLOOKUP($H45,$A$14:AD$163,11,FALSE),0)</f>
        <v>0</v>
      </c>
      <c r="L45" s="30">
        <f>IF(AND($I45=1,$H45&gt;0),VLOOKUP($H45,$A$14:AE$163,12,FALSE),0)</f>
        <v>0</v>
      </c>
      <c r="M45" s="30">
        <f>IF(AND($I45=1,$H45&gt;0),VLOOKUP($H45,$A$14:AF$163,13,FALSE),0)</f>
        <v>0</v>
      </c>
      <c r="N45" s="144" t="str">
        <f t="shared" si="7"/>
        <v>EN ATTENTE</v>
      </c>
      <c r="O45" s="106" t="str">
        <f t="shared" si="8"/>
        <v/>
      </c>
      <c r="P45" s="19">
        <f t="shared" si="9"/>
        <v>0</v>
      </c>
      <c r="Q45" s="31">
        <f>IF(A45&lt;&gt;0,VLOOKUP(A45,Liste!$A$10:$K$159,8,FALSE),"")</f>
        <v>100</v>
      </c>
      <c r="R45" s="30"/>
      <c r="S45" s="225"/>
      <c r="T45" s="30"/>
      <c r="U45" s="30"/>
      <c r="V45" s="30"/>
      <c r="W45" s="30"/>
      <c r="X45" s="30"/>
      <c r="Y45" s="30"/>
      <c r="Z45" s="30"/>
      <c r="AA45" s="30"/>
      <c r="AB45" s="5">
        <f t="shared" si="15"/>
        <v>1</v>
      </c>
      <c r="AC45" s="33">
        <f t="shared" si="16"/>
        <v>0</v>
      </c>
      <c r="AD45" s="112">
        <f t="shared" si="17"/>
        <v>0</v>
      </c>
      <c r="AE45" s="108">
        <f t="shared" si="18"/>
        <v>32</v>
      </c>
    </row>
    <row r="46" spans="1:31" ht="13" x14ac:dyDescent="0.3">
      <c r="A46" s="202">
        <v>33</v>
      </c>
      <c r="B46" s="203" t="str">
        <f>IF(A46&lt;&gt;0,VLOOKUP(A46,Liste!$A$10:$D$159,4,FALSE),"")</f>
        <v>ANDUN</v>
      </c>
      <c r="C46" s="47">
        <f t="shared" si="2"/>
        <v>0</v>
      </c>
      <c r="D46" s="47">
        <f t="shared" si="3"/>
        <v>0</v>
      </c>
      <c r="E46" s="47">
        <f t="shared" si="4"/>
        <v>0</v>
      </c>
      <c r="F46" s="64">
        <f t="shared" si="14"/>
        <v>0</v>
      </c>
      <c r="G46" s="204"/>
      <c r="H46" s="205"/>
      <c r="I46" s="64">
        <f t="shared" si="5"/>
        <v>0</v>
      </c>
      <c r="J46" s="64">
        <f t="shared" si="6"/>
        <v>0</v>
      </c>
      <c r="K46" s="30">
        <f>IF(AND($I46=1,$H46&gt;0),VLOOKUP($H46,$A$14:AD$163,11,FALSE),0)</f>
        <v>0</v>
      </c>
      <c r="L46" s="30">
        <f>IF(AND($I46=1,$H46&gt;0),VLOOKUP($H46,$A$14:AE$163,12,FALSE),0)</f>
        <v>0</v>
      </c>
      <c r="M46" s="30">
        <f>IF(AND($I46=1,$H46&gt;0),VLOOKUP($H46,$A$14:AF$163,13,FALSE),0)</f>
        <v>0</v>
      </c>
      <c r="N46" s="144" t="str">
        <f t="shared" si="7"/>
        <v/>
      </c>
      <c r="O46" s="106" t="str">
        <f t="shared" si="8"/>
        <v/>
      </c>
      <c r="P46" s="19" t="str">
        <f t="shared" si="9"/>
        <v/>
      </c>
      <c r="Q46" s="31">
        <f>IF(A46&lt;&gt;0,VLOOKUP(A46,Liste!$A$10:$K$159,8,FALSE),"")</f>
        <v>180</v>
      </c>
      <c r="R46" s="30"/>
      <c r="S46" s="225"/>
      <c r="T46" s="30"/>
      <c r="U46" s="30"/>
      <c r="V46" s="30"/>
      <c r="W46" s="30"/>
      <c r="X46" s="30"/>
      <c r="Y46" s="30"/>
      <c r="Z46" s="30"/>
      <c r="AA46" s="30"/>
      <c r="AB46" s="5">
        <f t="shared" si="15"/>
        <v>0</v>
      </c>
      <c r="AC46" s="33">
        <f t="shared" si="16"/>
        <v>0</v>
      </c>
      <c r="AD46" s="112">
        <f t="shared" si="17"/>
        <v>0</v>
      </c>
      <c r="AE46" s="108">
        <f t="shared" si="18"/>
        <v>1000</v>
      </c>
    </row>
    <row r="47" spans="1:31" ht="13" x14ac:dyDescent="0.3">
      <c r="A47" s="202">
        <v>34</v>
      </c>
      <c r="B47" s="203" t="str">
        <f>IF(A47&lt;&gt;0,VLOOKUP(A47,Liste!$A$10:$D$159,4,FALSE),"")</f>
        <v>AUDIARD</v>
      </c>
      <c r="C47" s="47">
        <f t="shared" si="2"/>
        <v>0</v>
      </c>
      <c r="D47" s="47">
        <f t="shared" si="3"/>
        <v>0</v>
      </c>
      <c r="E47" s="47">
        <f t="shared" si="4"/>
        <v>0</v>
      </c>
      <c r="F47" s="64">
        <f t="shared" si="14"/>
        <v>0</v>
      </c>
      <c r="G47" s="204"/>
      <c r="H47" s="205"/>
      <c r="I47" s="64">
        <f t="shared" si="5"/>
        <v>0</v>
      </c>
      <c r="J47" s="64">
        <f t="shared" si="6"/>
        <v>0</v>
      </c>
      <c r="K47" s="30">
        <f>IF(AND($I47=1,$H47&gt;0),VLOOKUP($H47,$A$14:AD$163,11,FALSE),0)</f>
        <v>0</v>
      </c>
      <c r="L47" s="30">
        <f>IF(AND($I47=1,$H47&gt;0),VLOOKUP($H47,$A$14:AE$163,12,FALSE),0)</f>
        <v>0</v>
      </c>
      <c r="M47" s="30">
        <f>IF(AND($I47=1,$H47&gt;0),VLOOKUP($H47,$A$14:AF$163,13,FALSE),0)</f>
        <v>0</v>
      </c>
      <c r="N47" s="144" t="str">
        <f t="shared" si="7"/>
        <v/>
      </c>
      <c r="O47" s="106" t="str">
        <f t="shared" si="8"/>
        <v/>
      </c>
      <c r="P47" s="19" t="str">
        <f t="shared" si="9"/>
        <v/>
      </c>
      <c r="Q47" s="31">
        <f>IF(A47&lt;&gt;0,VLOOKUP(A47,Liste!$A$10:$K$159,8,FALSE),"")</f>
        <v>210</v>
      </c>
      <c r="R47" s="30"/>
      <c r="S47" s="225"/>
      <c r="T47" s="30"/>
      <c r="U47" s="30"/>
      <c r="V47" s="30"/>
      <c r="W47" s="30"/>
      <c r="X47" s="30"/>
      <c r="Y47" s="30"/>
      <c r="Z47" s="30"/>
      <c r="AA47" s="30"/>
      <c r="AB47" s="5">
        <f t="shared" si="15"/>
        <v>0</v>
      </c>
      <c r="AC47" s="33">
        <f t="shared" si="16"/>
        <v>0</v>
      </c>
      <c r="AD47" s="112">
        <f t="shared" si="17"/>
        <v>0</v>
      </c>
      <c r="AE47" s="108">
        <f t="shared" si="18"/>
        <v>1000</v>
      </c>
    </row>
    <row r="48" spans="1:31" ht="13" x14ac:dyDescent="0.3">
      <c r="A48" s="202">
        <v>35</v>
      </c>
      <c r="B48" s="203" t="str">
        <f>IF(A48&lt;&gt;0,VLOOKUP(A48,Liste!$A$10:$D$159,4,FALSE),"")</f>
        <v>AVATARD</v>
      </c>
      <c r="C48" s="47">
        <f t="shared" si="2"/>
        <v>0</v>
      </c>
      <c r="D48" s="47">
        <f t="shared" si="3"/>
        <v>0</v>
      </c>
      <c r="E48" s="47">
        <f t="shared" si="4"/>
        <v>0</v>
      </c>
      <c r="F48" s="64">
        <f t="shared" si="14"/>
        <v>0</v>
      </c>
      <c r="G48" s="204"/>
      <c r="H48" s="205"/>
      <c r="I48" s="64">
        <f t="shared" si="5"/>
        <v>0</v>
      </c>
      <c r="J48" s="64">
        <f t="shared" si="6"/>
        <v>0</v>
      </c>
      <c r="K48" s="30">
        <f>IF(AND($I48=1,$H48&gt;0),VLOOKUP($H48,$A$14:AD$163,11,FALSE),0)</f>
        <v>0</v>
      </c>
      <c r="L48" s="30">
        <f>IF(AND($I48=1,$H48&gt;0),VLOOKUP($H48,$A$14:AE$163,12,FALSE),0)</f>
        <v>0</v>
      </c>
      <c r="M48" s="30">
        <f>IF(AND($I48=1,$H48&gt;0),VLOOKUP($H48,$A$14:AF$163,13,FALSE),0)</f>
        <v>0</v>
      </c>
      <c r="N48" s="144" t="str">
        <f t="shared" si="7"/>
        <v/>
      </c>
      <c r="O48" s="106" t="str">
        <f t="shared" si="8"/>
        <v/>
      </c>
      <c r="P48" s="19" t="str">
        <f t="shared" si="9"/>
        <v/>
      </c>
      <c r="Q48" s="31">
        <f>IF(A48&lt;&gt;0,VLOOKUP(A48,Liste!$A$10:$K$159,8,FALSE),"")</f>
        <v>110</v>
      </c>
      <c r="R48" s="30"/>
      <c r="S48" s="225"/>
      <c r="T48" s="30"/>
      <c r="U48" s="30"/>
      <c r="V48" s="30"/>
      <c r="W48" s="30"/>
      <c r="X48" s="30"/>
      <c r="Y48" s="30"/>
      <c r="Z48" s="30"/>
      <c r="AA48" s="30"/>
      <c r="AB48" s="5">
        <f t="shared" si="15"/>
        <v>0</v>
      </c>
      <c r="AC48" s="33">
        <f t="shared" si="16"/>
        <v>0</v>
      </c>
      <c r="AD48" s="112">
        <f t="shared" si="17"/>
        <v>0</v>
      </c>
      <c r="AE48" s="108">
        <f t="shared" si="18"/>
        <v>1000</v>
      </c>
    </row>
    <row r="49" spans="1:31" ht="13" x14ac:dyDescent="0.3">
      <c r="A49" s="202"/>
      <c r="B49" s="203" t="str">
        <f>IF(A49&lt;&gt;0,VLOOKUP(A49,Liste!$A$10:$D$159,4,FALSE),"")</f>
        <v/>
      </c>
      <c r="C49" s="47">
        <f t="shared" si="2"/>
        <v>0</v>
      </c>
      <c r="D49" s="47">
        <f t="shared" si="3"/>
        <v>0</v>
      </c>
      <c r="E49" s="47">
        <f t="shared" si="4"/>
        <v>0</v>
      </c>
      <c r="F49" s="64">
        <f t="shared" si="14"/>
        <v>0</v>
      </c>
      <c r="G49" s="204"/>
      <c r="H49" s="205"/>
      <c r="I49" s="64">
        <f t="shared" si="5"/>
        <v>0</v>
      </c>
      <c r="J49" s="64">
        <f t="shared" si="6"/>
        <v>0</v>
      </c>
      <c r="K49" s="30">
        <f>IF(AND($I49=1,$H49&gt;0),VLOOKUP($H49,$A$14:AD$163,11,FALSE),0)</f>
        <v>0</v>
      </c>
      <c r="L49" s="30">
        <f>IF(AND($I49=1,$H49&gt;0),VLOOKUP($H49,$A$14:AE$163,12,FALSE),0)</f>
        <v>0</v>
      </c>
      <c r="M49" s="30">
        <f>IF(AND($I49=1,$H49&gt;0),VLOOKUP($H49,$A$14:AF$163,13,FALSE),0)</f>
        <v>0</v>
      </c>
      <c r="N49" s="144" t="str">
        <f t="shared" si="7"/>
        <v/>
      </c>
      <c r="O49" s="106" t="str">
        <f t="shared" si="8"/>
        <v/>
      </c>
      <c r="P49" s="19" t="str">
        <f t="shared" si="9"/>
        <v/>
      </c>
      <c r="Q49" s="31" t="str">
        <f>IF(A49&lt;&gt;0,VLOOKUP(A49,Liste!$A$10:$K$159,8,FALSE),"")</f>
        <v/>
      </c>
      <c r="R49" s="30"/>
      <c r="S49" s="225"/>
      <c r="T49" s="30"/>
      <c r="U49" s="30"/>
      <c r="V49" s="30"/>
      <c r="W49" s="30"/>
      <c r="X49" s="30"/>
      <c r="Y49" s="30"/>
      <c r="Z49" s="30"/>
      <c r="AA49" s="30"/>
      <c r="AB49" s="5">
        <f t="shared" si="15"/>
        <v>0</v>
      </c>
      <c r="AC49" s="33">
        <f t="shared" si="16"/>
        <v>0</v>
      </c>
      <c r="AD49" s="112">
        <f t="shared" si="17"/>
        <v>0</v>
      </c>
      <c r="AE49" s="108">
        <f t="shared" si="18"/>
        <v>1000</v>
      </c>
    </row>
    <row r="50" spans="1:31" ht="13" x14ac:dyDescent="0.3">
      <c r="A50" s="202"/>
      <c r="B50" s="203" t="str">
        <f>IF(A50&lt;&gt;0,VLOOKUP(A50,Liste!$A$10:$D$159,4,FALSE),"")</f>
        <v/>
      </c>
      <c r="C50" s="47">
        <f t="shared" si="2"/>
        <v>0</v>
      </c>
      <c r="D50" s="47">
        <f t="shared" si="3"/>
        <v>0</v>
      </c>
      <c r="E50" s="47">
        <f t="shared" si="4"/>
        <v>0</v>
      </c>
      <c r="F50" s="64">
        <f t="shared" si="14"/>
        <v>0</v>
      </c>
      <c r="G50" s="204"/>
      <c r="H50" s="205"/>
      <c r="I50" s="64">
        <f t="shared" si="5"/>
        <v>0</v>
      </c>
      <c r="J50" s="64">
        <f t="shared" si="6"/>
        <v>0</v>
      </c>
      <c r="K50" s="30">
        <f>IF(AND($I50=1,$H50&gt;0),VLOOKUP($H50,$A$14:AD$163,11,FALSE),0)</f>
        <v>0</v>
      </c>
      <c r="L50" s="30">
        <f>IF(AND($I50=1,$H50&gt;0),VLOOKUP($H50,$A$14:AE$163,12,FALSE),0)</f>
        <v>0</v>
      </c>
      <c r="M50" s="30">
        <f>IF(AND($I50=1,$H50&gt;0),VLOOKUP($H50,$A$14:AF$163,13,FALSE),0)</f>
        <v>0</v>
      </c>
      <c r="N50" s="144" t="str">
        <f t="shared" si="7"/>
        <v/>
      </c>
      <c r="O50" s="106" t="str">
        <f t="shared" si="8"/>
        <v/>
      </c>
      <c r="P50" s="19" t="str">
        <f t="shared" si="9"/>
        <v/>
      </c>
      <c r="Q50" s="31" t="str">
        <f>IF(A50&lt;&gt;0,VLOOKUP(A50,Liste!$A$10:$K$159,8,FALSE),"")</f>
        <v/>
      </c>
      <c r="R50" s="30"/>
      <c r="S50" s="225"/>
      <c r="T50" s="30"/>
      <c r="U50" s="30"/>
      <c r="V50" s="30"/>
      <c r="W50" s="30"/>
      <c r="X50" s="30"/>
      <c r="Y50" s="30"/>
      <c r="Z50" s="30"/>
      <c r="AA50" s="30"/>
      <c r="AB50" s="5">
        <f t="shared" si="15"/>
        <v>0</v>
      </c>
      <c r="AC50" s="33">
        <f t="shared" si="16"/>
        <v>0</v>
      </c>
      <c r="AD50" s="112">
        <f t="shared" si="17"/>
        <v>0</v>
      </c>
      <c r="AE50" s="108">
        <f t="shared" si="18"/>
        <v>1000</v>
      </c>
    </row>
    <row r="51" spans="1:31" ht="13" x14ac:dyDescent="0.3">
      <c r="A51" s="202"/>
      <c r="B51" s="203" t="str">
        <f>IF(A51&lt;&gt;0,VLOOKUP(A51,Liste!$A$10:$D$159,4,FALSE),"")</f>
        <v/>
      </c>
      <c r="C51" s="47">
        <f t="shared" si="2"/>
        <v>0</v>
      </c>
      <c r="D51" s="47">
        <f t="shared" si="3"/>
        <v>0</v>
      </c>
      <c r="E51" s="47">
        <f t="shared" si="4"/>
        <v>0</v>
      </c>
      <c r="F51" s="64">
        <f t="shared" si="14"/>
        <v>0</v>
      </c>
      <c r="G51" s="204"/>
      <c r="H51" s="205"/>
      <c r="I51" s="64">
        <f t="shared" si="5"/>
        <v>0</v>
      </c>
      <c r="J51" s="64">
        <f t="shared" si="6"/>
        <v>0</v>
      </c>
      <c r="K51" s="30">
        <f>IF(AND($I51=1,$H51&gt;0),VLOOKUP($H51,$A$14:AD$163,11,FALSE),0)</f>
        <v>0</v>
      </c>
      <c r="L51" s="30">
        <f>IF(AND($I51=1,$H51&gt;0),VLOOKUP($H51,$A$14:AE$163,12,FALSE),0)</f>
        <v>0</v>
      </c>
      <c r="M51" s="30">
        <f>IF(AND($I51=1,$H51&gt;0),VLOOKUP($H51,$A$14:AF$163,13,FALSE),0)</f>
        <v>0</v>
      </c>
      <c r="N51" s="144" t="str">
        <f t="shared" si="7"/>
        <v/>
      </c>
      <c r="O51" s="106" t="str">
        <f t="shared" si="8"/>
        <v/>
      </c>
      <c r="P51" s="19" t="str">
        <f t="shared" si="9"/>
        <v/>
      </c>
      <c r="Q51" s="31" t="str">
        <f>IF(A51&lt;&gt;0,VLOOKUP(A51,Liste!$A$10:$K$159,8,FALSE),"")</f>
        <v/>
      </c>
      <c r="R51" s="30"/>
      <c r="S51" s="225"/>
      <c r="T51" s="30"/>
      <c r="U51" s="30"/>
      <c r="V51" s="30"/>
      <c r="W51" s="30"/>
      <c r="X51" s="30"/>
      <c r="Y51" s="30"/>
      <c r="Z51" s="30"/>
      <c r="AA51" s="30"/>
      <c r="AB51" s="5">
        <f t="shared" si="15"/>
        <v>0</v>
      </c>
      <c r="AC51" s="33">
        <f t="shared" si="16"/>
        <v>0</v>
      </c>
      <c r="AD51" s="112">
        <f t="shared" si="17"/>
        <v>0</v>
      </c>
      <c r="AE51" s="108">
        <f t="shared" si="18"/>
        <v>1000</v>
      </c>
    </row>
    <row r="52" spans="1:31" ht="13" x14ac:dyDescent="0.3">
      <c r="A52" s="202"/>
      <c r="B52" s="203" t="str">
        <f>IF(A52&lt;&gt;0,VLOOKUP(A52,Liste!$A$10:$D$159,4,FALSE),"")</f>
        <v/>
      </c>
      <c r="C52" s="47">
        <f t="shared" si="2"/>
        <v>0</v>
      </c>
      <c r="D52" s="47">
        <f t="shared" si="3"/>
        <v>0</v>
      </c>
      <c r="E52" s="47">
        <f t="shared" si="4"/>
        <v>0</v>
      </c>
      <c r="F52" s="64">
        <f t="shared" si="14"/>
        <v>0</v>
      </c>
      <c r="G52" s="204"/>
      <c r="H52" s="205"/>
      <c r="I52" s="64">
        <f t="shared" si="5"/>
        <v>0</v>
      </c>
      <c r="J52" s="64">
        <f t="shared" si="6"/>
        <v>0</v>
      </c>
      <c r="K52" s="30">
        <f>IF(AND($I52=1,$H52&gt;0),VLOOKUP($H52,$A$14:AD$163,11,FALSE),0)</f>
        <v>0</v>
      </c>
      <c r="L52" s="30">
        <f>IF(AND($I52=1,$H52&gt;0),VLOOKUP($H52,$A$14:AE$163,12,FALSE),0)</f>
        <v>0</v>
      </c>
      <c r="M52" s="30">
        <f>IF(AND($I52=1,$H52&gt;0),VLOOKUP($H52,$A$14:AF$163,13,FALSE),0)</f>
        <v>0</v>
      </c>
      <c r="N52" s="144" t="str">
        <f t="shared" si="7"/>
        <v/>
      </c>
      <c r="O52" s="106" t="str">
        <f t="shared" si="8"/>
        <v/>
      </c>
      <c r="P52" s="19" t="str">
        <f t="shared" si="9"/>
        <v/>
      </c>
      <c r="Q52" s="31" t="str">
        <f>IF(A52&lt;&gt;0,VLOOKUP(A52,Liste!$A$10:$K$159,8,FALSE),"")</f>
        <v/>
      </c>
      <c r="R52" s="30"/>
      <c r="S52" s="225"/>
      <c r="T52" s="30"/>
      <c r="U52" s="30"/>
      <c r="V52" s="30"/>
      <c r="W52" s="30"/>
      <c r="X52" s="30"/>
      <c r="Y52" s="30"/>
      <c r="Z52" s="30"/>
      <c r="AA52" s="30"/>
      <c r="AB52" s="5">
        <f t="shared" si="15"/>
        <v>0</v>
      </c>
      <c r="AC52" s="33">
        <f t="shared" si="16"/>
        <v>0</v>
      </c>
      <c r="AD52" s="112">
        <f t="shared" si="17"/>
        <v>0</v>
      </c>
      <c r="AE52" s="108">
        <f t="shared" si="18"/>
        <v>1000</v>
      </c>
    </row>
    <row r="53" spans="1:31" ht="13" x14ac:dyDescent="0.3">
      <c r="A53" s="202"/>
      <c r="B53" s="203" t="str">
        <f>IF(A53&lt;&gt;0,VLOOKUP(A53,Liste!$A$10:$D$159,4,FALSE),"")</f>
        <v/>
      </c>
      <c r="C53" s="47">
        <f t="shared" si="2"/>
        <v>0</v>
      </c>
      <c r="D53" s="47">
        <f t="shared" si="3"/>
        <v>0</v>
      </c>
      <c r="E53" s="47">
        <f t="shared" si="4"/>
        <v>0</v>
      </c>
      <c r="F53" s="64">
        <f t="shared" si="14"/>
        <v>0</v>
      </c>
      <c r="G53" s="204"/>
      <c r="H53" s="205"/>
      <c r="I53" s="64">
        <f t="shared" si="5"/>
        <v>0</v>
      </c>
      <c r="J53" s="64">
        <f t="shared" si="6"/>
        <v>0</v>
      </c>
      <c r="K53" s="30">
        <f>IF(AND($I53=1,$H53&gt;0),VLOOKUP($H53,$A$14:AD$163,11,FALSE),0)</f>
        <v>0</v>
      </c>
      <c r="L53" s="30">
        <f>IF(AND($I53=1,$H53&gt;0),VLOOKUP($H53,$A$14:AE$163,12,FALSE),0)</f>
        <v>0</v>
      </c>
      <c r="M53" s="30">
        <f>IF(AND($I53=1,$H53&gt;0),VLOOKUP($H53,$A$14:AF$163,13,FALSE),0)</f>
        <v>0</v>
      </c>
      <c r="N53" s="144" t="str">
        <f t="shared" si="7"/>
        <v/>
      </c>
      <c r="O53" s="106" t="str">
        <f t="shared" si="8"/>
        <v/>
      </c>
      <c r="P53" s="19" t="str">
        <f t="shared" si="9"/>
        <v/>
      </c>
      <c r="Q53" s="31" t="str">
        <f>IF(A53&lt;&gt;0,VLOOKUP(A53,Liste!$A$10:$K$159,8,FALSE),"")</f>
        <v/>
      </c>
      <c r="R53" s="30"/>
      <c r="S53" s="225"/>
      <c r="T53" s="30"/>
      <c r="U53" s="30"/>
      <c r="V53" s="30"/>
      <c r="W53" s="30"/>
      <c r="X53" s="30"/>
      <c r="Y53" s="30"/>
      <c r="Z53" s="30"/>
      <c r="AA53" s="30"/>
      <c r="AB53" s="5">
        <f t="shared" si="15"/>
        <v>0</v>
      </c>
      <c r="AC53" s="33">
        <f t="shared" si="16"/>
        <v>0</v>
      </c>
      <c r="AD53" s="112">
        <f t="shared" si="17"/>
        <v>0</v>
      </c>
      <c r="AE53" s="108">
        <f t="shared" si="18"/>
        <v>1000</v>
      </c>
    </row>
    <row r="54" spans="1:31" ht="13" x14ac:dyDescent="0.3">
      <c r="A54" s="202"/>
      <c r="B54" s="203" t="str">
        <f>IF(A54&lt;&gt;0,VLOOKUP(A54,Liste!$A$10:$D$159,4,FALSE),"")</f>
        <v/>
      </c>
      <c r="C54" s="47">
        <f t="shared" si="2"/>
        <v>0</v>
      </c>
      <c r="D54" s="47">
        <f t="shared" si="3"/>
        <v>0</v>
      </c>
      <c r="E54" s="47">
        <f t="shared" si="4"/>
        <v>0</v>
      </c>
      <c r="F54" s="64">
        <f t="shared" si="14"/>
        <v>0</v>
      </c>
      <c r="G54" s="204"/>
      <c r="H54" s="205"/>
      <c r="I54" s="64">
        <f t="shared" si="5"/>
        <v>0</v>
      </c>
      <c r="J54" s="64">
        <f t="shared" si="6"/>
        <v>0</v>
      </c>
      <c r="K54" s="30">
        <f>IF(AND($I54=1,$H54&gt;0),VLOOKUP($H54,$A$14:AD$163,11,FALSE),0)</f>
        <v>0</v>
      </c>
      <c r="L54" s="30">
        <f>IF(AND($I54=1,$H54&gt;0),VLOOKUP($H54,$A$14:AE$163,12,FALSE),0)</f>
        <v>0</v>
      </c>
      <c r="M54" s="30">
        <f>IF(AND($I54=1,$H54&gt;0),VLOOKUP($H54,$A$14:AF$163,13,FALSE),0)</f>
        <v>0</v>
      </c>
      <c r="N54" s="144" t="str">
        <f t="shared" si="7"/>
        <v/>
      </c>
      <c r="O54" s="106" t="str">
        <f t="shared" si="8"/>
        <v/>
      </c>
      <c r="P54" s="19" t="str">
        <f t="shared" si="9"/>
        <v/>
      </c>
      <c r="Q54" s="31" t="str">
        <f>IF(A54&lt;&gt;0,VLOOKUP(A54,Liste!$A$10:$K$159,8,FALSE),"")</f>
        <v/>
      </c>
      <c r="R54" s="30"/>
      <c r="S54" s="225"/>
      <c r="T54" s="30"/>
      <c r="U54" s="30"/>
      <c r="V54" s="30"/>
      <c r="W54" s="30"/>
      <c r="X54" s="30"/>
      <c r="Y54" s="30"/>
      <c r="Z54" s="30"/>
      <c r="AA54" s="30"/>
      <c r="AB54" s="5">
        <f t="shared" si="15"/>
        <v>0</v>
      </c>
      <c r="AC54" s="33">
        <f t="shared" si="16"/>
        <v>0</v>
      </c>
      <c r="AD54" s="112">
        <f t="shared" si="17"/>
        <v>0</v>
      </c>
      <c r="AE54" s="108">
        <f t="shared" si="18"/>
        <v>1000</v>
      </c>
    </row>
    <row r="55" spans="1:31" ht="13" x14ac:dyDescent="0.3">
      <c r="A55" s="202"/>
      <c r="B55" s="203" t="str">
        <f>IF(A55&lt;&gt;0,VLOOKUP(A55,Liste!$A$10:$D$159,4,FALSE),"")</f>
        <v/>
      </c>
      <c r="C55" s="47">
        <f t="shared" si="2"/>
        <v>0</v>
      </c>
      <c r="D55" s="47">
        <f t="shared" si="3"/>
        <v>0</v>
      </c>
      <c r="E55" s="47">
        <f t="shared" si="4"/>
        <v>0</v>
      </c>
      <c r="F55" s="64">
        <f t="shared" si="14"/>
        <v>0</v>
      </c>
      <c r="G55" s="204"/>
      <c r="H55" s="205"/>
      <c r="I55" s="64">
        <f t="shared" si="5"/>
        <v>0</v>
      </c>
      <c r="J55" s="64">
        <f t="shared" si="6"/>
        <v>0</v>
      </c>
      <c r="K55" s="30">
        <f>IF(AND($I55=1,$H55&gt;0),VLOOKUP($H55,$A$14:AD$163,11,FALSE),0)</f>
        <v>0</v>
      </c>
      <c r="L55" s="30">
        <f>IF(AND($I55=1,$H55&gt;0),VLOOKUP($H55,$A$14:AE$163,12,FALSE),0)</f>
        <v>0</v>
      </c>
      <c r="M55" s="30">
        <f>IF(AND($I55=1,$H55&gt;0),VLOOKUP($H55,$A$14:AF$163,13,FALSE),0)</f>
        <v>0</v>
      </c>
      <c r="N55" s="144" t="str">
        <f t="shared" si="7"/>
        <v/>
      </c>
      <c r="O55" s="106" t="str">
        <f t="shared" si="8"/>
        <v/>
      </c>
      <c r="P55" s="19" t="str">
        <f t="shared" si="9"/>
        <v/>
      </c>
      <c r="Q55" s="31" t="str">
        <f>IF(A55&lt;&gt;0,VLOOKUP(A55,Liste!$A$10:$K$159,8,FALSE),"")</f>
        <v/>
      </c>
      <c r="R55" s="30"/>
      <c r="S55" s="225"/>
      <c r="T55" s="27"/>
      <c r="U55" s="27"/>
      <c r="V55" s="30"/>
      <c r="W55" s="30"/>
      <c r="X55" s="30"/>
      <c r="Y55" s="30"/>
      <c r="Z55" s="30"/>
      <c r="AA55" s="30"/>
      <c r="AB55" s="5">
        <f t="shared" si="15"/>
        <v>0</v>
      </c>
      <c r="AC55" s="33">
        <f t="shared" si="16"/>
        <v>0</v>
      </c>
      <c r="AD55" s="112">
        <f t="shared" si="17"/>
        <v>0</v>
      </c>
      <c r="AE55" s="108">
        <f t="shared" si="18"/>
        <v>1000</v>
      </c>
    </row>
    <row r="56" spans="1:31" ht="13" x14ac:dyDescent="0.3">
      <c r="A56" s="202"/>
      <c r="B56" s="203" t="str">
        <f>IF(A56&lt;&gt;0,VLOOKUP(A56,Liste!$A$10:$D$159,4,FALSE),"")</f>
        <v/>
      </c>
      <c r="C56" s="47">
        <f t="shared" si="2"/>
        <v>0</v>
      </c>
      <c r="D56" s="47">
        <f t="shared" si="3"/>
        <v>0</v>
      </c>
      <c r="E56" s="47">
        <f t="shared" si="4"/>
        <v>0</v>
      </c>
      <c r="F56" s="64">
        <f t="shared" si="14"/>
        <v>0</v>
      </c>
      <c r="G56" s="204"/>
      <c r="H56" s="205"/>
      <c r="I56" s="64">
        <f t="shared" si="5"/>
        <v>0</v>
      </c>
      <c r="J56" s="64">
        <f t="shared" si="6"/>
        <v>0</v>
      </c>
      <c r="K56" s="30">
        <f>IF(AND($I56=1,$H56&gt;0),VLOOKUP($H56,$A$14:AD$163,11,FALSE),0)</f>
        <v>0</v>
      </c>
      <c r="L56" s="30">
        <f>IF(AND($I56=1,$H56&gt;0),VLOOKUP($H56,$A$14:AE$163,12,FALSE),0)</f>
        <v>0</v>
      </c>
      <c r="M56" s="30">
        <f>IF(AND($I56=1,$H56&gt;0),VLOOKUP($H56,$A$14:AF$163,13,FALSE),0)</f>
        <v>0</v>
      </c>
      <c r="N56" s="144" t="str">
        <f t="shared" si="7"/>
        <v/>
      </c>
      <c r="O56" s="106" t="str">
        <f t="shared" si="8"/>
        <v/>
      </c>
      <c r="P56" s="19" t="str">
        <f t="shared" si="9"/>
        <v/>
      </c>
      <c r="Q56" s="31" t="str">
        <f>IF(A56&lt;&gt;0,VLOOKUP(A56,Liste!$A$10:$K$159,8,FALSE),"")</f>
        <v/>
      </c>
      <c r="R56" s="30"/>
      <c r="S56" s="225"/>
      <c r="T56" s="27"/>
      <c r="U56" s="27"/>
      <c r="V56" s="30"/>
      <c r="W56" s="30"/>
      <c r="X56" s="30"/>
      <c r="Y56" s="30"/>
      <c r="Z56" s="30"/>
      <c r="AA56" s="30"/>
      <c r="AB56" s="5">
        <f t="shared" si="15"/>
        <v>0</v>
      </c>
      <c r="AC56" s="33">
        <f t="shared" si="16"/>
        <v>0</v>
      </c>
      <c r="AD56" s="112">
        <f t="shared" si="17"/>
        <v>0</v>
      </c>
      <c r="AE56" s="108">
        <f t="shared" si="18"/>
        <v>1000</v>
      </c>
    </row>
    <row r="57" spans="1:31" ht="13" x14ac:dyDescent="0.3">
      <c r="A57" s="202"/>
      <c r="B57" s="203" t="str">
        <f>IF(A57&lt;&gt;0,VLOOKUP(A57,Liste!$A$10:$D$159,4,FALSE),"")</f>
        <v/>
      </c>
      <c r="C57" s="47">
        <f t="shared" si="2"/>
        <v>0</v>
      </c>
      <c r="D57" s="47">
        <f t="shared" si="3"/>
        <v>0</v>
      </c>
      <c r="E57" s="47">
        <f t="shared" si="4"/>
        <v>0</v>
      </c>
      <c r="F57" s="64">
        <f t="shared" si="14"/>
        <v>0</v>
      </c>
      <c r="G57" s="204"/>
      <c r="H57" s="205"/>
      <c r="I57" s="64">
        <f t="shared" si="5"/>
        <v>0</v>
      </c>
      <c r="J57" s="64">
        <f t="shared" si="6"/>
        <v>0</v>
      </c>
      <c r="K57" s="30">
        <f>IF(AND($I57=1,$H57&gt;0),VLOOKUP($H57,$A$14:AD$163,11,FALSE),0)</f>
        <v>0</v>
      </c>
      <c r="L57" s="30">
        <f>IF(AND($I57=1,$H57&gt;0),VLOOKUP($H57,$A$14:AE$163,12,FALSE),0)</f>
        <v>0</v>
      </c>
      <c r="M57" s="30">
        <f>IF(AND($I57=1,$H57&gt;0),VLOOKUP($H57,$A$14:AF$163,13,FALSE),0)</f>
        <v>0</v>
      </c>
      <c r="N57" s="144" t="str">
        <f t="shared" si="7"/>
        <v/>
      </c>
      <c r="O57" s="106" t="str">
        <f t="shared" si="8"/>
        <v/>
      </c>
      <c r="P57" s="19" t="str">
        <f t="shared" si="9"/>
        <v/>
      </c>
      <c r="Q57" s="31" t="str">
        <f>IF(A57&lt;&gt;0,VLOOKUP(A57,Liste!$A$10:$K$159,8,FALSE),"")</f>
        <v/>
      </c>
      <c r="R57" s="30"/>
      <c r="S57" s="225"/>
      <c r="T57" s="30"/>
      <c r="U57" s="30"/>
      <c r="V57" s="30"/>
      <c r="W57" s="30"/>
      <c r="X57" s="30"/>
      <c r="Y57" s="30"/>
      <c r="Z57" s="30"/>
      <c r="AA57" s="30"/>
      <c r="AB57" s="5">
        <f t="shared" si="15"/>
        <v>0</v>
      </c>
      <c r="AC57" s="33">
        <f t="shared" si="16"/>
        <v>0</v>
      </c>
      <c r="AD57" s="112">
        <f t="shared" si="17"/>
        <v>0</v>
      </c>
      <c r="AE57" s="108">
        <f t="shared" si="18"/>
        <v>1000</v>
      </c>
    </row>
    <row r="58" spans="1:31" ht="13" x14ac:dyDescent="0.3">
      <c r="A58" s="202"/>
      <c r="B58" s="203" t="str">
        <f>IF(A58&lt;&gt;0,VLOOKUP(A58,Liste!$A$10:$D$159,4,FALSE),"")</f>
        <v/>
      </c>
      <c r="C58" s="47">
        <f t="shared" si="2"/>
        <v>0</v>
      </c>
      <c r="D58" s="47">
        <f t="shared" si="3"/>
        <v>0</v>
      </c>
      <c r="E58" s="47">
        <f t="shared" si="4"/>
        <v>0</v>
      </c>
      <c r="F58" s="64">
        <f t="shared" si="14"/>
        <v>0</v>
      </c>
      <c r="G58" s="204"/>
      <c r="H58" s="205"/>
      <c r="I58" s="64">
        <f t="shared" si="5"/>
        <v>0</v>
      </c>
      <c r="J58" s="64">
        <f t="shared" si="6"/>
        <v>0</v>
      </c>
      <c r="K58" s="30">
        <f>IF(AND($I58=1,$H58&gt;0),VLOOKUP($H58,$A$14:AD$163,11,FALSE),0)</f>
        <v>0</v>
      </c>
      <c r="L58" s="30">
        <f>IF(AND($I58=1,$H58&gt;0),VLOOKUP($H58,$A$14:AE$163,12,FALSE),0)</f>
        <v>0</v>
      </c>
      <c r="M58" s="30">
        <f>IF(AND($I58=1,$H58&gt;0),VLOOKUP($H58,$A$14:AF$163,13,FALSE),0)</f>
        <v>0</v>
      </c>
      <c r="N58" s="144" t="str">
        <f t="shared" si="7"/>
        <v/>
      </c>
      <c r="O58" s="106" t="str">
        <f t="shared" si="8"/>
        <v/>
      </c>
      <c r="P58" s="19" t="str">
        <f t="shared" si="9"/>
        <v/>
      </c>
      <c r="Q58" s="31" t="str">
        <f>IF(A58&lt;&gt;0,VLOOKUP(A58,Liste!$A$10:$K$159,8,FALSE),"")</f>
        <v/>
      </c>
      <c r="R58" s="30"/>
      <c r="S58" s="225"/>
      <c r="T58" s="30"/>
      <c r="U58" s="30"/>
      <c r="V58" s="30"/>
      <c r="W58" s="30"/>
      <c r="X58" s="30"/>
      <c r="Y58" s="30"/>
      <c r="Z58" s="30"/>
      <c r="AA58" s="30"/>
      <c r="AB58" s="5">
        <f t="shared" si="15"/>
        <v>0</v>
      </c>
      <c r="AC58" s="33">
        <f t="shared" si="16"/>
        <v>0</v>
      </c>
      <c r="AD58" s="112">
        <f t="shared" si="17"/>
        <v>0</v>
      </c>
      <c r="AE58" s="108">
        <f t="shared" si="18"/>
        <v>1000</v>
      </c>
    </row>
    <row r="59" spans="1:31" ht="13" x14ac:dyDescent="0.3">
      <c r="A59" s="202"/>
      <c r="B59" s="203" t="str">
        <f>IF(A59&lt;&gt;0,VLOOKUP(A59,Liste!$A$10:$D$159,4,FALSE),"")</f>
        <v/>
      </c>
      <c r="C59" s="47">
        <f t="shared" si="2"/>
        <v>0</v>
      </c>
      <c r="D59" s="47">
        <f t="shared" si="3"/>
        <v>0</v>
      </c>
      <c r="E59" s="47">
        <f t="shared" si="4"/>
        <v>0</v>
      </c>
      <c r="F59" s="64">
        <f t="shared" si="14"/>
        <v>0</v>
      </c>
      <c r="G59" s="204"/>
      <c r="H59" s="205"/>
      <c r="I59" s="64">
        <f t="shared" si="5"/>
        <v>0</v>
      </c>
      <c r="J59" s="64">
        <f t="shared" si="6"/>
        <v>0</v>
      </c>
      <c r="K59" s="30">
        <f>IF(AND($I59=1,$H59&gt;0),VLOOKUP($H59,$A$14:AD$163,11,FALSE),0)</f>
        <v>0</v>
      </c>
      <c r="L59" s="30">
        <f>IF(AND($I59=1,$H59&gt;0),VLOOKUP($H59,$A$14:AE$163,12,FALSE),0)</f>
        <v>0</v>
      </c>
      <c r="M59" s="30">
        <f>IF(AND($I59=1,$H59&gt;0),VLOOKUP($H59,$A$14:AF$163,13,FALSE),0)</f>
        <v>0</v>
      </c>
      <c r="N59" s="144" t="str">
        <f t="shared" si="7"/>
        <v/>
      </c>
      <c r="O59" s="106" t="str">
        <f t="shared" si="8"/>
        <v/>
      </c>
      <c r="P59" s="19" t="str">
        <f t="shared" si="9"/>
        <v/>
      </c>
      <c r="Q59" s="31" t="str">
        <f>IF(A59&lt;&gt;0,VLOOKUP(A59,Liste!$A$10:$K$159,8,FALSE),"")</f>
        <v/>
      </c>
      <c r="R59" s="30"/>
      <c r="S59" s="225"/>
      <c r="T59" s="30"/>
      <c r="U59" s="30"/>
      <c r="V59" s="30"/>
      <c r="W59" s="30"/>
      <c r="X59" s="30"/>
      <c r="Y59" s="30"/>
      <c r="Z59" s="30"/>
      <c r="AA59" s="30"/>
      <c r="AB59" s="5">
        <f t="shared" si="15"/>
        <v>0</v>
      </c>
      <c r="AC59" s="33">
        <f t="shared" si="16"/>
        <v>0</v>
      </c>
      <c r="AD59" s="112">
        <f t="shared" si="17"/>
        <v>0</v>
      </c>
      <c r="AE59" s="108">
        <f t="shared" si="18"/>
        <v>1000</v>
      </c>
    </row>
    <row r="60" spans="1:31" ht="13" x14ac:dyDescent="0.3">
      <c r="A60" s="202"/>
      <c r="B60" s="203" t="str">
        <f>IF(A60&lt;&gt;0,VLOOKUP(A60,Liste!$A$10:$D$159,4,FALSE),"")</f>
        <v/>
      </c>
      <c r="C60" s="47">
        <f t="shared" si="2"/>
        <v>0</v>
      </c>
      <c r="D60" s="47">
        <f t="shared" si="3"/>
        <v>0</v>
      </c>
      <c r="E60" s="47">
        <f t="shared" si="4"/>
        <v>0</v>
      </c>
      <c r="F60" s="64">
        <f t="shared" si="14"/>
        <v>0</v>
      </c>
      <c r="G60" s="204"/>
      <c r="H60" s="205"/>
      <c r="I60" s="64">
        <f t="shared" si="5"/>
        <v>0</v>
      </c>
      <c r="J60" s="64">
        <f t="shared" si="6"/>
        <v>0</v>
      </c>
      <c r="K60" s="30">
        <f>IF(AND($I60=1,$H60&gt;0),VLOOKUP($H60,$A$14:AD$163,11,FALSE),0)</f>
        <v>0</v>
      </c>
      <c r="L60" s="30">
        <f>IF(AND($I60=1,$H60&gt;0),VLOOKUP($H60,$A$14:AE$163,12,FALSE),0)</f>
        <v>0</v>
      </c>
      <c r="M60" s="30">
        <f>IF(AND($I60=1,$H60&gt;0),VLOOKUP($H60,$A$14:AF$163,13,FALSE),0)</f>
        <v>0</v>
      </c>
      <c r="N60" s="144" t="str">
        <f t="shared" si="7"/>
        <v/>
      </c>
      <c r="O60" s="106" t="str">
        <f t="shared" si="8"/>
        <v/>
      </c>
      <c r="P60" s="19" t="str">
        <f t="shared" si="9"/>
        <v/>
      </c>
      <c r="Q60" s="31" t="str">
        <f>IF(A60&lt;&gt;0,VLOOKUP(A60,Liste!$A$10:$K$159,8,FALSE),"")</f>
        <v/>
      </c>
      <c r="R60" s="30"/>
      <c r="S60" s="225"/>
      <c r="T60" s="30"/>
      <c r="U60" s="30"/>
      <c r="V60" s="30"/>
      <c r="W60" s="30"/>
      <c r="X60" s="30"/>
      <c r="Y60" s="30"/>
      <c r="Z60" s="30"/>
      <c r="AA60" s="30"/>
      <c r="AB60" s="5">
        <f t="shared" si="15"/>
        <v>0</v>
      </c>
      <c r="AC60" s="33">
        <f t="shared" si="16"/>
        <v>0</v>
      </c>
      <c r="AD60" s="112">
        <f t="shared" si="17"/>
        <v>0</v>
      </c>
      <c r="AE60" s="108">
        <f t="shared" si="18"/>
        <v>1000</v>
      </c>
    </row>
    <row r="61" spans="1:31" ht="13" x14ac:dyDescent="0.3">
      <c r="A61" s="202"/>
      <c r="B61" s="203" t="str">
        <f>IF(A61&lt;&gt;0,VLOOKUP(A61,Liste!$A$10:$D$159,4,FALSE),"")</f>
        <v/>
      </c>
      <c r="C61" s="47">
        <f t="shared" si="2"/>
        <v>0</v>
      </c>
      <c r="D61" s="47">
        <f t="shared" si="3"/>
        <v>0</v>
      </c>
      <c r="E61" s="47">
        <f t="shared" si="4"/>
        <v>0</v>
      </c>
      <c r="F61" s="64">
        <f t="shared" si="14"/>
        <v>0</v>
      </c>
      <c r="G61" s="204"/>
      <c r="H61" s="205"/>
      <c r="I61" s="64">
        <f t="shared" si="5"/>
        <v>0</v>
      </c>
      <c r="J61" s="64">
        <f t="shared" si="6"/>
        <v>0</v>
      </c>
      <c r="K61" s="30">
        <f>IF(AND($I61=1,$H61&gt;0),VLOOKUP($H61,$A$14:AD$163,11,FALSE),0)</f>
        <v>0</v>
      </c>
      <c r="L61" s="30">
        <f>IF(AND($I61=1,$H61&gt;0),VLOOKUP($H61,$A$14:AE$163,12,FALSE),0)</f>
        <v>0</v>
      </c>
      <c r="M61" s="30">
        <f>IF(AND($I61=1,$H61&gt;0),VLOOKUP($H61,$A$14:AF$163,13,FALSE),0)</f>
        <v>0</v>
      </c>
      <c r="N61" s="144" t="str">
        <f t="shared" si="7"/>
        <v/>
      </c>
      <c r="O61" s="106" t="str">
        <f t="shared" si="8"/>
        <v/>
      </c>
      <c r="P61" s="19" t="str">
        <f t="shared" si="9"/>
        <v/>
      </c>
      <c r="Q61" s="31" t="str">
        <f>IF(A61&lt;&gt;0,VLOOKUP(A61,Liste!$A$10:$K$159,8,FALSE),"")</f>
        <v/>
      </c>
      <c r="R61" s="30"/>
      <c r="S61" s="225"/>
      <c r="T61" s="30"/>
      <c r="U61" s="30"/>
      <c r="V61" s="30"/>
      <c r="W61" s="30"/>
      <c r="X61" s="30"/>
      <c r="Y61" s="30"/>
      <c r="Z61" s="30"/>
      <c r="AA61" s="30"/>
      <c r="AB61" s="5">
        <f t="shared" si="15"/>
        <v>0</v>
      </c>
      <c r="AC61" s="33">
        <f t="shared" si="16"/>
        <v>0</v>
      </c>
      <c r="AD61" s="112">
        <f t="shared" si="17"/>
        <v>0</v>
      </c>
      <c r="AE61" s="108">
        <f t="shared" si="18"/>
        <v>1000</v>
      </c>
    </row>
    <row r="62" spans="1:31" ht="13" x14ac:dyDescent="0.3">
      <c r="A62" s="202"/>
      <c r="B62" s="203" t="str">
        <f>IF(A62&lt;&gt;0,VLOOKUP(A62,Liste!$A$10:$D$159,4,FALSE),"")</f>
        <v/>
      </c>
      <c r="C62" s="47">
        <f t="shared" si="2"/>
        <v>0</v>
      </c>
      <c r="D62" s="47">
        <f t="shared" si="3"/>
        <v>0</v>
      </c>
      <c r="E62" s="47">
        <f t="shared" si="4"/>
        <v>0</v>
      </c>
      <c r="F62" s="64">
        <f t="shared" si="14"/>
        <v>0</v>
      </c>
      <c r="G62" s="204"/>
      <c r="H62" s="205"/>
      <c r="I62" s="64">
        <f t="shared" si="5"/>
        <v>0</v>
      </c>
      <c r="J62" s="64">
        <f t="shared" si="6"/>
        <v>0</v>
      </c>
      <c r="K62" s="30">
        <f>IF(AND($I62=1,$H62&gt;0),VLOOKUP($H62,$A$14:AD$163,11,FALSE),0)</f>
        <v>0</v>
      </c>
      <c r="L62" s="30">
        <f>IF(AND($I62=1,$H62&gt;0),VLOOKUP($H62,$A$14:AE$163,12,FALSE),0)</f>
        <v>0</v>
      </c>
      <c r="M62" s="30">
        <f>IF(AND($I62=1,$H62&gt;0),VLOOKUP($H62,$A$14:AF$163,13,FALSE),0)</f>
        <v>0</v>
      </c>
      <c r="N62" s="144" t="str">
        <f t="shared" si="7"/>
        <v/>
      </c>
      <c r="O62" s="106" t="str">
        <f t="shared" si="8"/>
        <v/>
      </c>
      <c r="P62" s="19" t="str">
        <f t="shared" si="9"/>
        <v/>
      </c>
      <c r="Q62" s="31" t="str">
        <f>IF(A62&lt;&gt;0,VLOOKUP(A62,Liste!$A$10:$K$159,8,FALSE),"")</f>
        <v/>
      </c>
      <c r="R62" s="30"/>
      <c r="S62" s="225"/>
      <c r="T62" s="30"/>
      <c r="U62" s="30"/>
      <c r="V62" s="30"/>
      <c r="W62" s="30"/>
      <c r="X62" s="30"/>
      <c r="Y62" s="30"/>
      <c r="Z62" s="30"/>
      <c r="AA62" s="30"/>
      <c r="AB62" s="5">
        <f t="shared" si="15"/>
        <v>0</v>
      </c>
      <c r="AC62" s="33">
        <f t="shared" si="16"/>
        <v>0</v>
      </c>
      <c r="AD62" s="112">
        <f t="shared" si="17"/>
        <v>0</v>
      </c>
      <c r="AE62" s="108">
        <f t="shared" si="18"/>
        <v>1000</v>
      </c>
    </row>
    <row r="63" spans="1:31" ht="13" x14ac:dyDescent="0.3">
      <c r="A63" s="202"/>
      <c r="B63" s="203" t="str">
        <f>IF(A63&lt;&gt;0,VLOOKUP(A63,Liste!$A$10:$D$159,4,FALSE),"")</f>
        <v/>
      </c>
      <c r="C63" s="47">
        <f t="shared" si="2"/>
        <v>0</v>
      </c>
      <c r="D63" s="47">
        <f t="shared" si="3"/>
        <v>0</v>
      </c>
      <c r="E63" s="47">
        <f t="shared" si="4"/>
        <v>0</v>
      </c>
      <c r="F63" s="64">
        <f t="shared" si="14"/>
        <v>0</v>
      </c>
      <c r="G63" s="204"/>
      <c r="H63" s="205"/>
      <c r="I63" s="64">
        <f t="shared" si="5"/>
        <v>0</v>
      </c>
      <c r="J63" s="64">
        <f t="shared" si="6"/>
        <v>0</v>
      </c>
      <c r="K63" s="30">
        <f>IF(AND($I63=1,$H63&gt;0),VLOOKUP($H63,$A$14:AD$163,11,FALSE),0)</f>
        <v>0</v>
      </c>
      <c r="L63" s="30">
        <f>IF(AND($I63=1,$H63&gt;0),VLOOKUP($H63,$A$14:AE$163,12,FALSE),0)</f>
        <v>0</v>
      </c>
      <c r="M63" s="30">
        <f>IF(AND($I63=1,$H63&gt;0),VLOOKUP($H63,$A$14:AF$163,13,FALSE),0)</f>
        <v>0</v>
      </c>
      <c r="N63" s="144" t="str">
        <f t="shared" si="7"/>
        <v/>
      </c>
      <c r="O63" s="106" t="str">
        <f t="shared" si="8"/>
        <v/>
      </c>
      <c r="P63" s="19" t="str">
        <f t="shared" si="9"/>
        <v/>
      </c>
      <c r="Q63" s="31" t="str">
        <f>IF(A63&lt;&gt;0,VLOOKUP(A63,Liste!$A$10:$K$159,8,FALSE),"")</f>
        <v/>
      </c>
      <c r="R63" s="30"/>
      <c r="S63" s="225"/>
      <c r="T63" s="30"/>
      <c r="U63" s="30"/>
      <c r="V63" s="30"/>
      <c r="W63" s="30"/>
      <c r="X63" s="30"/>
      <c r="Y63" s="30"/>
      <c r="Z63" s="30"/>
      <c r="AA63" s="30"/>
      <c r="AB63" s="5">
        <f t="shared" si="15"/>
        <v>0</v>
      </c>
      <c r="AC63" s="33">
        <f t="shared" si="16"/>
        <v>0</v>
      </c>
      <c r="AD63" s="112">
        <f t="shared" si="17"/>
        <v>0</v>
      </c>
      <c r="AE63" s="108">
        <f t="shared" si="18"/>
        <v>1000</v>
      </c>
    </row>
    <row r="64" spans="1:31" ht="13" x14ac:dyDescent="0.3">
      <c r="A64" s="202"/>
      <c r="B64" s="203" t="str">
        <f>IF(A64&lt;&gt;0,VLOOKUP(A64,Liste!$A$10:$D$159,4,FALSE),"")</f>
        <v/>
      </c>
      <c r="C64" s="47">
        <f t="shared" si="2"/>
        <v>0</v>
      </c>
      <c r="D64" s="47">
        <f t="shared" si="3"/>
        <v>0</v>
      </c>
      <c r="E64" s="47">
        <f t="shared" si="4"/>
        <v>0</v>
      </c>
      <c r="F64" s="64">
        <f t="shared" si="14"/>
        <v>0</v>
      </c>
      <c r="G64" s="204"/>
      <c r="H64" s="205"/>
      <c r="I64" s="64">
        <f t="shared" si="5"/>
        <v>0</v>
      </c>
      <c r="J64" s="64">
        <f t="shared" si="6"/>
        <v>0</v>
      </c>
      <c r="K64" s="30">
        <f>IF(AND($I64=1,$H64&gt;0),VLOOKUP($H64,$A$14:AD$163,11,FALSE),0)</f>
        <v>0</v>
      </c>
      <c r="L64" s="30">
        <f>IF(AND($I64=1,$H64&gt;0),VLOOKUP($H64,$A$14:AE$163,12,FALSE),0)</f>
        <v>0</v>
      </c>
      <c r="M64" s="30">
        <f>IF(AND($I64=1,$H64&gt;0),VLOOKUP($H64,$A$14:AF$163,13,FALSE),0)</f>
        <v>0</v>
      </c>
      <c r="N64" s="144" t="str">
        <f t="shared" si="7"/>
        <v/>
      </c>
      <c r="O64" s="106" t="str">
        <f t="shared" si="8"/>
        <v/>
      </c>
      <c r="P64" s="19" t="str">
        <f t="shared" si="9"/>
        <v/>
      </c>
      <c r="Q64" s="31" t="str">
        <f>IF(A64&lt;&gt;0,VLOOKUP(A64,Liste!$A$10:$K$159,8,FALSE),"")</f>
        <v/>
      </c>
      <c r="R64" s="30"/>
      <c r="S64" s="225"/>
      <c r="T64" s="30"/>
      <c r="U64" s="30"/>
      <c r="V64" s="27"/>
      <c r="W64" s="27"/>
      <c r="X64" s="27"/>
      <c r="Y64" s="27"/>
      <c r="Z64" s="27"/>
      <c r="AA64" s="27"/>
      <c r="AB64" s="5">
        <f t="shared" ref="AB64:AB127" si="19">(H64+I64)*(J64&gt;0)</f>
        <v>0</v>
      </c>
      <c r="AC64" s="33">
        <f t="shared" si="16"/>
        <v>0</v>
      </c>
      <c r="AD64" s="112">
        <f t="shared" si="17"/>
        <v>0</v>
      </c>
      <c r="AE64" s="108">
        <f t="shared" ref="AE64:AE127" si="20">IF(H64&gt;0,H64+0.5*(I64=1),A64*(I64=1))+(1000*(I64&lt;1))</f>
        <v>1000</v>
      </c>
    </row>
    <row r="65" spans="1:31" ht="13" x14ac:dyDescent="0.3">
      <c r="A65" s="202"/>
      <c r="B65" s="203" t="str">
        <f>IF(A65&lt;&gt;0,VLOOKUP(A65,Liste!$A$10:$D$159,4,FALSE),"")</f>
        <v/>
      </c>
      <c r="C65" s="47">
        <f t="shared" si="2"/>
        <v>0</v>
      </c>
      <c r="D65" s="47">
        <f t="shared" si="3"/>
        <v>0</v>
      </c>
      <c r="E65" s="47">
        <f t="shared" si="4"/>
        <v>0</v>
      </c>
      <c r="F65" s="64">
        <f t="shared" si="14"/>
        <v>0</v>
      </c>
      <c r="G65" s="204"/>
      <c r="H65" s="205"/>
      <c r="I65" s="64">
        <f t="shared" si="5"/>
        <v>0</v>
      </c>
      <c r="J65" s="64">
        <f t="shared" si="6"/>
        <v>0</v>
      </c>
      <c r="K65" s="30">
        <f>IF(AND($I65=1,$H65&gt;0),VLOOKUP($H65,$A$14:AD$163,11,FALSE),0)</f>
        <v>0</v>
      </c>
      <c r="L65" s="30">
        <f>IF(AND($I65=1,$H65&gt;0),VLOOKUP($H65,$A$14:AE$163,12,FALSE),0)</f>
        <v>0</v>
      </c>
      <c r="M65" s="30">
        <f>IF(AND($I65=1,$H65&gt;0),VLOOKUP($H65,$A$14:AF$163,13,FALSE),0)</f>
        <v>0</v>
      </c>
      <c r="N65" s="144" t="str">
        <f t="shared" si="7"/>
        <v/>
      </c>
      <c r="O65" s="106" t="str">
        <f t="shared" si="8"/>
        <v/>
      </c>
      <c r="P65" s="19" t="str">
        <f t="shared" si="9"/>
        <v/>
      </c>
      <c r="Q65" s="31" t="str">
        <f>IF(A65&lt;&gt;0,VLOOKUP(A65,Liste!$A$10:$K$159,8,FALSE),"")</f>
        <v/>
      </c>
      <c r="R65" s="30"/>
      <c r="S65" s="225"/>
      <c r="T65" s="30"/>
      <c r="U65" s="30"/>
      <c r="V65" s="27"/>
      <c r="W65" s="27"/>
      <c r="X65" s="27"/>
      <c r="Y65" s="27"/>
      <c r="Z65" s="27"/>
      <c r="AA65" s="27"/>
      <c r="AB65" s="5">
        <f t="shared" si="19"/>
        <v>0</v>
      </c>
      <c r="AC65" s="33">
        <f t="shared" si="16"/>
        <v>0</v>
      </c>
      <c r="AD65" s="112">
        <f t="shared" si="17"/>
        <v>0</v>
      </c>
      <c r="AE65" s="108">
        <f t="shared" si="20"/>
        <v>1000</v>
      </c>
    </row>
    <row r="66" spans="1:31" ht="13" x14ac:dyDescent="0.3">
      <c r="A66" s="202"/>
      <c r="B66" s="203" t="str">
        <f>IF(A66&lt;&gt;0,VLOOKUP(A66,Liste!$A$10:$D$159,4,FALSE),"")</f>
        <v/>
      </c>
      <c r="C66" s="47">
        <f t="shared" si="2"/>
        <v>0</v>
      </c>
      <c r="D66" s="47">
        <f t="shared" si="3"/>
        <v>0</v>
      </c>
      <c r="E66" s="47">
        <f t="shared" si="4"/>
        <v>0</v>
      </c>
      <c r="F66" s="64">
        <f t="shared" si="14"/>
        <v>0</v>
      </c>
      <c r="G66" s="204"/>
      <c r="H66" s="205"/>
      <c r="I66" s="64">
        <f t="shared" si="5"/>
        <v>0</v>
      </c>
      <c r="J66" s="64">
        <f t="shared" si="6"/>
        <v>0</v>
      </c>
      <c r="K66" s="30">
        <f>IF(AND($I66=1,$H66&gt;0),VLOOKUP($H66,$A$14:AD$163,11,FALSE),0)</f>
        <v>0</v>
      </c>
      <c r="L66" s="30">
        <f>IF(AND($I66=1,$H66&gt;0),VLOOKUP($H66,$A$14:AE$163,12,FALSE),0)</f>
        <v>0</v>
      </c>
      <c r="M66" s="30">
        <f>IF(AND($I66=1,$H66&gt;0),VLOOKUP($H66,$A$14:AF$163,13,FALSE),0)</f>
        <v>0</v>
      </c>
      <c r="N66" s="144" t="str">
        <f t="shared" si="7"/>
        <v/>
      </c>
      <c r="O66" s="106" t="str">
        <f t="shared" si="8"/>
        <v/>
      </c>
      <c r="P66" s="19" t="str">
        <f t="shared" si="9"/>
        <v/>
      </c>
      <c r="Q66" s="31" t="str">
        <f>IF(A66&lt;&gt;0,VLOOKUP(A66,Liste!$A$10:$K$159,8,FALSE),"")</f>
        <v/>
      </c>
      <c r="R66" s="30"/>
      <c r="S66" s="225"/>
      <c r="T66" s="30"/>
      <c r="U66" s="30"/>
      <c r="V66" s="27"/>
      <c r="W66" s="27"/>
      <c r="X66" s="27"/>
      <c r="Y66" s="27"/>
      <c r="Z66" s="27"/>
      <c r="AA66" s="27"/>
      <c r="AB66" s="5">
        <f t="shared" si="19"/>
        <v>0</v>
      </c>
      <c r="AC66" s="33">
        <f t="shared" si="16"/>
        <v>0</v>
      </c>
      <c r="AD66" s="112">
        <f t="shared" si="17"/>
        <v>0</v>
      </c>
      <c r="AE66" s="108">
        <f t="shared" si="20"/>
        <v>1000</v>
      </c>
    </row>
    <row r="67" spans="1:31" ht="13" x14ac:dyDescent="0.3">
      <c r="A67" s="202"/>
      <c r="B67" s="203" t="str">
        <f>IF(A67&lt;&gt;0,VLOOKUP(A67,Liste!$A$10:$D$159,4,FALSE),"")</f>
        <v/>
      </c>
      <c r="C67" s="47">
        <f t="shared" si="2"/>
        <v>0</v>
      </c>
      <c r="D67" s="47">
        <f t="shared" si="3"/>
        <v>0</v>
      </c>
      <c r="E67" s="47">
        <f t="shared" si="4"/>
        <v>0</v>
      </c>
      <c r="F67" s="64">
        <f t="shared" si="14"/>
        <v>0</v>
      </c>
      <c r="G67" s="204"/>
      <c r="H67" s="205"/>
      <c r="I67" s="64">
        <f t="shared" si="5"/>
        <v>0</v>
      </c>
      <c r="J67" s="64">
        <f t="shared" si="6"/>
        <v>0</v>
      </c>
      <c r="K67" s="30">
        <f>IF(AND($I67=1,$H67&gt;0),VLOOKUP($H67,$A$14:AD$163,11,FALSE),0)</f>
        <v>0</v>
      </c>
      <c r="L67" s="30">
        <f>IF(AND($I67=1,$H67&gt;0),VLOOKUP($H67,$A$14:AE$163,12,FALSE),0)</f>
        <v>0</v>
      </c>
      <c r="M67" s="30">
        <f>IF(AND($I67=1,$H67&gt;0),VLOOKUP($H67,$A$14:AF$163,13,FALSE),0)</f>
        <v>0</v>
      </c>
      <c r="N67" s="144" t="str">
        <f t="shared" si="7"/>
        <v/>
      </c>
      <c r="O67" s="106" t="str">
        <f t="shared" si="8"/>
        <v/>
      </c>
      <c r="P67" s="19" t="str">
        <f t="shared" si="9"/>
        <v/>
      </c>
      <c r="Q67" s="31" t="str">
        <f>IF(A67&lt;&gt;0,VLOOKUP(A67,Liste!$A$10:$K$159,8,FALSE),"")</f>
        <v/>
      </c>
      <c r="R67" s="30"/>
      <c r="S67" s="225"/>
      <c r="T67" s="30"/>
      <c r="U67" s="30"/>
      <c r="V67" s="30"/>
      <c r="W67" s="30"/>
      <c r="X67" s="30"/>
      <c r="Y67" s="30"/>
      <c r="Z67" s="30"/>
      <c r="AA67" s="30"/>
      <c r="AB67" s="5">
        <f t="shared" si="19"/>
        <v>0</v>
      </c>
      <c r="AC67" s="33">
        <f t="shared" si="16"/>
        <v>0</v>
      </c>
      <c r="AD67" s="112">
        <f t="shared" si="17"/>
        <v>0</v>
      </c>
      <c r="AE67" s="108">
        <f t="shared" si="20"/>
        <v>1000</v>
      </c>
    </row>
    <row r="68" spans="1:31" ht="13" x14ac:dyDescent="0.3">
      <c r="A68" s="202"/>
      <c r="B68" s="203" t="str">
        <f>IF(A68&lt;&gt;0,VLOOKUP(A68,Liste!$A$10:$D$159,4,FALSE),"")</f>
        <v/>
      </c>
      <c r="C68" s="47">
        <f t="shared" si="2"/>
        <v>0</v>
      </c>
      <c r="D68" s="47">
        <f t="shared" si="3"/>
        <v>0</v>
      </c>
      <c r="E68" s="47">
        <f t="shared" si="4"/>
        <v>0</v>
      </c>
      <c r="F68" s="64">
        <f t="shared" si="14"/>
        <v>0</v>
      </c>
      <c r="G68" s="204"/>
      <c r="H68" s="205"/>
      <c r="I68" s="64">
        <f t="shared" si="5"/>
        <v>0</v>
      </c>
      <c r="J68" s="64">
        <f t="shared" si="6"/>
        <v>0</v>
      </c>
      <c r="K68" s="30">
        <f>IF(AND($I68=1,$H68&gt;0),VLOOKUP($H68,$A$14:AD$163,11,FALSE),0)</f>
        <v>0</v>
      </c>
      <c r="L68" s="30">
        <f>IF(AND($I68=1,$H68&gt;0),VLOOKUP($H68,$A$14:AE$163,12,FALSE),0)</f>
        <v>0</v>
      </c>
      <c r="M68" s="30">
        <f>IF(AND($I68=1,$H68&gt;0),VLOOKUP($H68,$A$14:AF$163,13,FALSE),0)</f>
        <v>0</v>
      </c>
      <c r="N68" s="144" t="str">
        <f t="shared" si="7"/>
        <v/>
      </c>
      <c r="O68" s="106" t="str">
        <f t="shared" si="8"/>
        <v/>
      </c>
      <c r="P68" s="19" t="str">
        <f t="shared" si="9"/>
        <v/>
      </c>
      <c r="Q68" s="31" t="str">
        <f>IF(A68&lt;&gt;0,VLOOKUP(A68,Liste!$A$10:$K$159,8,FALSE),"")</f>
        <v/>
      </c>
      <c r="R68" s="30"/>
      <c r="S68" s="225"/>
      <c r="T68" s="30"/>
      <c r="U68" s="30"/>
      <c r="V68" s="30"/>
      <c r="W68" s="30"/>
      <c r="X68" s="30"/>
      <c r="Y68" s="30"/>
      <c r="Z68" s="30"/>
      <c r="AA68" s="30"/>
      <c r="AB68" s="5">
        <f t="shared" si="19"/>
        <v>0</v>
      </c>
      <c r="AC68" s="33">
        <f t="shared" si="16"/>
        <v>0</v>
      </c>
      <c r="AD68" s="112">
        <f t="shared" si="17"/>
        <v>0</v>
      </c>
      <c r="AE68" s="108">
        <f t="shared" si="20"/>
        <v>1000</v>
      </c>
    </row>
    <row r="69" spans="1:31" ht="13" x14ac:dyDescent="0.3">
      <c r="A69" s="202"/>
      <c r="B69" s="203" t="str">
        <f>IF(A69&lt;&gt;0,VLOOKUP(A69,Liste!$A$10:$D$159,4,FALSE),"")</f>
        <v/>
      </c>
      <c r="C69" s="47">
        <f t="shared" si="2"/>
        <v>0</v>
      </c>
      <c r="D69" s="47">
        <f t="shared" si="3"/>
        <v>0</v>
      </c>
      <c r="E69" s="47">
        <f t="shared" si="4"/>
        <v>0</v>
      </c>
      <c r="F69" s="64">
        <f t="shared" si="14"/>
        <v>0</v>
      </c>
      <c r="G69" s="204"/>
      <c r="H69" s="205"/>
      <c r="I69" s="64">
        <f t="shared" si="5"/>
        <v>0</v>
      </c>
      <c r="J69" s="64">
        <f t="shared" si="6"/>
        <v>0</v>
      </c>
      <c r="K69" s="30">
        <f>IF(AND($I69=1,$H69&gt;0),VLOOKUP($H69,$A$14:AD$163,11,FALSE),0)</f>
        <v>0</v>
      </c>
      <c r="L69" s="30">
        <f>IF(AND($I69=1,$H69&gt;0),VLOOKUP($H69,$A$14:AE$163,12,FALSE),0)</f>
        <v>0</v>
      </c>
      <c r="M69" s="30">
        <f>IF(AND($I69=1,$H69&gt;0),VLOOKUP($H69,$A$14:AF$163,13,FALSE),0)</f>
        <v>0</v>
      </c>
      <c r="N69" s="144" t="str">
        <f t="shared" si="7"/>
        <v/>
      </c>
      <c r="O69" s="106" t="str">
        <f t="shared" si="8"/>
        <v/>
      </c>
      <c r="P69" s="19" t="str">
        <f t="shared" si="9"/>
        <v/>
      </c>
      <c r="Q69" s="31" t="str">
        <f>IF(A69&lt;&gt;0,VLOOKUP(A69,Liste!$A$10:$K$159,8,FALSE),"")</f>
        <v/>
      </c>
      <c r="R69" s="30"/>
      <c r="S69" s="225"/>
      <c r="T69" s="30"/>
      <c r="U69" s="30"/>
      <c r="V69" s="30"/>
      <c r="W69" s="30"/>
      <c r="X69" s="30"/>
      <c r="Y69" s="30"/>
      <c r="Z69" s="30"/>
      <c r="AA69" s="30"/>
      <c r="AB69" s="5">
        <f t="shared" si="19"/>
        <v>0</v>
      </c>
      <c r="AC69" s="33">
        <f t="shared" si="16"/>
        <v>0</v>
      </c>
      <c r="AD69" s="112">
        <f t="shared" si="17"/>
        <v>0</v>
      </c>
      <c r="AE69" s="108">
        <f t="shared" si="20"/>
        <v>1000</v>
      </c>
    </row>
    <row r="70" spans="1:31" ht="13" x14ac:dyDescent="0.3">
      <c r="A70" s="202"/>
      <c r="B70" s="203" t="str">
        <f>IF(A70&lt;&gt;0,VLOOKUP(A70,Liste!$A$10:$D$159,4,FALSE),"")</f>
        <v/>
      </c>
      <c r="C70" s="47">
        <f t="shared" si="2"/>
        <v>0</v>
      </c>
      <c r="D70" s="47">
        <f t="shared" si="3"/>
        <v>0</v>
      </c>
      <c r="E70" s="47">
        <f t="shared" si="4"/>
        <v>0</v>
      </c>
      <c r="F70" s="64">
        <f t="shared" si="14"/>
        <v>0</v>
      </c>
      <c r="G70" s="204"/>
      <c r="H70" s="205"/>
      <c r="I70" s="64">
        <f t="shared" si="5"/>
        <v>0</v>
      </c>
      <c r="J70" s="64">
        <f t="shared" si="6"/>
        <v>0</v>
      </c>
      <c r="K70" s="30">
        <f>IF(AND($I70=1,$H70&gt;0),VLOOKUP($H70,$A$14:AD$163,11,FALSE),0)</f>
        <v>0</v>
      </c>
      <c r="L70" s="30">
        <f>IF(AND($I70=1,$H70&gt;0),VLOOKUP($H70,$A$14:AE$163,12,FALSE),0)</f>
        <v>0</v>
      </c>
      <c r="M70" s="30">
        <f>IF(AND($I70=1,$H70&gt;0),VLOOKUP($H70,$A$14:AF$163,13,FALSE),0)</f>
        <v>0</v>
      </c>
      <c r="N70" s="144" t="str">
        <f t="shared" si="7"/>
        <v/>
      </c>
      <c r="O70" s="106" t="str">
        <f t="shared" si="8"/>
        <v/>
      </c>
      <c r="P70" s="19" t="str">
        <f t="shared" si="9"/>
        <v/>
      </c>
      <c r="Q70" s="31" t="str">
        <f>IF(A70&lt;&gt;0,VLOOKUP(A70,Liste!$A$10:$K$159,8,FALSE),"")</f>
        <v/>
      </c>
      <c r="R70" s="30"/>
      <c r="S70" s="225"/>
      <c r="T70" s="30"/>
      <c r="U70" s="30"/>
      <c r="V70" s="30"/>
      <c r="W70" s="30"/>
      <c r="X70" s="30"/>
      <c r="Y70" s="30"/>
      <c r="Z70" s="30"/>
      <c r="AA70" s="30"/>
      <c r="AB70" s="5">
        <f t="shared" si="19"/>
        <v>0</v>
      </c>
      <c r="AC70" s="33">
        <f t="shared" si="16"/>
        <v>0</v>
      </c>
      <c r="AD70" s="112">
        <f t="shared" si="17"/>
        <v>0</v>
      </c>
      <c r="AE70" s="108">
        <f t="shared" si="20"/>
        <v>1000</v>
      </c>
    </row>
    <row r="71" spans="1:31" ht="13" x14ac:dyDescent="0.3">
      <c r="A71" s="202"/>
      <c r="B71" s="203" t="str">
        <f>IF(A71&lt;&gt;0,VLOOKUP(A71,Liste!$A$10:$D$159,4,FALSE),"")</f>
        <v/>
      </c>
      <c r="C71" s="47">
        <f t="shared" si="2"/>
        <v>0</v>
      </c>
      <c r="D71" s="47">
        <f t="shared" si="3"/>
        <v>0</v>
      </c>
      <c r="E71" s="47">
        <f t="shared" si="4"/>
        <v>0</v>
      </c>
      <c r="F71" s="64">
        <f t="shared" si="14"/>
        <v>0</v>
      </c>
      <c r="G71" s="204"/>
      <c r="H71" s="205"/>
      <c r="I71" s="64">
        <f t="shared" si="5"/>
        <v>0</v>
      </c>
      <c r="J71" s="64">
        <f t="shared" si="6"/>
        <v>0</v>
      </c>
      <c r="K71" s="30">
        <f>IF(AND($I71=1,$H71&gt;0),VLOOKUP($H71,$A$14:AD$163,11,FALSE),0)</f>
        <v>0</v>
      </c>
      <c r="L71" s="30">
        <f>IF(AND($I71=1,$H71&gt;0),VLOOKUP($H71,$A$14:AE$163,12,FALSE),0)</f>
        <v>0</v>
      </c>
      <c r="M71" s="30">
        <f>IF(AND($I71=1,$H71&gt;0),VLOOKUP($H71,$A$14:AF$163,13,FALSE),0)</f>
        <v>0</v>
      </c>
      <c r="N71" s="144" t="str">
        <f t="shared" si="7"/>
        <v/>
      </c>
      <c r="O71" s="106" t="str">
        <f t="shared" si="8"/>
        <v/>
      </c>
      <c r="P71" s="19" t="str">
        <f t="shared" si="9"/>
        <v/>
      </c>
      <c r="Q71" s="31" t="str">
        <f>IF(A71&lt;&gt;0,VLOOKUP(A71,Liste!$A$10:$K$159,8,FALSE),"")</f>
        <v/>
      </c>
      <c r="R71" s="30"/>
      <c r="S71" s="225"/>
      <c r="T71" s="30"/>
      <c r="U71" s="30"/>
      <c r="V71" s="30"/>
      <c r="W71" s="30"/>
      <c r="X71" s="30"/>
      <c r="Y71" s="30"/>
      <c r="Z71" s="30"/>
      <c r="AA71" s="30"/>
      <c r="AB71" s="5">
        <f t="shared" si="19"/>
        <v>0</v>
      </c>
      <c r="AC71" s="33">
        <f t="shared" si="16"/>
        <v>0</v>
      </c>
      <c r="AD71" s="112">
        <f t="shared" si="17"/>
        <v>0</v>
      </c>
      <c r="AE71" s="108">
        <f t="shared" si="20"/>
        <v>1000</v>
      </c>
    </row>
    <row r="72" spans="1:31" ht="13" x14ac:dyDescent="0.3">
      <c r="A72" s="202"/>
      <c r="B72" s="203" t="str">
        <f>IF(A72&lt;&gt;0,VLOOKUP(A72,Liste!$A$10:$D$159,4,FALSE),"")</f>
        <v/>
      </c>
      <c r="C72" s="47">
        <f t="shared" si="2"/>
        <v>0</v>
      </c>
      <c r="D72" s="47">
        <f t="shared" si="3"/>
        <v>0</v>
      </c>
      <c r="E72" s="47">
        <f t="shared" si="4"/>
        <v>0</v>
      </c>
      <c r="F72" s="64">
        <f t="shared" si="14"/>
        <v>0</v>
      </c>
      <c r="G72" s="204"/>
      <c r="H72" s="205"/>
      <c r="I72" s="64">
        <f t="shared" si="5"/>
        <v>0</v>
      </c>
      <c r="J72" s="64">
        <f t="shared" si="6"/>
        <v>0</v>
      </c>
      <c r="K72" s="30">
        <f>IF(AND($I72=1,$H72&gt;0),VLOOKUP($H72,$A$14:AD$163,11,FALSE),0)</f>
        <v>0</v>
      </c>
      <c r="L72" s="30">
        <f>IF(AND($I72=1,$H72&gt;0),VLOOKUP($H72,$A$14:AE$163,12,FALSE),0)</f>
        <v>0</v>
      </c>
      <c r="M72" s="30">
        <f>IF(AND($I72=1,$H72&gt;0),VLOOKUP($H72,$A$14:AF$163,13,FALSE),0)</f>
        <v>0</v>
      </c>
      <c r="N72" s="144" t="str">
        <f t="shared" si="7"/>
        <v/>
      </c>
      <c r="O72" s="106" t="str">
        <f t="shared" si="8"/>
        <v/>
      </c>
      <c r="P72" s="19" t="str">
        <f t="shared" si="9"/>
        <v/>
      </c>
      <c r="Q72" s="31" t="str">
        <f>IF(A72&lt;&gt;0,VLOOKUP(A72,Liste!$A$10:$K$159,8,FALSE),"")</f>
        <v/>
      </c>
      <c r="R72" s="30"/>
      <c r="S72" s="225"/>
      <c r="T72" s="30"/>
      <c r="U72" s="30"/>
      <c r="V72" s="30"/>
      <c r="W72" s="30"/>
      <c r="X72" s="30"/>
      <c r="Y72" s="30"/>
      <c r="Z72" s="30"/>
      <c r="AA72" s="30"/>
      <c r="AB72" s="5">
        <f t="shared" si="19"/>
        <v>0</v>
      </c>
      <c r="AC72" s="33">
        <f t="shared" si="16"/>
        <v>0</v>
      </c>
      <c r="AD72" s="112">
        <f t="shared" si="17"/>
        <v>0</v>
      </c>
      <c r="AE72" s="108">
        <f t="shared" si="20"/>
        <v>1000</v>
      </c>
    </row>
    <row r="73" spans="1:31" ht="13" x14ac:dyDescent="0.3">
      <c r="A73" s="202"/>
      <c r="B73" s="203" t="str">
        <f>IF(A73&lt;&gt;0,VLOOKUP(A73,Liste!$A$10:$D$159,4,FALSE),"")</f>
        <v/>
      </c>
      <c r="C73" s="47">
        <f t="shared" si="2"/>
        <v>0</v>
      </c>
      <c r="D73" s="47">
        <f t="shared" si="3"/>
        <v>0</v>
      </c>
      <c r="E73" s="47">
        <f t="shared" si="4"/>
        <v>0</v>
      </c>
      <c r="F73" s="64">
        <f t="shared" si="14"/>
        <v>0</v>
      </c>
      <c r="G73" s="204"/>
      <c r="H73" s="205"/>
      <c r="I73" s="64">
        <f t="shared" si="5"/>
        <v>0</v>
      </c>
      <c r="J73" s="64">
        <f t="shared" si="6"/>
        <v>0</v>
      </c>
      <c r="K73" s="30">
        <f>IF(AND($I73=1,$H73&gt;0),VLOOKUP($H73,$A$14:AD$163,11,FALSE),0)</f>
        <v>0</v>
      </c>
      <c r="L73" s="30">
        <f>IF(AND($I73=1,$H73&gt;0),VLOOKUP($H73,$A$14:AE$163,12,FALSE),0)</f>
        <v>0</v>
      </c>
      <c r="M73" s="30">
        <f>IF(AND($I73=1,$H73&gt;0),VLOOKUP($H73,$A$14:AF$163,13,FALSE),0)</f>
        <v>0</v>
      </c>
      <c r="N73" s="144" t="str">
        <f t="shared" si="7"/>
        <v/>
      </c>
      <c r="O73" s="106" t="str">
        <f t="shared" si="8"/>
        <v/>
      </c>
      <c r="P73" s="19" t="str">
        <f t="shared" si="9"/>
        <v/>
      </c>
      <c r="Q73" s="31" t="str">
        <f>IF(A73&lt;&gt;0,VLOOKUP(A73,Liste!$A$10:$K$159,8,FALSE),"")</f>
        <v/>
      </c>
      <c r="R73" s="30"/>
      <c r="S73" s="225"/>
      <c r="T73" s="27"/>
      <c r="U73" s="27"/>
      <c r="V73" s="30"/>
      <c r="W73" s="30"/>
      <c r="X73" s="30"/>
      <c r="Y73" s="30"/>
      <c r="Z73" s="30"/>
      <c r="AA73" s="30"/>
      <c r="AB73" s="5">
        <f t="shared" si="19"/>
        <v>0</v>
      </c>
      <c r="AC73" s="33">
        <f t="shared" si="16"/>
        <v>0</v>
      </c>
      <c r="AD73" s="112">
        <f t="shared" si="17"/>
        <v>0</v>
      </c>
      <c r="AE73" s="108">
        <f t="shared" si="20"/>
        <v>1000</v>
      </c>
    </row>
    <row r="74" spans="1:31" ht="13" x14ac:dyDescent="0.3">
      <c r="A74" s="202"/>
      <c r="B74" s="203" t="str">
        <f>IF(A74&lt;&gt;0,VLOOKUP(A74,Liste!$A$10:$D$159,4,FALSE),"")</f>
        <v/>
      </c>
      <c r="C74" s="47">
        <f t="shared" si="2"/>
        <v>0</v>
      </c>
      <c r="D74" s="47">
        <f t="shared" si="3"/>
        <v>0</v>
      </c>
      <c r="E74" s="47">
        <f t="shared" si="4"/>
        <v>0</v>
      </c>
      <c r="F74" s="64">
        <f t="shared" si="14"/>
        <v>0</v>
      </c>
      <c r="G74" s="204"/>
      <c r="H74" s="205"/>
      <c r="I74" s="64">
        <f t="shared" si="5"/>
        <v>0</v>
      </c>
      <c r="J74" s="64">
        <f t="shared" si="6"/>
        <v>0</v>
      </c>
      <c r="K74" s="30">
        <f>IF(AND($I74=1,$H74&gt;0),VLOOKUP($H74,$A$14:AD$163,11,FALSE),0)</f>
        <v>0</v>
      </c>
      <c r="L74" s="30">
        <f>IF(AND($I74=1,$H74&gt;0),VLOOKUP($H74,$A$14:AE$163,12,FALSE),0)</f>
        <v>0</v>
      </c>
      <c r="M74" s="30">
        <f>IF(AND($I74=1,$H74&gt;0),VLOOKUP($H74,$A$14:AF$163,13,FALSE),0)</f>
        <v>0</v>
      </c>
      <c r="N74" s="144" t="str">
        <f t="shared" si="7"/>
        <v/>
      </c>
      <c r="O74" s="106" t="str">
        <f t="shared" si="8"/>
        <v/>
      </c>
      <c r="P74" s="19" t="str">
        <f t="shared" si="9"/>
        <v/>
      </c>
      <c r="Q74" s="31" t="str">
        <f>IF(A74&lt;&gt;0,VLOOKUP(A74,Liste!$A$10:$K$159,8,FALSE),"")</f>
        <v/>
      </c>
      <c r="R74" s="30"/>
      <c r="S74" s="225"/>
      <c r="T74" s="27"/>
      <c r="U74" s="27"/>
      <c r="V74" s="30"/>
      <c r="W74" s="30"/>
      <c r="X74" s="30"/>
      <c r="Y74" s="30"/>
      <c r="Z74" s="30"/>
      <c r="AA74" s="30"/>
      <c r="AB74" s="5">
        <f t="shared" si="19"/>
        <v>0</v>
      </c>
      <c r="AC74" s="33">
        <f t="shared" si="16"/>
        <v>0</v>
      </c>
      <c r="AD74" s="112">
        <f t="shared" si="17"/>
        <v>0</v>
      </c>
      <c r="AE74" s="108">
        <f t="shared" si="20"/>
        <v>1000</v>
      </c>
    </row>
    <row r="75" spans="1:31" ht="13" x14ac:dyDescent="0.3">
      <c r="A75" s="202"/>
      <c r="B75" s="203" t="str">
        <f>IF(A75&lt;&gt;0,VLOOKUP(A75,Liste!$A$10:$D$159,4,FALSE),"")</f>
        <v/>
      </c>
      <c r="C75" s="47">
        <f t="shared" si="2"/>
        <v>0</v>
      </c>
      <c r="D75" s="47">
        <f t="shared" si="3"/>
        <v>0</v>
      </c>
      <c r="E75" s="47">
        <f t="shared" si="4"/>
        <v>0</v>
      </c>
      <c r="F75" s="64">
        <f t="shared" si="14"/>
        <v>0</v>
      </c>
      <c r="G75" s="204"/>
      <c r="H75" s="205"/>
      <c r="I75" s="64">
        <f t="shared" si="5"/>
        <v>0</v>
      </c>
      <c r="J75" s="64">
        <f t="shared" si="6"/>
        <v>0</v>
      </c>
      <c r="K75" s="30">
        <f>IF(AND($I75=1,$H75&gt;0),VLOOKUP($H75,$A$14:AD$163,11,FALSE),0)</f>
        <v>0</v>
      </c>
      <c r="L75" s="30">
        <f>IF(AND($I75=1,$H75&gt;0),VLOOKUP($H75,$A$14:AE$163,12,FALSE),0)</f>
        <v>0</v>
      </c>
      <c r="M75" s="30">
        <f>IF(AND($I75=1,$H75&gt;0),VLOOKUP($H75,$A$14:AF$163,13,FALSE),0)</f>
        <v>0</v>
      </c>
      <c r="N75" s="144" t="str">
        <f t="shared" si="7"/>
        <v/>
      </c>
      <c r="O75" s="106" t="str">
        <f t="shared" si="8"/>
        <v/>
      </c>
      <c r="P75" s="19" t="str">
        <f t="shared" si="9"/>
        <v/>
      </c>
      <c r="Q75" s="31" t="str">
        <f>IF(A75&lt;&gt;0,VLOOKUP(A75,Liste!$A$10:$K$159,8,FALSE),"")</f>
        <v/>
      </c>
      <c r="R75" s="30"/>
      <c r="S75" s="225"/>
      <c r="T75" s="27"/>
      <c r="U75" s="27"/>
      <c r="V75" s="30"/>
      <c r="W75" s="30"/>
      <c r="X75" s="30"/>
      <c r="Y75" s="30"/>
      <c r="Z75" s="30"/>
      <c r="AA75" s="30"/>
      <c r="AB75" s="5">
        <f t="shared" si="19"/>
        <v>0</v>
      </c>
      <c r="AC75" s="33">
        <f t="shared" si="16"/>
        <v>0</v>
      </c>
      <c r="AD75" s="112">
        <f t="shared" si="17"/>
        <v>0</v>
      </c>
      <c r="AE75" s="108">
        <f t="shared" si="20"/>
        <v>1000</v>
      </c>
    </row>
    <row r="76" spans="1:31" ht="13" x14ac:dyDescent="0.3">
      <c r="A76" s="202"/>
      <c r="B76" s="203" t="str">
        <f>IF(A76&lt;&gt;0,VLOOKUP(A76,Liste!$A$10:$D$159,4,FALSE),"")</f>
        <v/>
      </c>
      <c r="C76" s="47">
        <f t="shared" si="2"/>
        <v>0</v>
      </c>
      <c r="D76" s="47">
        <f t="shared" si="3"/>
        <v>0</v>
      </c>
      <c r="E76" s="47">
        <f t="shared" si="4"/>
        <v>0</v>
      </c>
      <c r="F76" s="64">
        <f t="shared" si="14"/>
        <v>0</v>
      </c>
      <c r="G76" s="204"/>
      <c r="H76" s="205"/>
      <c r="I76" s="64">
        <f t="shared" si="5"/>
        <v>0</v>
      </c>
      <c r="J76" s="64">
        <f t="shared" si="6"/>
        <v>0</v>
      </c>
      <c r="K76" s="30">
        <f>IF(AND($I76=1,$H76&gt;0),VLOOKUP($H76,$A$14:AD$163,11,FALSE),0)</f>
        <v>0</v>
      </c>
      <c r="L76" s="30">
        <f>IF(AND($I76=1,$H76&gt;0),VLOOKUP($H76,$A$14:AE$163,12,FALSE),0)</f>
        <v>0</v>
      </c>
      <c r="M76" s="30">
        <f>IF(AND($I76=1,$H76&gt;0),VLOOKUP($H76,$A$14:AF$163,13,FALSE),0)</f>
        <v>0</v>
      </c>
      <c r="N76" s="144" t="str">
        <f t="shared" si="7"/>
        <v/>
      </c>
      <c r="O76" s="106" t="str">
        <f t="shared" si="8"/>
        <v/>
      </c>
      <c r="P76" s="19" t="str">
        <f t="shared" si="9"/>
        <v/>
      </c>
      <c r="Q76" s="31" t="str">
        <f>IF(A76&lt;&gt;0,VLOOKUP(A76,Liste!$A$10:$K$159,8,FALSE),"")</f>
        <v/>
      </c>
      <c r="R76" s="30"/>
      <c r="S76" s="225"/>
      <c r="T76" s="30"/>
      <c r="U76" s="30"/>
      <c r="V76" s="30"/>
      <c r="W76" s="30"/>
      <c r="X76" s="30"/>
      <c r="Y76" s="30"/>
      <c r="Z76" s="30"/>
      <c r="AA76" s="30"/>
      <c r="AB76" s="5">
        <f t="shared" si="19"/>
        <v>0</v>
      </c>
      <c r="AC76" s="33">
        <f t="shared" si="16"/>
        <v>0</v>
      </c>
      <c r="AD76" s="112">
        <f t="shared" si="17"/>
        <v>0</v>
      </c>
      <c r="AE76" s="108">
        <f t="shared" si="20"/>
        <v>1000</v>
      </c>
    </row>
    <row r="77" spans="1:31" ht="13" x14ac:dyDescent="0.3">
      <c r="A77" s="202"/>
      <c r="B77" s="203" t="str">
        <f>IF(A77&lt;&gt;0,VLOOKUP(A77,Liste!$A$10:$D$159,4,FALSE),"")</f>
        <v/>
      </c>
      <c r="C77" s="47">
        <f t="shared" si="2"/>
        <v>0</v>
      </c>
      <c r="D77" s="47">
        <f t="shared" si="3"/>
        <v>0</v>
      </c>
      <c r="E77" s="47">
        <f t="shared" si="4"/>
        <v>0</v>
      </c>
      <c r="F77" s="64">
        <f t="shared" si="14"/>
        <v>0</v>
      </c>
      <c r="G77" s="204"/>
      <c r="H77" s="205"/>
      <c r="I77" s="64">
        <f t="shared" si="5"/>
        <v>0</v>
      </c>
      <c r="J77" s="64">
        <f t="shared" si="6"/>
        <v>0</v>
      </c>
      <c r="K77" s="30">
        <f>IF(AND($I77=1,$H77&gt;0),VLOOKUP($H77,$A$14:AD$163,11,FALSE),0)</f>
        <v>0</v>
      </c>
      <c r="L77" s="30">
        <f>IF(AND($I77=1,$H77&gt;0),VLOOKUP($H77,$A$14:AE$163,12,FALSE),0)</f>
        <v>0</v>
      </c>
      <c r="M77" s="30">
        <f>IF(AND($I77=1,$H77&gt;0),VLOOKUP($H77,$A$14:AF$163,13,FALSE),0)</f>
        <v>0</v>
      </c>
      <c r="N77" s="144" t="str">
        <f t="shared" si="7"/>
        <v/>
      </c>
      <c r="O77" s="106" t="str">
        <f t="shared" si="8"/>
        <v/>
      </c>
      <c r="P77" s="19" t="str">
        <f t="shared" si="9"/>
        <v/>
      </c>
      <c r="Q77" s="31" t="str">
        <f>IF(A77&lt;&gt;0,VLOOKUP(A77,Liste!$A$10:$K$159,8,FALSE),"")</f>
        <v/>
      </c>
      <c r="R77" s="30"/>
      <c r="S77" s="225"/>
      <c r="T77" s="30"/>
      <c r="U77" s="30"/>
      <c r="V77" s="30"/>
      <c r="W77" s="30"/>
      <c r="X77" s="30"/>
      <c r="Y77" s="30"/>
      <c r="Z77" s="30"/>
      <c r="AA77" s="30"/>
      <c r="AB77" s="5">
        <f t="shared" si="19"/>
        <v>0</v>
      </c>
      <c r="AC77" s="33">
        <f t="shared" si="16"/>
        <v>0</v>
      </c>
      <c r="AD77" s="112">
        <f t="shared" si="17"/>
        <v>0</v>
      </c>
      <c r="AE77" s="108">
        <f t="shared" si="20"/>
        <v>1000</v>
      </c>
    </row>
    <row r="78" spans="1:31" ht="13" x14ac:dyDescent="0.3">
      <c r="A78" s="202"/>
      <c r="B78" s="203" t="str">
        <f>IF(A78&lt;&gt;0,VLOOKUP(A78,Liste!$A$10:$D$159,4,FALSE),"")</f>
        <v/>
      </c>
      <c r="C78" s="47">
        <f t="shared" ref="C78:C141" si="21">F78*(K78=1)</f>
        <v>0</v>
      </c>
      <c r="D78" s="47">
        <f t="shared" ref="D78:D141" si="22">F78*(L78=1)</f>
        <v>0</v>
      </c>
      <c r="E78" s="47">
        <f t="shared" ref="E78:E141" si="23">F78*(M78=1)</f>
        <v>0</v>
      </c>
      <c r="F78" s="64">
        <f t="shared" si="14"/>
        <v>0</v>
      </c>
      <c r="G78" s="204"/>
      <c r="H78" s="205"/>
      <c r="I78" s="64">
        <f t="shared" si="5"/>
        <v>0</v>
      </c>
      <c r="J78" s="64">
        <f t="shared" ref="J78:J141" si="24">IF(F78&gt;0,F78,0)</f>
        <v>0</v>
      </c>
      <c r="K78" s="30">
        <f>IF(AND($I78=1,$H78&gt;0),VLOOKUP($H78,$A$14:AD$163,11,FALSE),0)</f>
        <v>0</v>
      </c>
      <c r="L78" s="30">
        <f>IF(AND($I78=1,$H78&gt;0),VLOOKUP($H78,$A$14:AE$163,12,FALSE),0)</f>
        <v>0</v>
      </c>
      <c r="M78" s="30">
        <f>IF(AND($I78=1,$H78&gt;0),VLOOKUP($H78,$A$14:AF$163,13,FALSE),0)</f>
        <v>0</v>
      </c>
      <c r="N78" s="144" t="str">
        <f t="shared" si="7"/>
        <v/>
      </c>
      <c r="O78" s="106" t="str">
        <f t="shared" si="8"/>
        <v/>
      </c>
      <c r="P78" s="19" t="str">
        <f t="shared" ref="P78:P141" si="25">IF(I78=1,K78*(K78=1)+L78*2*(L78=1)+M78*3*(M78=1),"")</f>
        <v/>
      </c>
      <c r="Q78" s="31" t="str">
        <f>IF(A78&lt;&gt;0,VLOOKUP(A78,Liste!$A$10:$K$159,8,FALSE),"")</f>
        <v/>
      </c>
      <c r="R78" s="30"/>
      <c r="S78" s="225"/>
      <c r="T78" s="30"/>
      <c r="U78" s="30"/>
      <c r="V78" s="30"/>
      <c r="W78" s="30"/>
      <c r="X78" s="30"/>
      <c r="Y78" s="30"/>
      <c r="Z78" s="30"/>
      <c r="AA78" s="30"/>
      <c r="AB78" s="5">
        <f t="shared" si="19"/>
        <v>0</v>
      </c>
      <c r="AC78" s="33">
        <f t="shared" si="16"/>
        <v>0</v>
      </c>
      <c r="AD78" s="112">
        <f t="shared" si="17"/>
        <v>0</v>
      </c>
      <c r="AE78" s="108">
        <f t="shared" si="20"/>
        <v>1000</v>
      </c>
    </row>
    <row r="79" spans="1:31" ht="13" x14ac:dyDescent="0.3">
      <c r="A79" s="202"/>
      <c r="B79" s="203" t="str">
        <f>IF(A79&lt;&gt;0,VLOOKUP(A79,Liste!$A$10:$D$159,4,FALSE),"")</f>
        <v/>
      </c>
      <c r="C79" s="47">
        <f t="shared" si="21"/>
        <v>0</v>
      </c>
      <c r="D79" s="47">
        <f t="shared" si="22"/>
        <v>0</v>
      </c>
      <c r="E79" s="47">
        <f t="shared" si="23"/>
        <v>0</v>
      </c>
      <c r="F79" s="64">
        <f t="shared" ref="F79:F142" si="26">IF(I79=1,VLOOKUP(A79,$A$14:$AA$163,16+$B$4,0),0)</f>
        <v>0</v>
      </c>
      <c r="G79" s="204"/>
      <c r="H79" s="205"/>
      <c r="I79" s="64">
        <f t="shared" ref="I79:I142" si="27">1*(IF(G79&gt;=1,VLOOKUP(A79,$A$14:$AA$163,16+$B$4,0)&gt;0))</f>
        <v>0</v>
      </c>
      <c r="J79" s="64">
        <f t="shared" si="24"/>
        <v>0</v>
      </c>
      <c r="K79" s="30">
        <f>IF(AND($I79=1,$H79&gt;0),VLOOKUP($H79,$A$14:AD$163,11,FALSE),0)</f>
        <v>0</v>
      </c>
      <c r="L79" s="30">
        <f>IF(AND($I79=1,$H79&gt;0),VLOOKUP($H79,$A$14:AE$163,12,FALSE),0)</f>
        <v>0</v>
      </c>
      <c r="M79" s="30">
        <f>IF(AND($I79=1,$H79&gt;0),VLOOKUP($H79,$A$14:AF$163,13,FALSE),0)</f>
        <v>0</v>
      </c>
      <c r="N79" s="144" t="str">
        <f t="shared" ref="N79:N142" si="28">IF(AND(I79&gt;0,K79+L79+M79=0),"EN ATTENTE",IF(K79+L79+M79&gt;1,"ERREUR",""))</f>
        <v/>
      </c>
      <c r="O79" s="106" t="str">
        <f t="shared" ref="O79:O142" si="29">IF(AND(AC79&gt;3,AD79&gt;$D$10*$O$12),1,"")</f>
        <v/>
      </c>
      <c r="P79" s="19" t="str">
        <f t="shared" si="25"/>
        <v/>
      </c>
      <c r="Q79" s="31" t="str">
        <f>IF(A79&lt;&gt;0,VLOOKUP(A79,Liste!$A$10:$K$159,8,FALSE),"")</f>
        <v/>
      </c>
      <c r="R79" s="30"/>
      <c r="S79" s="225"/>
      <c r="T79" s="30"/>
      <c r="U79" s="30"/>
      <c r="V79" s="30"/>
      <c r="W79" s="30"/>
      <c r="X79" s="30"/>
      <c r="Y79" s="30"/>
      <c r="Z79" s="30"/>
      <c r="AA79" s="30"/>
      <c r="AB79" s="5">
        <f t="shared" si="19"/>
        <v>0</v>
      </c>
      <c r="AC79" s="33">
        <f t="shared" ref="AC79:AC142" si="30">COUNTIF($H$14:$H$163,A79)</f>
        <v>0</v>
      </c>
      <c r="AD79" s="112">
        <f t="shared" ref="AD79:AD142" si="31">SUMIF($H$14:$H$163,A79,$J$14:$J$163)+(J79*(AC79&gt;0))</f>
        <v>0</v>
      </c>
      <c r="AE79" s="108">
        <f t="shared" si="20"/>
        <v>1000</v>
      </c>
    </row>
    <row r="80" spans="1:31" ht="13" x14ac:dyDescent="0.3">
      <c r="A80" s="202"/>
      <c r="B80" s="203" t="str">
        <f>IF(A80&lt;&gt;0,VLOOKUP(A80,Liste!$A$10:$D$159,4,FALSE),"")</f>
        <v/>
      </c>
      <c r="C80" s="47">
        <f t="shared" si="21"/>
        <v>0</v>
      </c>
      <c r="D80" s="47">
        <f t="shared" si="22"/>
        <v>0</v>
      </c>
      <c r="E80" s="47">
        <f t="shared" si="23"/>
        <v>0</v>
      </c>
      <c r="F80" s="64">
        <f t="shared" si="26"/>
        <v>0</v>
      </c>
      <c r="G80" s="204"/>
      <c r="H80" s="205"/>
      <c r="I80" s="64">
        <f t="shared" si="27"/>
        <v>0</v>
      </c>
      <c r="J80" s="64">
        <f t="shared" si="24"/>
        <v>0</v>
      </c>
      <c r="K80" s="30">
        <f>IF(AND($I80=1,$H80&gt;0),VLOOKUP($H80,$A$14:AD$163,11,FALSE),0)</f>
        <v>0</v>
      </c>
      <c r="L80" s="30">
        <f>IF(AND($I80=1,$H80&gt;0),VLOOKUP($H80,$A$14:AE$163,12,FALSE),0)</f>
        <v>0</v>
      </c>
      <c r="M80" s="30">
        <f>IF(AND($I80=1,$H80&gt;0),VLOOKUP($H80,$A$14:AF$163,13,FALSE),0)</f>
        <v>0</v>
      </c>
      <c r="N80" s="144" t="str">
        <f t="shared" si="28"/>
        <v/>
      </c>
      <c r="O80" s="106" t="str">
        <f t="shared" si="29"/>
        <v/>
      </c>
      <c r="P80" s="19" t="str">
        <f t="shared" si="25"/>
        <v/>
      </c>
      <c r="Q80" s="31" t="str">
        <f>IF(A80&lt;&gt;0,VLOOKUP(A80,Liste!$A$10:$K$159,8,FALSE),"")</f>
        <v/>
      </c>
      <c r="R80" s="30"/>
      <c r="S80" s="225"/>
      <c r="T80" s="30"/>
      <c r="U80" s="30"/>
      <c r="V80" s="30"/>
      <c r="W80" s="30"/>
      <c r="X80" s="30"/>
      <c r="Y80" s="30"/>
      <c r="Z80" s="30"/>
      <c r="AA80" s="30"/>
      <c r="AB80" s="5">
        <f t="shared" si="19"/>
        <v>0</v>
      </c>
      <c r="AC80" s="33">
        <f t="shared" si="30"/>
        <v>0</v>
      </c>
      <c r="AD80" s="112">
        <f t="shared" si="31"/>
        <v>0</v>
      </c>
      <c r="AE80" s="108">
        <f t="shared" si="20"/>
        <v>1000</v>
      </c>
    </row>
    <row r="81" spans="1:31" ht="13" x14ac:dyDescent="0.3">
      <c r="A81" s="202"/>
      <c r="B81" s="203" t="str">
        <f>IF(A81&lt;&gt;0,VLOOKUP(A81,Liste!$A$10:$D$159,4,FALSE),"")</f>
        <v/>
      </c>
      <c r="C81" s="47">
        <f t="shared" si="21"/>
        <v>0</v>
      </c>
      <c r="D81" s="47">
        <f t="shared" si="22"/>
        <v>0</v>
      </c>
      <c r="E81" s="47">
        <f t="shared" si="23"/>
        <v>0</v>
      </c>
      <c r="F81" s="64">
        <f t="shared" si="26"/>
        <v>0</v>
      </c>
      <c r="G81" s="204"/>
      <c r="H81" s="205"/>
      <c r="I81" s="64">
        <f t="shared" si="27"/>
        <v>0</v>
      </c>
      <c r="J81" s="64">
        <f t="shared" si="24"/>
        <v>0</v>
      </c>
      <c r="K81" s="30">
        <f>IF(AND($I81=1,$H81&gt;0),VLOOKUP($H81,$A$14:AD$163,11,FALSE),0)</f>
        <v>0</v>
      </c>
      <c r="L81" s="30">
        <f>IF(AND($I81=1,$H81&gt;0),VLOOKUP($H81,$A$14:AE$163,12,FALSE),0)</f>
        <v>0</v>
      </c>
      <c r="M81" s="30">
        <f>IF(AND($I81=1,$H81&gt;0),VLOOKUP($H81,$A$14:AF$163,13,FALSE),0)</f>
        <v>0</v>
      </c>
      <c r="N81" s="144" t="str">
        <f t="shared" si="28"/>
        <v/>
      </c>
      <c r="O81" s="106" t="str">
        <f t="shared" si="29"/>
        <v/>
      </c>
      <c r="P81" s="19" t="str">
        <f t="shared" si="25"/>
        <v/>
      </c>
      <c r="Q81" s="31" t="str">
        <f>IF(A81&lt;&gt;0,VLOOKUP(A81,Liste!$A$10:$K$159,8,FALSE),"")</f>
        <v/>
      </c>
      <c r="R81" s="30"/>
      <c r="S81" s="225"/>
      <c r="T81" s="30"/>
      <c r="U81" s="30"/>
      <c r="V81" s="30"/>
      <c r="W81" s="30"/>
      <c r="X81" s="30"/>
      <c r="Y81" s="30"/>
      <c r="Z81" s="30"/>
      <c r="AA81" s="30"/>
      <c r="AB81" s="5">
        <f t="shared" si="19"/>
        <v>0</v>
      </c>
      <c r="AC81" s="33">
        <f t="shared" si="30"/>
        <v>0</v>
      </c>
      <c r="AD81" s="112">
        <f t="shared" si="31"/>
        <v>0</v>
      </c>
      <c r="AE81" s="108">
        <f t="shared" si="20"/>
        <v>1000</v>
      </c>
    </row>
    <row r="82" spans="1:31" ht="13" x14ac:dyDescent="0.3">
      <c r="A82" s="202"/>
      <c r="B82" s="203" t="str">
        <f>IF(A82&lt;&gt;0,VLOOKUP(A82,Liste!$A$10:$D$159,4,FALSE),"")</f>
        <v/>
      </c>
      <c r="C82" s="47">
        <f t="shared" si="21"/>
        <v>0</v>
      </c>
      <c r="D82" s="47">
        <f t="shared" si="22"/>
        <v>0</v>
      </c>
      <c r="E82" s="47">
        <f t="shared" si="23"/>
        <v>0</v>
      </c>
      <c r="F82" s="64">
        <f t="shared" si="26"/>
        <v>0</v>
      </c>
      <c r="G82" s="204"/>
      <c r="H82" s="205"/>
      <c r="I82" s="64">
        <f t="shared" si="27"/>
        <v>0</v>
      </c>
      <c r="J82" s="64">
        <f t="shared" si="24"/>
        <v>0</v>
      </c>
      <c r="K82" s="30">
        <f>IF(AND($I82=1,$H82&gt;0),VLOOKUP($H82,$A$14:AD$163,11,FALSE),0)</f>
        <v>0</v>
      </c>
      <c r="L82" s="30">
        <f>IF(AND($I82=1,$H82&gt;0),VLOOKUP($H82,$A$14:AE$163,12,FALSE),0)</f>
        <v>0</v>
      </c>
      <c r="M82" s="30">
        <f>IF(AND($I82=1,$H82&gt;0),VLOOKUP($H82,$A$14:AF$163,13,FALSE),0)</f>
        <v>0</v>
      </c>
      <c r="N82" s="144" t="str">
        <f t="shared" si="28"/>
        <v/>
      </c>
      <c r="O82" s="106" t="str">
        <f t="shared" si="29"/>
        <v/>
      </c>
      <c r="P82" s="19" t="str">
        <f t="shared" si="25"/>
        <v/>
      </c>
      <c r="Q82" s="31" t="str">
        <f>IF(A82&lt;&gt;0,VLOOKUP(A82,Liste!$A$10:$K$159,8,FALSE),"")</f>
        <v/>
      </c>
      <c r="R82" s="30"/>
      <c r="S82" s="225"/>
      <c r="T82" s="30"/>
      <c r="U82" s="30"/>
      <c r="V82" s="30"/>
      <c r="W82" s="30"/>
      <c r="X82" s="30"/>
      <c r="Y82" s="30"/>
      <c r="Z82" s="30"/>
      <c r="AA82" s="30"/>
      <c r="AB82" s="5">
        <f t="shared" si="19"/>
        <v>0</v>
      </c>
      <c r="AC82" s="33">
        <f t="shared" si="30"/>
        <v>0</v>
      </c>
      <c r="AD82" s="112">
        <f t="shared" si="31"/>
        <v>0</v>
      </c>
      <c r="AE82" s="108">
        <f t="shared" si="20"/>
        <v>1000</v>
      </c>
    </row>
    <row r="83" spans="1:31" ht="13" x14ac:dyDescent="0.3">
      <c r="A83" s="202"/>
      <c r="B83" s="203" t="str">
        <f>IF(A83&lt;&gt;0,VLOOKUP(A83,Liste!$A$10:$D$159,4,FALSE),"")</f>
        <v/>
      </c>
      <c r="C83" s="47">
        <f t="shared" si="21"/>
        <v>0</v>
      </c>
      <c r="D83" s="47">
        <f t="shared" si="22"/>
        <v>0</v>
      </c>
      <c r="E83" s="47">
        <f t="shared" si="23"/>
        <v>0</v>
      </c>
      <c r="F83" s="64">
        <f t="shared" si="26"/>
        <v>0</v>
      </c>
      <c r="G83" s="204"/>
      <c r="H83" s="205"/>
      <c r="I83" s="64">
        <f t="shared" si="27"/>
        <v>0</v>
      </c>
      <c r="J83" s="64">
        <f t="shared" si="24"/>
        <v>0</v>
      </c>
      <c r="K83" s="30">
        <f>IF(AND($I83=1,$H83&gt;0),VLOOKUP($H83,$A$14:AD$163,11,FALSE),0)</f>
        <v>0</v>
      </c>
      <c r="L83" s="30">
        <f>IF(AND($I83=1,$H83&gt;0),VLOOKUP($H83,$A$14:AE$163,12,FALSE),0)</f>
        <v>0</v>
      </c>
      <c r="M83" s="30">
        <f>IF(AND($I83=1,$H83&gt;0),VLOOKUP($H83,$A$14:AF$163,13,FALSE),0)</f>
        <v>0</v>
      </c>
      <c r="N83" s="144" t="str">
        <f t="shared" si="28"/>
        <v/>
      </c>
      <c r="O83" s="106" t="str">
        <f t="shared" si="29"/>
        <v/>
      </c>
      <c r="P83" s="19" t="str">
        <f t="shared" si="25"/>
        <v/>
      </c>
      <c r="Q83" s="31" t="str">
        <f>IF(A83&lt;&gt;0,VLOOKUP(A83,Liste!$A$10:$K$159,8,FALSE),"")</f>
        <v/>
      </c>
      <c r="R83" s="30"/>
      <c r="S83" s="225"/>
      <c r="T83" s="30"/>
      <c r="U83" s="30"/>
      <c r="V83" s="30"/>
      <c r="W83" s="30"/>
      <c r="X83" s="30"/>
      <c r="Y83" s="30"/>
      <c r="Z83" s="30"/>
      <c r="AA83" s="30"/>
      <c r="AB83" s="5">
        <f t="shared" si="19"/>
        <v>0</v>
      </c>
      <c r="AC83" s="33">
        <f t="shared" si="30"/>
        <v>0</v>
      </c>
      <c r="AD83" s="112">
        <f t="shared" si="31"/>
        <v>0</v>
      </c>
      <c r="AE83" s="108">
        <f t="shared" si="20"/>
        <v>1000</v>
      </c>
    </row>
    <row r="84" spans="1:31" ht="13" x14ac:dyDescent="0.3">
      <c r="A84" s="202"/>
      <c r="B84" s="203" t="str">
        <f>IF(A84&lt;&gt;0,VLOOKUP(A84,Liste!$A$10:$D$159,4,FALSE),"")</f>
        <v/>
      </c>
      <c r="C84" s="47">
        <f t="shared" si="21"/>
        <v>0</v>
      </c>
      <c r="D84" s="47">
        <f t="shared" si="22"/>
        <v>0</v>
      </c>
      <c r="E84" s="47">
        <f t="shared" si="23"/>
        <v>0</v>
      </c>
      <c r="F84" s="64">
        <f t="shared" si="26"/>
        <v>0</v>
      </c>
      <c r="G84" s="204"/>
      <c r="H84" s="205"/>
      <c r="I84" s="64">
        <f t="shared" si="27"/>
        <v>0</v>
      </c>
      <c r="J84" s="64">
        <f t="shared" si="24"/>
        <v>0</v>
      </c>
      <c r="K84" s="30">
        <f>IF(AND($I84=1,$H84&gt;0),VLOOKUP($H84,$A$14:AD$163,11,FALSE),0)</f>
        <v>0</v>
      </c>
      <c r="L84" s="30">
        <f>IF(AND($I84=1,$H84&gt;0),VLOOKUP($H84,$A$14:AE$163,12,FALSE),0)</f>
        <v>0</v>
      </c>
      <c r="M84" s="30">
        <f>IF(AND($I84=1,$H84&gt;0),VLOOKUP($H84,$A$14:AF$163,13,FALSE),0)</f>
        <v>0</v>
      </c>
      <c r="N84" s="144" t="str">
        <f t="shared" si="28"/>
        <v/>
      </c>
      <c r="O84" s="106" t="str">
        <f t="shared" si="29"/>
        <v/>
      </c>
      <c r="P84" s="19" t="str">
        <f t="shared" si="25"/>
        <v/>
      </c>
      <c r="Q84" s="31" t="str">
        <f>IF(A84&lt;&gt;0,VLOOKUP(A84,Liste!$A$10:$K$159,8,FALSE),"")</f>
        <v/>
      </c>
      <c r="R84" s="30"/>
      <c r="S84" s="225"/>
      <c r="T84" s="30"/>
      <c r="U84" s="30"/>
      <c r="V84" s="30"/>
      <c r="W84" s="30"/>
      <c r="X84" s="30"/>
      <c r="Y84" s="30"/>
      <c r="Z84" s="30"/>
      <c r="AA84" s="30"/>
      <c r="AB84" s="5">
        <f t="shared" si="19"/>
        <v>0</v>
      </c>
      <c r="AC84" s="33">
        <f t="shared" si="30"/>
        <v>0</v>
      </c>
      <c r="AD84" s="112">
        <f t="shared" si="31"/>
        <v>0</v>
      </c>
      <c r="AE84" s="108">
        <f t="shared" si="20"/>
        <v>1000</v>
      </c>
    </row>
    <row r="85" spans="1:31" ht="13" x14ac:dyDescent="0.3">
      <c r="A85" s="202"/>
      <c r="B85" s="203" t="str">
        <f>IF(A85&lt;&gt;0,VLOOKUP(A85,Liste!$A$10:$D$159,4,FALSE),"")</f>
        <v/>
      </c>
      <c r="C85" s="47">
        <f t="shared" si="21"/>
        <v>0</v>
      </c>
      <c r="D85" s="47">
        <f t="shared" si="22"/>
        <v>0</v>
      </c>
      <c r="E85" s="47">
        <f t="shared" si="23"/>
        <v>0</v>
      </c>
      <c r="F85" s="64">
        <f t="shared" si="26"/>
        <v>0</v>
      </c>
      <c r="G85" s="204"/>
      <c r="H85" s="205"/>
      <c r="I85" s="64">
        <f t="shared" si="27"/>
        <v>0</v>
      </c>
      <c r="J85" s="64">
        <f t="shared" si="24"/>
        <v>0</v>
      </c>
      <c r="K85" s="30">
        <f>IF(AND($I85=1,$H85&gt;0),VLOOKUP($H85,$A$14:AD$163,11,FALSE),0)</f>
        <v>0</v>
      </c>
      <c r="L85" s="30">
        <f>IF(AND($I85=1,$H85&gt;0),VLOOKUP($H85,$A$14:AE$163,12,FALSE),0)</f>
        <v>0</v>
      </c>
      <c r="M85" s="30">
        <f>IF(AND($I85=1,$H85&gt;0),VLOOKUP($H85,$A$14:AF$163,13,FALSE),0)</f>
        <v>0</v>
      </c>
      <c r="N85" s="144" t="str">
        <f t="shared" si="28"/>
        <v/>
      </c>
      <c r="O85" s="106" t="str">
        <f t="shared" si="29"/>
        <v/>
      </c>
      <c r="P85" s="19" t="str">
        <f t="shared" si="25"/>
        <v/>
      </c>
      <c r="Q85" s="31" t="str">
        <f>IF(A85&lt;&gt;0,VLOOKUP(A85,Liste!$A$10:$K$159,8,FALSE),"")</f>
        <v/>
      </c>
      <c r="R85" s="30"/>
      <c r="S85" s="225"/>
      <c r="T85" s="30"/>
      <c r="U85" s="30"/>
      <c r="V85" s="30"/>
      <c r="W85" s="30"/>
      <c r="X85" s="30"/>
      <c r="Y85" s="30"/>
      <c r="Z85" s="30"/>
      <c r="AA85" s="30"/>
      <c r="AB85" s="5">
        <f t="shared" si="19"/>
        <v>0</v>
      </c>
      <c r="AC85" s="33">
        <f t="shared" si="30"/>
        <v>0</v>
      </c>
      <c r="AD85" s="112">
        <f t="shared" si="31"/>
        <v>0</v>
      </c>
      <c r="AE85" s="108">
        <f t="shared" si="20"/>
        <v>1000</v>
      </c>
    </row>
    <row r="86" spans="1:31" ht="13" x14ac:dyDescent="0.3">
      <c r="A86" s="202"/>
      <c r="B86" s="203" t="str">
        <f>IF(A86&lt;&gt;0,VLOOKUP(A86,Liste!$A$10:$D$159,4,FALSE),"")</f>
        <v/>
      </c>
      <c r="C86" s="47">
        <f t="shared" si="21"/>
        <v>0</v>
      </c>
      <c r="D86" s="47">
        <f t="shared" si="22"/>
        <v>0</v>
      </c>
      <c r="E86" s="47">
        <f t="shared" si="23"/>
        <v>0</v>
      </c>
      <c r="F86" s="64">
        <f t="shared" si="26"/>
        <v>0</v>
      </c>
      <c r="G86" s="204"/>
      <c r="H86" s="205"/>
      <c r="I86" s="64">
        <f t="shared" si="27"/>
        <v>0</v>
      </c>
      <c r="J86" s="64">
        <f t="shared" si="24"/>
        <v>0</v>
      </c>
      <c r="K86" s="30">
        <f>IF(AND($I86=1,$H86&gt;0),VLOOKUP($H86,$A$14:AD$163,11,FALSE),0)</f>
        <v>0</v>
      </c>
      <c r="L86" s="30">
        <f>IF(AND($I86=1,$H86&gt;0),VLOOKUP($H86,$A$14:AE$163,12,FALSE),0)</f>
        <v>0</v>
      </c>
      <c r="M86" s="30">
        <f>IF(AND($I86=1,$H86&gt;0),VLOOKUP($H86,$A$14:AF$163,13,FALSE),0)</f>
        <v>0</v>
      </c>
      <c r="N86" s="144" t="str">
        <f t="shared" si="28"/>
        <v/>
      </c>
      <c r="O86" s="106" t="str">
        <f t="shared" si="29"/>
        <v/>
      </c>
      <c r="P86" s="19" t="str">
        <f t="shared" si="25"/>
        <v/>
      </c>
      <c r="Q86" s="31" t="str">
        <f>IF(A86&lt;&gt;0,VLOOKUP(A86,Liste!$A$10:$K$159,8,FALSE),"")</f>
        <v/>
      </c>
      <c r="R86" s="30"/>
      <c r="S86" s="225"/>
      <c r="T86" s="30"/>
      <c r="U86" s="30"/>
      <c r="V86" s="30"/>
      <c r="W86" s="30"/>
      <c r="X86" s="30"/>
      <c r="Y86" s="30"/>
      <c r="Z86" s="30"/>
      <c r="AA86" s="30"/>
      <c r="AB86" s="5">
        <f t="shared" si="19"/>
        <v>0</v>
      </c>
      <c r="AC86" s="33">
        <f t="shared" si="30"/>
        <v>0</v>
      </c>
      <c r="AD86" s="112">
        <f t="shared" si="31"/>
        <v>0</v>
      </c>
      <c r="AE86" s="108">
        <f t="shared" si="20"/>
        <v>1000</v>
      </c>
    </row>
    <row r="87" spans="1:31" ht="13" x14ac:dyDescent="0.3">
      <c r="A87" s="202"/>
      <c r="B87" s="203" t="str">
        <f>IF(A87&lt;&gt;0,VLOOKUP(A87,Liste!$A$10:$D$159,4,FALSE),"")</f>
        <v/>
      </c>
      <c r="C87" s="47">
        <f t="shared" si="21"/>
        <v>0</v>
      </c>
      <c r="D87" s="47">
        <f t="shared" si="22"/>
        <v>0</v>
      </c>
      <c r="E87" s="47">
        <f t="shared" si="23"/>
        <v>0</v>
      </c>
      <c r="F87" s="64">
        <f t="shared" si="26"/>
        <v>0</v>
      </c>
      <c r="G87" s="204"/>
      <c r="H87" s="205"/>
      <c r="I87" s="64">
        <f t="shared" si="27"/>
        <v>0</v>
      </c>
      <c r="J87" s="64">
        <f t="shared" si="24"/>
        <v>0</v>
      </c>
      <c r="K87" s="30">
        <f>IF(AND($I87=1,$H87&gt;0),VLOOKUP($H87,$A$14:AD$163,11,FALSE),0)</f>
        <v>0</v>
      </c>
      <c r="L87" s="30">
        <f>IF(AND($I87=1,$H87&gt;0),VLOOKUP($H87,$A$14:AE$163,12,FALSE),0)</f>
        <v>0</v>
      </c>
      <c r="M87" s="30">
        <f>IF(AND($I87=1,$H87&gt;0),VLOOKUP($H87,$A$14:AF$163,13,FALSE),0)</f>
        <v>0</v>
      </c>
      <c r="N87" s="144" t="str">
        <f t="shared" si="28"/>
        <v/>
      </c>
      <c r="O87" s="106" t="str">
        <f t="shared" si="29"/>
        <v/>
      </c>
      <c r="P87" s="19" t="str">
        <f t="shared" si="25"/>
        <v/>
      </c>
      <c r="Q87" s="31" t="str">
        <f>IF(A87&lt;&gt;0,VLOOKUP(A87,Liste!$A$10:$K$159,8,FALSE),"")</f>
        <v/>
      </c>
      <c r="R87" s="30"/>
      <c r="S87" s="225"/>
      <c r="T87" s="30"/>
      <c r="U87" s="30"/>
      <c r="V87" s="30"/>
      <c r="W87" s="30"/>
      <c r="X87" s="30"/>
      <c r="Y87" s="30"/>
      <c r="Z87" s="30"/>
      <c r="AA87" s="30"/>
      <c r="AB87" s="5">
        <f t="shared" si="19"/>
        <v>0</v>
      </c>
      <c r="AC87" s="33">
        <f t="shared" si="30"/>
        <v>0</v>
      </c>
      <c r="AD87" s="112">
        <f t="shared" si="31"/>
        <v>0</v>
      </c>
      <c r="AE87" s="108">
        <f t="shared" si="20"/>
        <v>1000</v>
      </c>
    </row>
    <row r="88" spans="1:31" ht="13" x14ac:dyDescent="0.3">
      <c r="A88" s="202"/>
      <c r="B88" s="203" t="str">
        <f>IF(A88&lt;&gt;0,VLOOKUP(A88,Liste!$A$10:$D$159,4,FALSE),"")</f>
        <v/>
      </c>
      <c r="C88" s="47">
        <f t="shared" si="21"/>
        <v>0</v>
      </c>
      <c r="D88" s="47">
        <f t="shared" si="22"/>
        <v>0</v>
      </c>
      <c r="E88" s="47">
        <f t="shared" si="23"/>
        <v>0</v>
      </c>
      <c r="F88" s="64">
        <f t="shared" si="26"/>
        <v>0</v>
      </c>
      <c r="G88" s="204"/>
      <c r="H88" s="205"/>
      <c r="I88" s="64">
        <f t="shared" si="27"/>
        <v>0</v>
      </c>
      <c r="J88" s="64">
        <f t="shared" si="24"/>
        <v>0</v>
      </c>
      <c r="K88" s="30">
        <f>IF(AND($I88=1,$H88&gt;0),VLOOKUP($H88,$A$14:AD$163,11,FALSE),0)</f>
        <v>0</v>
      </c>
      <c r="L88" s="30">
        <f>IF(AND($I88=1,$H88&gt;0),VLOOKUP($H88,$A$14:AE$163,12,FALSE),0)</f>
        <v>0</v>
      </c>
      <c r="M88" s="30">
        <f>IF(AND($I88=1,$H88&gt;0),VLOOKUP($H88,$A$14:AF$163,13,FALSE),0)</f>
        <v>0</v>
      </c>
      <c r="N88" s="144" t="str">
        <f t="shared" si="28"/>
        <v/>
      </c>
      <c r="O88" s="106" t="str">
        <f t="shared" si="29"/>
        <v/>
      </c>
      <c r="P88" s="19" t="str">
        <f t="shared" si="25"/>
        <v/>
      </c>
      <c r="Q88" s="31" t="str">
        <f>IF(A88&lt;&gt;0,VLOOKUP(A88,Liste!$A$10:$K$159,8,FALSE),"")</f>
        <v/>
      </c>
      <c r="R88" s="30"/>
      <c r="S88" s="225"/>
      <c r="T88" s="30"/>
      <c r="U88" s="30"/>
      <c r="V88" s="30"/>
      <c r="W88" s="30"/>
      <c r="X88" s="30"/>
      <c r="Y88" s="30"/>
      <c r="Z88" s="30"/>
      <c r="AA88" s="30"/>
      <c r="AB88" s="5">
        <f t="shared" si="19"/>
        <v>0</v>
      </c>
      <c r="AC88" s="33">
        <f t="shared" si="30"/>
        <v>0</v>
      </c>
      <c r="AD88" s="112">
        <f t="shared" si="31"/>
        <v>0</v>
      </c>
      <c r="AE88" s="108">
        <f t="shared" si="20"/>
        <v>1000</v>
      </c>
    </row>
    <row r="89" spans="1:31" ht="13" x14ac:dyDescent="0.3">
      <c r="A89" s="202"/>
      <c r="B89" s="203" t="str">
        <f>IF(A89&lt;&gt;0,VLOOKUP(A89,Liste!$A$10:$D$159,4,FALSE),"")</f>
        <v/>
      </c>
      <c r="C89" s="47">
        <f t="shared" si="21"/>
        <v>0</v>
      </c>
      <c r="D89" s="47">
        <f t="shared" si="22"/>
        <v>0</v>
      </c>
      <c r="E89" s="47">
        <f t="shared" si="23"/>
        <v>0</v>
      </c>
      <c r="F89" s="64">
        <f t="shared" si="26"/>
        <v>0</v>
      </c>
      <c r="G89" s="204"/>
      <c r="H89" s="205"/>
      <c r="I89" s="64">
        <f t="shared" si="27"/>
        <v>0</v>
      </c>
      <c r="J89" s="64">
        <f t="shared" si="24"/>
        <v>0</v>
      </c>
      <c r="K89" s="30">
        <f>IF(AND($I89=1,$H89&gt;0),VLOOKUP($H89,$A$14:AD$163,11,FALSE),0)</f>
        <v>0</v>
      </c>
      <c r="L89" s="30">
        <f>IF(AND($I89=1,$H89&gt;0),VLOOKUP($H89,$A$14:AE$163,12,FALSE),0)</f>
        <v>0</v>
      </c>
      <c r="M89" s="30">
        <f>IF(AND($I89=1,$H89&gt;0),VLOOKUP($H89,$A$14:AF$163,13,FALSE),0)</f>
        <v>0</v>
      </c>
      <c r="N89" s="144" t="str">
        <f t="shared" si="28"/>
        <v/>
      </c>
      <c r="O89" s="106" t="str">
        <f t="shared" si="29"/>
        <v/>
      </c>
      <c r="P89" s="19" t="str">
        <f t="shared" si="25"/>
        <v/>
      </c>
      <c r="Q89" s="31" t="str">
        <f>IF(A89&lt;&gt;0,VLOOKUP(A89,Liste!$A$10:$K$159,8,FALSE),"")</f>
        <v/>
      </c>
      <c r="R89" s="30"/>
      <c r="S89" s="225"/>
      <c r="T89" s="27"/>
      <c r="U89" s="27"/>
      <c r="V89" s="27"/>
      <c r="W89" s="27"/>
      <c r="X89" s="27"/>
      <c r="Y89" s="27"/>
      <c r="Z89" s="27"/>
      <c r="AA89" s="27"/>
      <c r="AB89" s="5">
        <f t="shared" si="19"/>
        <v>0</v>
      </c>
      <c r="AC89" s="33">
        <f t="shared" si="30"/>
        <v>0</v>
      </c>
      <c r="AD89" s="112">
        <f t="shared" si="31"/>
        <v>0</v>
      </c>
      <c r="AE89" s="108">
        <f t="shared" si="20"/>
        <v>1000</v>
      </c>
    </row>
    <row r="90" spans="1:31" ht="13" x14ac:dyDescent="0.3">
      <c r="A90" s="202"/>
      <c r="B90" s="203" t="str">
        <f>IF(A90&lt;&gt;0,VLOOKUP(A90,Liste!$A$10:$D$159,4,FALSE),"")</f>
        <v/>
      </c>
      <c r="C90" s="47">
        <f t="shared" si="21"/>
        <v>0</v>
      </c>
      <c r="D90" s="47">
        <f t="shared" si="22"/>
        <v>0</v>
      </c>
      <c r="E90" s="47">
        <f t="shared" si="23"/>
        <v>0</v>
      </c>
      <c r="F90" s="64">
        <f t="shared" si="26"/>
        <v>0</v>
      </c>
      <c r="G90" s="204"/>
      <c r="H90" s="205"/>
      <c r="I90" s="64">
        <f t="shared" si="27"/>
        <v>0</v>
      </c>
      <c r="J90" s="64">
        <f t="shared" si="24"/>
        <v>0</v>
      </c>
      <c r="K90" s="30">
        <f>IF(AND($I90=1,$H90&gt;0),VLOOKUP($H90,$A$14:AD$163,11,FALSE),0)</f>
        <v>0</v>
      </c>
      <c r="L90" s="30">
        <f>IF(AND($I90=1,$H90&gt;0),VLOOKUP($H90,$A$14:AE$163,12,FALSE),0)</f>
        <v>0</v>
      </c>
      <c r="M90" s="30">
        <f>IF(AND($I90=1,$H90&gt;0),VLOOKUP($H90,$A$14:AF$163,13,FALSE),0)</f>
        <v>0</v>
      </c>
      <c r="N90" s="144" t="str">
        <f t="shared" si="28"/>
        <v/>
      </c>
      <c r="O90" s="106" t="str">
        <f t="shared" si="29"/>
        <v/>
      </c>
      <c r="P90" s="19" t="str">
        <f t="shared" si="25"/>
        <v/>
      </c>
      <c r="Q90" s="31" t="str">
        <f>IF(A90&lt;&gt;0,VLOOKUP(A90,Liste!$A$10:$K$159,8,FALSE),"")</f>
        <v/>
      </c>
      <c r="R90" s="30"/>
      <c r="S90" s="225"/>
      <c r="T90" s="27"/>
      <c r="U90" s="27"/>
      <c r="V90" s="27"/>
      <c r="W90" s="27"/>
      <c r="X90" s="27"/>
      <c r="Y90" s="27"/>
      <c r="Z90" s="27"/>
      <c r="AA90" s="27"/>
      <c r="AB90" s="5">
        <f t="shared" si="19"/>
        <v>0</v>
      </c>
      <c r="AC90" s="33">
        <f t="shared" si="30"/>
        <v>0</v>
      </c>
      <c r="AD90" s="112">
        <f t="shared" si="31"/>
        <v>0</v>
      </c>
      <c r="AE90" s="108">
        <f t="shared" si="20"/>
        <v>1000</v>
      </c>
    </row>
    <row r="91" spans="1:31" ht="13" x14ac:dyDescent="0.3">
      <c r="A91" s="202"/>
      <c r="B91" s="203" t="str">
        <f>IF(A91&lt;&gt;0,VLOOKUP(A91,Liste!$A$10:$D$159,4,FALSE),"")</f>
        <v/>
      </c>
      <c r="C91" s="47">
        <f t="shared" si="21"/>
        <v>0</v>
      </c>
      <c r="D91" s="47">
        <f t="shared" si="22"/>
        <v>0</v>
      </c>
      <c r="E91" s="47">
        <f t="shared" si="23"/>
        <v>0</v>
      </c>
      <c r="F91" s="64">
        <f t="shared" si="26"/>
        <v>0</v>
      </c>
      <c r="G91" s="204"/>
      <c r="H91" s="205"/>
      <c r="I91" s="64">
        <f t="shared" si="27"/>
        <v>0</v>
      </c>
      <c r="J91" s="64">
        <f t="shared" si="24"/>
        <v>0</v>
      </c>
      <c r="K91" s="30">
        <f>IF(AND($I91=1,$H91&gt;0),VLOOKUP($H91,$A$14:AD$163,11,FALSE),0)</f>
        <v>0</v>
      </c>
      <c r="L91" s="30">
        <f>IF(AND($I91=1,$H91&gt;0),VLOOKUP($H91,$A$14:AE$163,12,FALSE),0)</f>
        <v>0</v>
      </c>
      <c r="M91" s="30">
        <f>IF(AND($I91=1,$H91&gt;0),VLOOKUP($H91,$A$14:AF$163,13,FALSE),0)</f>
        <v>0</v>
      </c>
      <c r="N91" s="144" t="str">
        <f t="shared" si="28"/>
        <v/>
      </c>
      <c r="O91" s="106" t="str">
        <f t="shared" si="29"/>
        <v/>
      </c>
      <c r="P91" s="19" t="str">
        <f t="shared" si="25"/>
        <v/>
      </c>
      <c r="Q91" s="31" t="str">
        <f>IF(A91&lt;&gt;0,VLOOKUP(A91,Liste!$A$10:$K$159,8,FALSE),"")</f>
        <v/>
      </c>
      <c r="R91" s="30"/>
      <c r="S91" s="225"/>
      <c r="T91" s="27"/>
      <c r="U91" s="27"/>
      <c r="V91" s="27"/>
      <c r="W91" s="27"/>
      <c r="X91" s="27"/>
      <c r="Y91" s="27"/>
      <c r="Z91" s="27"/>
      <c r="AA91" s="27"/>
      <c r="AB91" s="5">
        <f t="shared" si="19"/>
        <v>0</v>
      </c>
      <c r="AC91" s="33">
        <f t="shared" si="30"/>
        <v>0</v>
      </c>
      <c r="AD91" s="112">
        <f t="shared" si="31"/>
        <v>0</v>
      </c>
      <c r="AE91" s="108">
        <f t="shared" si="20"/>
        <v>1000</v>
      </c>
    </row>
    <row r="92" spans="1:31" ht="13" x14ac:dyDescent="0.3">
      <c r="A92" s="202"/>
      <c r="B92" s="203" t="str">
        <f>IF(A92&lt;&gt;0,VLOOKUP(A92,Liste!$A$10:$D$159,4,FALSE),"")</f>
        <v/>
      </c>
      <c r="C92" s="47">
        <f t="shared" si="21"/>
        <v>0</v>
      </c>
      <c r="D92" s="47">
        <f t="shared" si="22"/>
        <v>0</v>
      </c>
      <c r="E92" s="47">
        <f t="shared" si="23"/>
        <v>0</v>
      </c>
      <c r="F92" s="64">
        <f t="shared" si="26"/>
        <v>0</v>
      </c>
      <c r="G92" s="204"/>
      <c r="H92" s="205"/>
      <c r="I92" s="64">
        <f t="shared" si="27"/>
        <v>0</v>
      </c>
      <c r="J92" s="64">
        <f t="shared" si="24"/>
        <v>0</v>
      </c>
      <c r="K92" s="30">
        <f>IF(AND($I92=1,$H92&gt;0),VLOOKUP($H92,$A$14:AD$163,11,FALSE),0)</f>
        <v>0</v>
      </c>
      <c r="L92" s="30">
        <f>IF(AND($I92=1,$H92&gt;0),VLOOKUP($H92,$A$14:AE$163,12,FALSE),0)</f>
        <v>0</v>
      </c>
      <c r="M92" s="30">
        <f>IF(AND($I92=1,$H92&gt;0),VLOOKUP($H92,$A$14:AF$163,13,FALSE),0)</f>
        <v>0</v>
      </c>
      <c r="N92" s="144" t="str">
        <f t="shared" si="28"/>
        <v/>
      </c>
      <c r="O92" s="106" t="str">
        <f t="shared" si="29"/>
        <v/>
      </c>
      <c r="P92" s="19" t="str">
        <f t="shared" si="25"/>
        <v/>
      </c>
      <c r="Q92" s="31" t="str">
        <f>IF(A92&lt;&gt;0,VLOOKUP(A92,Liste!$A$10:$K$159,8,FALSE),"")</f>
        <v/>
      </c>
      <c r="R92" s="30"/>
      <c r="S92" s="225"/>
      <c r="T92" s="30"/>
      <c r="U92" s="30"/>
      <c r="V92" s="30"/>
      <c r="W92" s="30"/>
      <c r="X92" s="30"/>
      <c r="Y92" s="30"/>
      <c r="Z92" s="30"/>
      <c r="AA92" s="30"/>
      <c r="AB92" s="5">
        <f t="shared" si="19"/>
        <v>0</v>
      </c>
      <c r="AC92" s="33">
        <f t="shared" si="30"/>
        <v>0</v>
      </c>
      <c r="AD92" s="112">
        <f t="shared" si="31"/>
        <v>0</v>
      </c>
      <c r="AE92" s="108">
        <f t="shared" si="20"/>
        <v>1000</v>
      </c>
    </row>
    <row r="93" spans="1:31" ht="13" x14ac:dyDescent="0.3">
      <c r="A93" s="202"/>
      <c r="B93" s="203" t="str">
        <f>IF(A93&lt;&gt;0,VLOOKUP(A93,Liste!$A$10:$D$159,4,FALSE),"")</f>
        <v/>
      </c>
      <c r="C93" s="47">
        <f t="shared" si="21"/>
        <v>0</v>
      </c>
      <c r="D93" s="47">
        <f t="shared" si="22"/>
        <v>0</v>
      </c>
      <c r="E93" s="47">
        <f t="shared" si="23"/>
        <v>0</v>
      </c>
      <c r="F93" s="64">
        <f t="shared" si="26"/>
        <v>0</v>
      </c>
      <c r="G93" s="204"/>
      <c r="H93" s="205"/>
      <c r="I93" s="64">
        <f t="shared" si="27"/>
        <v>0</v>
      </c>
      <c r="J93" s="64">
        <f t="shared" si="24"/>
        <v>0</v>
      </c>
      <c r="K93" s="30">
        <f>IF(AND($I93=1,$H93&gt;0),VLOOKUP($H93,$A$14:AD$163,11,FALSE),0)</f>
        <v>0</v>
      </c>
      <c r="L93" s="30">
        <f>IF(AND($I93=1,$H93&gt;0),VLOOKUP($H93,$A$14:AE$163,12,FALSE),0)</f>
        <v>0</v>
      </c>
      <c r="M93" s="30">
        <f>IF(AND($I93=1,$H93&gt;0),VLOOKUP($H93,$A$14:AF$163,13,FALSE),0)</f>
        <v>0</v>
      </c>
      <c r="N93" s="144" t="str">
        <f t="shared" si="28"/>
        <v/>
      </c>
      <c r="O93" s="106" t="str">
        <f t="shared" si="29"/>
        <v/>
      </c>
      <c r="P93" s="19" t="str">
        <f t="shared" si="25"/>
        <v/>
      </c>
      <c r="Q93" s="31" t="str">
        <f>IF(A93&lt;&gt;0,VLOOKUP(A93,Liste!$A$10:$K$159,8,FALSE),"")</f>
        <v/>
      </c>
      <c r="R93" s="30"/>
      <c r="S93" s="225"/>
      <c r="T93" s="30"/>
      <c r="U93" s="30"/>
      <c r="V93" s="30"/>
      <c r="W93" s="30"/>
      <c r="X93" s="30"/>
      <c r="Y93" s="30"/>
      <c r="Z93" s="30"/>
      <c r="AA93" s="30"/>
      <c r="AB93" s="5">
        <f t="shared" si="19"/>
        <v>0</v>
      </c>
      <c r="AC93" s="33">
        <f t="shared" si="30"/>
        <v>0</v>
      </c>
      <c r="AD93" s="112">
        <f t="shared" si="31"/>
        <v>0</v>
      </c>
      <c r="AE93" s="108">
        <f t="shared" si="20"/>
        <v>1000</v>
      </c>
    </row>
    <row r="94" spans="1:31" ht="13" x14ac:dyDescent="0.3">
      <c r="A94" s="202"/>
      <c r="B94" s="203" t="str">
        <f>IF(A94&lt;&gt;0,VLOOKUP(A94,Liste!$A$10:$D$159,4,FALSE),"")</f>
        <v/>
      </c>
      <c r="C94" s="47">
        <f t="shared" si="21"/>
        <v>0</v>
      </c>
      <c r="D94" s="47">
        <f t="shared" si="22"/>
        <v>0</v>
      </c>
      <c r="E94" s="47">
        <f t="shared" si="23"/>
        <v>0</v>
      </c>
      <c r="F94" s="64">
        <f t="shared" si="26"/>
        <v>0</v>
      </c>
      <c r="G94" s="204"/>
      <c r="H94" s="205"/>
      <c r="I94" s="64">
        <f t="shared" si="27"/>
        <v>0</v>
      </c>
      <c r="J94" s="64">
        <f t="shared" si="24"/>
        <v>0</v>
      </c>
      <c r="K94" s="30">
        <f>IF(AND($I94=1,$H94&gt;0),VLOOKUP($H94,$A$14:AD$163,11,FALSE),0)</f>
        <v>0</v>
      </c>
      <c r="L94" s="30">
        <f>IF(AND($I94=1,$H94&gt;0),VLOOKUP($H94,$A$14:AE$163,12,FALSE),0)</f>
        <v>0</v>
      </c>
      <c r="M94" s="30">
        <f>IF(AND($I94=1,$H94&gt;0),VLOOKUP($H94,$A$14:AF$163,13,FALSE),0)</f>
        <v>0</v>
      </c>
      <c r="N94" s="144" t="str">
        <f t="shared" si="28"/>
        <v/>
      </c>
      <c r="O94" s="106" t="str">
        <f t="shared" si="29"/>
        <v/>
      </c>
      <c r="P94" s="19" t="str">
        <f t="shared" si="25"/>
        <v/>
      </c>
      <c r="Q94" s="31" t="str">
        <f>IF(A94&lt;&gt;0,VLOOKUP(A94,Liste!$A$10:$K$159,8,FALSE),"")</f>
        <v/>
      </c>
      <c r="R94" s="30"/>
      <c r="S94" s="225"/>
      <c r="T94" s="30"/>
      <c r="U94" s="30"/>
      <c r="V94" s="30"/>
      <c r="W94" s="30"/>
      <c r="X94" s="30"/>
      <c r="Y94" s="30"/>
      <c r="Z94" s="30"/>
      <c r="AA94" s="30"/>
      <c r="AB94" s="5">
        <f t="shared" si="19"/>
        <v>0</v>
      </c>
      <c r="AC94" s="33">
        <f t="shared" si="30"/>
        <v>0</v>
      </c>
      <c r="AD94" s="112">
        <f t="shared" si="31"/>
        <v>0</v>
      </c>
      <c r="AE94" s="108">
        <f t="shared" si="20"/>
        <v>1000</v>
      </c>
    </row>
    <row r="95" spans="1:31" ht="13" x14ac:dyDescent="0.3">
      <c r="A95" s="202"/>
      <c r="B95" s="203" t="str">
        <f>IF(A95&lt;&gt;0,VLOOKUP(A95,Liste!$A$10:$D$159,4,FALSE),"")</f>
        <v/>
      </c>
      <c r="C95" s="47">
        <f t="shared" si="21"/>
        <v>0</v>
      </c>
      <c r="D95" s="47">
        <f t="shared" si="22"/>
        <v>0</v>
      </c>
      <c r="E95" s="47">
        <f t="shared" si="23"/>
        <v>0</v>
      </c>
      <c r="F95" s="64">
        <f t="shared" si="26"/>
        <v>0</v>
      </c>
      <c r="G95" s="204"/>
      <c r="H95" s="205"/>
      <c r="I95" s="64">
        <f t="shared" si="27"/>
        <v>0</v>
      </c>
      <c r="J95" s="64">
        <f t="shared" si="24"/>
        <v>0</v>
      </c>
      <c r="K95" s="30">
        <f>IF(AND($I95=1,$H95&gt;0),VLOOKUP($H95,$A$14:AD$163,11,FALSE),0)</f>
        <v>0</v>
      </c>
      <c r="L95" s="30">
        <f>IF(AND($I95=1,$H95&gt;0),VLOOKUP($H95,$A$14:AE$163,12,FALSE),0)</f>
        <v>0</v>
      </c>
      <c r="M95" s="30">
        <f>IF(AND($I95=1,$H95&gt;0),VLOOKUP($H95,$A$14:AF$163,13,FALSE),0)</f>
        <v>0</v>
      </c>
      <c r="N95" s="144" t="str">
        <f t="shared" si="28"/>
        <v/>
      </c>
      <c r="O95" s="106" t="str">
        <f t="shared" si="29"/>
        <v/>
      </c>
      <c r="P95" s="19" t="str">
        <f t="shared" si="25"/>
        <v/>
      </c>
      <c r="Q95" s="31" t="str">
        <f>IF(A95&lt;&gt;0,VLOOKUP(A95,Liste!$A$10:$K$159,8,FALSE),"")</f>
        <v/>
      </c>
      <c r="R95" s="30"/>
      <c r="S95" s="225"/>
      <c r="T95" s="30"/>
      <c r="U95" s="30"/>
      <c r="V95" s="30"/>
      <c r="W95" s="30"/>
      <c r="X95" s="30"/>
      <c r="Y95" s="30"/>
      <c r="Z95" s="30"/>
      <c r="AA95" s="30"/>
      <c r="AB95" s="5">
        <f t="shared" si="19"/>
        <v>0</v>
      </c>
      <c r="AC95" s="33">
        <f t="shared" si="30"/>
        <v>0</v>
      </c>
      <c r="AD95" s="112">
        <f t="shared" si="31"/>
        <v>0</v>
      </c>
      <c r="AE95" s="108">
        <f t="shared" si="20"/>
        <v>1000</v>
      </c>
    </row>
    <row r="96" spans="1:31" ht="13" x14ac:dyDescent="0.3">
      <c r="A96" s="202"/>
      <c r="B96" s="203" t="str">
        <f>IF(A96&lt;&gt;0,VLOOKUP(A96,Liste!$A$10:$D$159,4,FALSE),"")</f>
        <v/>
      </c>
      <c r="C96" s="47">
        <f t="shared" si="21"/>
        <v>0</v>
      </c>
      <c r="D96" s="47">
        <f t="shared" si="22"/>
        <v>0</v>
      </c>
      <c r="E96" s="47">
        <f t="shared" si="23"/>
        <v>0</v>
      </c>
      <c r="F96" s="64">
        <f t="shared" si="26"/>
        <v>0</v>
      </c>
      <c r="G96" s="204"/>
      <c r="H96" s="205"/>
      <c r="I96" s="64">
        <f t="shared" si="27"/>
        <v>0</v>
      </c>
      <c r="J96" s="64">
        <f t="shared" si="24"/>
        <v>0</v>
      </c>
      <c r="K96" s="30">
        <f>IF(AND($I96=1,$H96&gt;0),VLOOKUP($H96,$A$14:AD$163,11,FALSE),0)</f>
        <v>0</v>
      </c>
      <c r="L96" s="30">
        <f>IF(AND($I96=1,$H96&gt;0),VLOOKUP($H96,$A$14:AE$163,12,FALSE),0)</f>
        <v>0</v>
      </c>
      <c r="M96" s="30">
        <f>IF(AND($I96=1,$H96&gt;0),VLOOKUP($H96,$A$14:AF$163,13,FALSE),0)</f>
        <v>0</v>
      </c>
      <c r="N96" s="144" t="str">
        <f t="shared" si="28"/>
        <v/>
      </c>
      <c r="O96" s="106" t="str">
        <f t="shared" si="29"/>
        <v/>
      </c>
      <c r="P96" s="19" t="str">
        <f t="shared" si="25"/>
        <v/>
      </c>
      <c r="Q96" s="31" t="str">
        <f>IF(A96&lt;&gt;0,VLOOKUP(A96,Liste!$A$10:$K$159,8,FALSE),"")</f>
        <v/>
      </c>
      <c r="R96" s="30"/>
      <c r="S96" s="225"/>
      <c r="T96" s="30"/>
      <c r="U96" s="30"/>
      <c r="V96" s="30"/>
      <c r="W96" s="30"/>
      <c r="X96" s="30"/>
      <c r="Y96" s="30"/>
      <c r="Z96" s="30"/>
      <c r="AA96" s="30"/>
      <c r="AB96" s="5">
        <f t="shared" si="19"/>
        <v>0</v>
      </c>
      <c r="AC96" s="33">
        <f t="shared" si="30"/>
        <v>0</v>
      </c>
      <c r="AD96" s="112">
        <f t="shared" si="31"/>
        <v>0</v>
      </c>
      <c r="AE96" s="108">
        <f t="shared" si="20"/>
        <v>1000</v>
      </c>
    </row>
    <row r="97" spans="1:31" ht="13" x14ac:dyDescent="0.3">
      <c r="A97" s="202"/>
      <c r="B97" s="203" t="str">
        <f>IF(A97&lt;&gt;0,VLOOKUP(A97,Liste!$A$10:$D$159,4,FALSE),"")</f>
        <v/>
      </c>
      <c r="C97" s="47">
        <f t="shared" si="21"/>
        <v>0</v>
      </c>
      <c r="D97" s="47">
        <f t="shared" si="22"/>
        <v>0</v>
      </c>
      <c r="E97" s="47">
        <f t="shared" si="23"/>
        <v>0</v>
      </c>
      <c r="F97" s="64">
        <f t="shared" si="26"/>
        <v>0</v>
      </c>
      <c r="G97" s="204"/>
      <c r="H97" s="205"/>
      <c r="I97" s="64">
        <f t="shared" si="27"/>
        <v>0</v>
      </c>
      <c r="J97" s="64">
        <f t="shared" si="24"/>
        <v>0</v>
      </c>
      <c r="K97" s="30">
        <f>IF(AND($I97=1,$H97&gt;0),VLOOKUP($H97,$A$14:AD$163,11,FALSE),0)</f>
        <v>0</v>
      </c>
      <c r="L97" s="30">
        <f>IF(AND($I97=1,$H97&gt;0),VLOOKUP($H97,$A$14:AE$163,12,FALSE),0)</f>
        <v>0</v>
      </c>
      <c r="M97" s="30">
        <f>IF(AND($I97=1,$H97&gt;0),VLOOKUP($H97,$A$14:AF$163,13,FALSE),0)</f>
        <v>0</v>
      </c>
      <c r="N97" s="144" t="str">
        <f t="shared" si="28"/>
        <v/>
      </c>
      <c r="O97" s="106" t="str">
        <f t="shared" si="29"/>
        <v/>
      </c>
      <c r="P97" s="19" t="str">
        <f t="shared" si="25"/>
        <v/>
      </c>
      <c r="Q97" s="31" t="str">
        <f>IF(A97&lt;&gt;0,VLOOKUP(A97,Liste!$A$10:$K$159,8,FALSE),"")</f>
        <v/>
      </c>
      <c r="R97" s="30"/>
      <c r="S97" s="225"/>
      <c r="T97" s="30"/>
      <c r="U97" s="30"/>
      <c r="V97" s="30"/>
      <c r="W97" s="30"/>
      <c r="X97" s="30"/>
      <c r="Y97" s="30"/>
      <c r="Z97" s="30"/>
      <c r="AA97" s="30"/>
      <c r="AB97" s="5">
        <f t="shared" si="19"/>
        <v>0</v>
      </c>
      <c r="AC97" s="33">
        <f t="shared" si="30"/>
        <v>0</v>
      </c>
      <c r="AD97" s="112">
        <f t="shared" si="31"/>
        <v>0</v>
      </c>
      <c r="AE97" s="108">
        <f t="shared" si="20"/>
        <v>1000</v>
      </c>
    </row>
    <row r="98" spans="1:31" ht="13" x14ac:dyDescent="0.3">
      <c r="A98" s="202"/>
      <c r="B98" s="203" t="str">
        <f>IF(A98&lt;&gt;0,VLOOKUP(A98,Liste!$A$10:$D$159,4,FALSE),"")</f>
        <v/>
      </c>
      <c r="C98" s="47">
        <f t="shared" si="21"/>
        <v>0</v>
      </c>
      <c r="D98" s="47">
        <f t="shared" si="22"/>
        <v>0</v>
      </c>
      <c r="E98" s="47">
        <f t="shared" si="23"/>
        <v>0</v>
      </c>
      <c r="F98" s="64">
        <f t="shared" si="26"/>
        <v>0</v>
      </c>
      <c r="G98" s="204"/>
      <c r="H98" s="205"/>
      <c r="I98" s="64">
        <f t="shared" si="27"/>
        <v>0</v>
      </c>
      <c r="J98" s="64">
        <f t="shared" si="24"/>
        <v>0</v>
      </c>
      <c r="K98" s="30">
        <f>IF(AND($I98=1,$H98&gt;0),VLOOKUP($H98,$A$14:AD$163,11,FALSE),0)</f>
        <v>0</v>
      </c>
      <c r="L98" s="30">
        <f>IF(AND($I98=1,$H98&gt;0),VLOOKUP($H98,$A$14:AE$163,12,FALSE),0)</f>
        <v>0</v>
      </c>
      <c r="M98" s="30">
        <f>IF(AND($I98=1,$H98&gt;0),VLOOKUP($H98,$A$14:AF$163,13,FALSE),0)</f>
        <v>0</v>
      </c>
      <c r="N98" s="144" t="str">
        <f t="shared" si="28"/>
        <v/>
      </c>
      <c r="O98" s="106" t="str">
        <f t="shared" si="29"/>
        <v/>
      </c>
      <c r="P98" s="19" t="str">
        <f t="shared" si="25"/>
        <v/>
      </c>
      <c r="Q98" s="31" t="str">
        <f>IF(A98&lt;&gt;0,VLOOKUP(A98,Liste!$A$10:$K$159,8,FALSE),"")</f>
        <v/>
      </c>
      <c r="R98" s="30"/>
      <c r="S98" s="225"/>
      <c r="T98" s="30"/>
      <c r="U98" s="30"/>
      <c r="V98" s="30"/>
      <c r="W98" s="30"/>
      <c r="X98" s="30"/>
      <c r="Y98" s="30"/>
      <c r="Z98" s="30"/>
      <c r="AA98" s="30"/>
      <c r="AB98" s="5">
        <f t="shared" si="19"/>
        <v>0</v>
      </c>
      <c r="AC98" s="33">
        <f t="shared" si="30"/>
        <v>0</v>
      </c>
      <c r="AD98" s="112">
        <f t="shared" si="31"/>
        <v>0</v>
      </c>
      <c r="AE98" s="108">
        <f t="shared" si="20"/>
        <v>1000</v>
      </c>
    </row>
    <row r="99" spans="1:31" ht="13" x14ac:dyDescent="0.3">
      <c r="A99" s="202"/>
      <c r="B99" s="203" t="str">
        <f>IF(A99&lt;&gt;0,VLOOKUP(A99,Liste!$A$10:$D$159,4,FALSE),"")</f>
        <v/>
      </c>
      <c r="C99" s="47">
        <f t="shared" si="21"/>
        <v>0</v>
      </c>
      <c r="D99" s="47">
        <f t="shared" si="22"/>
        <v>0</v>
      </c>
      <c r="E99" s="47">
        <f t="shared" si="23"/>
        <v>0</v>
      </c>
      <c r="F99" s="64">
        <f t="shared" si="26"/>
        <v>0</v>
      </c>
      <c r="G99" s="204"/>
      <c r="H99" s="205"/>
      <c r="I99" s="64">
        <f t="shared" si="27"/>
        <v>0</v>
      </c>
      <c r="J99" s="64">
        <f t="shared" si="24"/>
        <v>0</v>
      </c>
      <c r="K99" s="30">
        <f>IF(AND($I99=1,$H99&gt;0),VLOOKUP($H99,$A$14:AD$163,11,FALSE),0)</f>
        <v>0</v>
      </c>
      <c r="L99" s="30">
        <f>IF(AND($I99=1,$H99&gt;0),VLOOKUP($H99,$A$14:AE$163,12,FALSE),0)</f>
        <v>0</v>
      </c>
      <c r="M99" s="30">
        <f>IF(AND($I99=1,$H99&gt;0),VLOOKUP($H99,$A$14:AF$163,13,FALSE),0)</f>
        <v>0</v>
      </c>
      <c r="N99" s="144" t="str">
        <f t="shared" si="28"/>
        <v/>
      </c>
      <c r="O99" s="106" t="str">
        <f t="shared" si="29"/>
        <v/>
      </c>
      <c r="P99" s="19" t="str">
        <f t="shared" si="25"/>
        <v/>
      </c>
      <c r="Q99" s="31" t="str">
        <f>IF(A99&lt;&gt;0,VLOOKUP(A99,Liste!$A$10:$K$159,8,FALSE),"")</f>
        <v/>
      </c>
      <c r="R99" s="30"/>
      <c r="S99" s="225"/>
      <c r="T99" s="30"/>
      <c r="U99" s="30"/>
      <c r="V99" s="30"/>
      <c r="W99" s="30"/>
      <c r="X99" s="30"/>
      <c r="Y99" s="30"/>
      <c r="Z99" s="30"/>
      <c r="AA99" s="30"/>
      <c r="AB99" s="5">
        <f t="shared" si="19"/>
        <v>0</v>
      </c>
      <c r="AC99" s="33">
        <f t="shared" si="30"/>
        <v>0</v>
      </c>
      <c r="AD99" s="112">
        <f t="shared" si="31"/>
        <v>0</v>
      </c>
      <c r="AE99" s="108">
        <f t="shared" si="20"/>
        <v>1000</v>
      </c>
    </row>
    <row r="100" spans="1:31" ht="13" x14ac:dyDescent="0.3">
      <c r="A100" s="202"/>
      <c r="B100" s="203" t="str">
        <f>IF(A100&lt;&gt;0,VLOOKUP(A100,Liste!$A$10:$D$159,4,FALSE),"")</f>
        <v/>
      </c>
      <c r="C100" s="47">
        <f t="shared" si="21"/>
        <v>0</v>
      </c>
      <c r="D100" s="47">
        <f t="shared" si="22"/>
        <v>0</v>
      </c>
      <c r="E100" s="47">
        <f t="shared" si="23"/>
        <v>0</v>
      </c>
      <c r="F100" s="64">
        <f t="shared" si="26"/>
        <v>0</v>
      </c>
      <c r="G100" s="204"/>
      <c r="H100" s="205"/>
      <c r="I100" s="64">
        <f t="shared" si="27"/>
        <v>0</v>
      </c>
      <c r="J100" s="64">
        <f t="shared" si="24"/>
        <v>0</v>
      </c>
      <c r="K100" s="30">
        <f>IF(AND($I100=1,$H100&gt;0),VLOOKUP($H100,$A$14:AD$163,11,FALSE),0)</f>
        <v>0</v>
      </c>
      <c r="L100" s="30">
        <f>IF(AND($I100=1,$H100&gt;0),VLOOKUP($H100,$A$14:AE$163,12,FALSE),0)</f>
        <v>0</v>
      </c>
      <c r="M100" s="30">
        <f>IF(AND($I100=1,$H100&gt;0),VLOOKUP($H100,$A$14:AF$163,13,FALSE),0)</f>
        <v>0</v>
      </c>
      <c r="N100" s="144" t="str">
        <f t="shared" si="28"/>
        <v/>
      </c>
      <c r="O100" s="106" t="str">
        <f t="shared" si="29"/>
        <v/>
      </c>
      <c r="P100" s="19" t="str">
        <f t="shared" si="25"/>
        <v/>
      </c>
      <c r="Q100" s="31" t="str">
        <f>IF(A100&lt;&gt;0,VLOOKUP(A100,Liste!$A$10:$K$159,8,FALSE),"")</f>
        <v/>
      </c>
      <c r="R100" s="30"/>
      <c r="S100" s="225"/>
      <c r="T100" s="30"/>
      <c r="U100" s="30"/>
      <c r="V100" s="30"/>
      <c r="W100" s="30"/>
      <c r="X100" s="30"/>
      <c r="Y100" s="30"/>
      <c r="Z100" s="30"/>
      <c r="AA100" s="30"/>
      <c r="AB100" s="5">
        <f t="shared" si="19"/>
        <v>0</v>
      </c>
      <c r="AC100" s="33">
        <f t="shared" si="30"/>
        <v>0</v>
      </c>
      <c r="AD100" s="112">
        <f t="shared" si="31"/>
        <v>0</v>
      </c>
      <c r="AE100" s="108">
        <f t="shared" si="20"/>
        <v>1000</v>
      </c>
    </row>
    <row r="101" spans="1:31" ht="13" x14ac:dyDescent="0.3">
      <c r="A101" s="202"/>
      <c r="B101" s="203" t="str">
        <f>IF(A101&lt;&gt;0,VLOOKUP(A101,Liste!$A$10:$D$159,4,FALSE),"")</f>
        <v/>
      </c>
      <c r="C101" s="47">
        <f t="shared" si="21"/>
        <v>0</v>
      </c>
      <c r="D101" s="47">
        <f t="shared" si="22"/>
        <v>0</v>
      </c>
      <c r="E101" s="47">
        <f t="shared" si="23"/>
        <v>0</v>
      </c>
      <c r="F101" s="64">
        <f t="shared" si="26"/>
        <v>0</v>
      </c>
      <c r="G101" s="204"/>
      <c r="H101" s="205"/>
      <c r="I101" s="64">
        <f t="shared" si="27"/>
        <v>0</v>
      </c>
      <c r="J101" s="64">
        <f t="shared" si="24"/>
        <v>0</v>
      </c>
      <c r="K101" s="30">
        <f>IF(AND($I101=1,$H101&gt;0),VLOOKUP($H101,$A$14:AD$163,11,FALSE),0)</f>
        <v>0</v>
      </c>
      <c r="L101" s="30">
        <f>IF(AND($I101=1,$H101&gt;0),VLOOKUP($H101,$A$14:AE$163,12,FALSE),0)</f>
        <v>0</v>
      </c>
      <c r="M101" s="30">
        <f>IF(AND($I101=1,$H101&gt;0),VLOOKUP($H101,$A$14:AF$163,13,FALSE),0)</f>
        <v>0</v>
      </c>
      <c r="N101" s="144" t="str">
        <f t="shared" si="28"/>
        <v/>
      </c>
      <c r="O101" s="106" t="str">
        <f t="shared" si="29"/>
        <v/>
      </c>
      <c r="P101" s="19" t="str">
        <f t="shared" si="25"/>
        <v/>
      </c>
      <c r="Q101" s="31" t="str">
        <f>IF(A101&lt;&gt;0,VLOOKUP(A101,Liste!$A$10:$K$159,8,FALSE),"")</f>
        <v/>
      </c>
      <c r="R101" s="30"/>
      <c r="S101" s="225"/>
      <c r="T101" s="30"/>
      <c r="U101" s="30"/>
      <c r="V101" s="30"/>
      <c r="W101" s="30"/>
      <c r="X101" s="30"/>
      <c r="Y101" s="30"/>
      <c r="Z101" s="30"/>
      <c r="AA101" s="30"/>
      <c r="AB101" s="5">
        <f t="shared" si="19"/>
        <v>0</v>
      </c>
      <c r="AC101" s="33">
        <f t="shared" si="30"/>
        <v>0</v>
      </c>
      <c r="AD101" s="112">
        <f t="shared" si="31"/>
        <v>0</v>
      </c>
      <c r="AE101" s="108">
        <f t="shared" si="20"/>
        <v>1000</v>
      </c>
    </row>
    <row r="102" spans="1:31" ht="13" x14ac:dyDescent="0.3">
      <c r="A102" s="202"/>
      <c r="B102" s="203" t="str">
        <f>IF(A102&lt;&gt;0,VLOOKUP(A102,Liste!$A$10:$D$159,4,FALSE),"")</f>
        <v/>
      </c>
      <c r="C102" s="47">
        <f t="shared" si="21"/>
        <v>0</v>
      </c>
      <c r="D102" s="47">
        <f t="shared" si="22"/>
        <v>0</v>
      </c>
      <c r="E102" s="47">
        <f t="shared" si="23"/>
        <v>0</v>
      </c>
      <c r="F102" s="64">
        <f t="shared" si="26"/>
        <v>0</v>
      </c>
      <c r="G102" s="204"/>
      <c r="H102" s="205"/>
      <c r="I102" s="64">
        <f t="shared" si="27"/>
        <v>0</v>
      </c>
      <c r="J102" s="64">
        <f t="shared" si="24"/>
        <v>0</v>
      </c>
      <c r="K102" s="30">
        <f>IF(AND($I102=1,$H102&gt;0),VLOOKUP($H102,$A$14:AD$163,11,FALSE),0)</f>
        <v>0</v>
      </c>
      <c r="L102" s="30">
        <f>IF(AND($I102=1,$H102&gt;0),VLOOKUP($H102,$A$14:AE$163,12,FALSE),0)</f>
        <v>0</v>
      </c>
      <c r="M102" s="30">
        <f>IF(AND($I102=1,$H102&gt;0),VLOOKUP($H102,$A$14:AF$163,13,FALSE),0)</f>
        <v>0</v>
      </c>
      <c r="N102" s="144" t="str">
        <f t="shared" si="28"/>
        <v/>
      </c>
      <c r="O102" s="106" t="str">
        <f t="shared" si="29"/>
        <v/>
      </c>
      <c r="P102" s="19" t="str">
        <f t="shared" si="25"/>
        <v/>
      </c>
      <c r="Q102" s="31" t="str">
        <f>IF(A102&lt;&gt;0,VLOOKUP(A102,Liste!$A$10:$K$159,8,FALSE),"")</f>
        <v/>
      </c>
      <c r="R102" s="30"/>
      <c r="S102" s="225"/>
      <c r="T102" s="30"/>
      <c r="U102" s="30"/>
      <c r="V102" s="30"/>
      <c r="W102" s="30"/>
      <c r="X102" s="30"/>
      <c r="Y102" s="30"/>
      <c r="Z102" s="30"/>
      <c r="AA102" s="30"/>
      <c r="AB102" s="5">
        <f t="shared" si="19"/>
        <v>0</v>
      </c>
      <c r="AC102" s="33">
        <f t="shared" si="30"/>
        <v>0</v>
      </c>
      <c r="AD102" s="112">
        <f t="shared" si="31"/>
        <v>0</v>
      </c>
      <c r="AE102" s="108">
        <f t="shared" si="20"/>
        <v>1000</v>
      </c>
    </row>
    <row r="103" spans="1:31" ht="13" x14ac:dyDescent="0.3">
      <c r="A103" s="202"/>
      <c r="B103" s="203" t="str">
        <f>IF(A103&lt;&gt;0,VLOOKUP(A103,Liste!$A$10:$D$159,4,FALSE),"")</f>
        <v/>
      </c>
      <c r="C103" s="47">
        <f t="shared" si="21"/>
        <v>0</v>
      </c>
      <c r="D103" s="47">
        <f t="shared" si="22"/>
        <v>0</v>
      </c>
      <c r="E103" s="47">
        <f t="shared" si="23"/>
        <v>0</v>
      </c>
      <c r="F103" s="64">
        <f t="shared" si="26"/>
        <v>0</v>
      </c>
      <c r="G103" s="204"/>
      <c r="H103" s="205"/>
      <c r="I103" s="64">
        <f t="shared" si="27"/>
        <v>0</v>
      </c>
      <c r="J103" s="64">
        <f t="shared" si="24"/>
        <v>0</v>
      </c>
      <c r="K103" s="30">
        <f>IF(AND($I103=1,$H103&gt;0),VLOOKUP($H103,$A$14:AD$163,11,FALSE),0)</f>
        <v>0</v>
      </c>
      <c r="L103" s="30">
        <f>IF(AND($I103=1,$H103&gt;0),VLOOKUP($H103,$A$14:AE$163,12,FALSE),0)</f>
        <v>0</v>
      </c>
      <c r="M103" s="30">
        <f>IF(AND($I103=1,$H103&gt;0),VLOOKUP($H103,$A$14:AF$163,13,FALSE),0)</f>
        <v>0</v>
      </c>
      <c r="N103" s="144" t="str">
        <f t="shared" si="28"/>
        <v/>
      </c>
      <c r="O103" s="106" t="str">
        <f t="shared" si="29"/>
        <v/>
      </c>
      <c r="P103" s="19" t="str">
        <f t="shared" si="25"/>
        <v/>
      </c>
      <c r="Q103" s="31" t="str">
        <f>IF(A103&lt;&gt;0,VLOOKUP(A103,Liste!$A$10:$K$159,8,FALSE),"")</f>
        <v/>
      </c>
      <c r="R103" s="30"/>
      <c r="S103" s="225"/>
      <c r="T103" s="30"/>
      <c r="U103" s="30"/>
      <c r="V103" s="30"/>
      <c r="W103" s="30"/>
      <c r="X103" s="30"/>
      <c r="Y103" s="30"/>
      <c r="Z103" s="30"/>
      <c r="AA103" s="30"/>
      <c r="AB103" s="5">
        <f t="shared" si="19"/>
        <v>0</v>
      </c>
      <c r="AC103" s="33">
        <f t="shared" si="30"/>
        <v>0</v>
      </c>
      <c r="AD103" s="112">
        <f t="shared" si="31"/>
        <v>0</v>
      </c>
      <c r="AE103" s="108">
        <f t="shared" si="20"/>
        <v>1000</v>
      </c>
    </row>
    <row r="104" spans="1:31" ht="13" x14ac:dyDescent="0.3">
      <c r="A104" s="202"/>
      <c r="B104" s="203" t="str">
        <f>IF(A104&lt;&gt;0,VLOOKUP(A104,Liste!$A$10:$D$159,4,FALSE),"")</f>
        <v/>
      </c>
      <c r="C104" s="47">
        <f t="shared" si="21"/>
        <v>0</v>
      </c>
      <c r="D104" s="47">
        <f t="shared" si="22"/>
        <v>0</v>
      </c>
      <c r="E104" s="47">
        <f t="shared" si="23"/>
        <v>0</v>
      </c>
      <c r="F104" s="64">
        <f t="shared" si="26"/>
        <v>0</v>
      </c>
      <c r="G104" s="204"/>
      <c r="H104" s="205"/>
      <c r="I104" s="64">
        <f t="shared" si="27"/>
        <v>0</v>
      </c>
      <c r="J104" s="64">
        <f t="shared" si="24"/>
        <v>0</v>
      </c>
      <c r="K104" s="30">
        <f>IF(AND($I104=1,$H104&gt;0),VLOOKUP($H104,$A$14:AD$163,11,FALSE),0)</f>
        <v>0</v>
      </c>
      <c r="L104" s="30">
        <f>IF(AND($I104=1,$H104&gt;0),VLOOKUP($H104,$A$14:AE$163,12,FALSE),0)</f>
        <v>0</v>
      </c>
      <c r="M104" s="30">
        <f>IF(AND($I104=1,$H104&gt;0),VLOOKUP($H104,$A$14:AF$163,13,FALSE),0)</f>
        <v>0</v>
      </c>
      <c r="N104" s="144" t="str">
        <f t="shared" si="28"/>
        <v/>
      </c>
      <c r="O104" s="106" t="str">
        <f t="shared" si="29"/>
        <v/>
      </c>
      <c r="P104" s="19" t="str">
        <f t="shared" si="25"/>
        <v/>
      </c>
      <c r="Q104" s="31" t="str">
        <f>IF(A104&lt;&gt;0,VLOOKUP(A104,Liste!$A$10:$K$159,8,FALSE),"")</f>
        <v/>
      </c>
      <c r="R104" s="30"/>
      <c r="S104" s="225"/>
      <c r="T104" s="30"/>
      <c r="U104" s="30"/>
      <c r="V104" s="30"/>
      <c r="W104" s="30"/>
      <c r="X104" s="30"/>
      <c r="Y104" s="30"/>
      <c r="Z104" s="30"/>
      <c r="AA104" s="30"/>
      <c r="AB104" s="5">
        <f t="shared" si="19"/>
        <v>0</v>
      </c>
      <c r="AC104" s="33">
        <f t="shared" si="30"/>
        <v>0</v>
      </c>
      <c r="AD104" s="112">
        <f t="shared" si="31"/>
        <v>0</v>
      </c>
      <c r="AE104" s="108">
        <f t="shared" si="20"/>
        <v>1000</v>
      </c>
    </row>
    <row r="105" spans="1:31" ht="13" x14ac:dyDescent="0.3">
      <c r="A105" s="202"/>
      <c r="B105" s="203" t="str">
        <f>IF(A105&lt;&gt;0,VLOOKUP(A105,Liste!$A$10:$D$159,4,FALSE),"")</f>
        <v/>
      </c>
      <c r="C105" s="47">
        <f t="shared" si="21"/>
        <v>0</v>
      </c>
      <c r="D105" s="47">
        <f t="shared" si="22"/>
        <v>0</v>
      </c>
      <c r="E105" s="47">
        <f t="shared" si="23"/>
        <v>0</v>
      </c>
      <c r="F105" s="64">
        <f t="shared" si="26"/>
        <v>0</v>
      </c>
      <c r="G105" s="204"/>
      <c r="H105" s="205"/>
      <c r="I105" s="64">
        <f t="shared" si="27"/>
        <v>0</v>
      </c>
      <c r="J105" s="64">
        <f t="shared" si="24"/>
        <v>0</v>
      </c>
      <c r="K105" s="30">
        <f>IF(AND($I105=1,$H105&gt;0),VLOOKUP($H105,$A$14:AD$163,11,FALSE),0)</f>
        <v>0</v>
      </c>
      <c r="L105" s="30">
        <f>IF(AND($I105=1,$H105&gt;0),VLOOKUP($H105,$A$14:AE$163,12,FALSE),0)</f>
        <v>0</v>
      </c>
      <c r="M105" s="30">
        <f>IF(AND($I105=1,$H105&gt;0),VLOOKUP($H105,$A$14:AF$163,13,FALSE),0)</f>
        <v>0</v>
      </c>
      <c r="N105" s="144" t="str">
        <f t="shared" si="28"/>
        <v/>
      </c>
      <c r="O105" s="106" t="str">
        <f t="shared" si="29"/>
        <v/>
      </c>
      <c r="P105" s="19" t="str">
        <f t="shared" si="25"/>
        <v/>
      </c>
      <c r="Q105" s="31" t="str">
        <f>IF(A105&lt;&gt;0,VLOOKUP(A105,Liste!$A$10:$K$159,8,FALSE),"")</f>
        <v/>
      </c>
      <c r="R105" s="30"/>
      <c r="S105" s="225"/>
      <c r="T105" s="30"/>
      <c r="U105" s="30"/>
      <c r="V105" s="30"/>
      <c r="W105" s="30"/>
      <c r="X105" s="30"/>
      <c r="Y105" s="30"/>
      <c r="Z105" s="30"/>
      <c r="AA105" s="30"/>
      <c r="AB105" s="5">
        <f t="shared" si="19"/>
        <v>0</v>
      </c>
      <c r="AC105" s="33">
        <f t="shared" si="30"/>
        <v>0</v>
      </c>
      <c r="AD105" s="112">
        <f t="shared" si="31"/>
        <v>0</v>
      </c>
      <c r="AE105" s="108">
        <f t="shared" si="20"/>
        <v>1000</v>
      </c>
    </row>
    <row r="106" spans="1:31" ht="13" x14ac:dyDescent="0.3">
      <c r="A106" s="202"/>
      <c r="B106" s="203" t="str">
        <f>IF(A106&lt;&gt;0,VLOOKUP(A106,Liste!$A$10:$D$159,4,FALSE),"")</f>
        <v/>
      </c>
      <c r="C106" s="47">
        <f t="shared" si="21"/>
        <v>0</v>
      </c>
      <c r="D106" s="47">
        <f t="shared" si="22"/>
        <v>0</v>
      </c>
      <c r="E106" s="47">
        <f t="shared" si="23"/>
        <v>0</v>
      </c>
      <c r="F106" s="64">
        <f t="shared" si="26"/>
        <v>0</v>
      </c>
      <c r="G106" s="204"/>
      <c r="H106" s="205"/>
      <c r="I106" s="64">
        <f t="shared" si="27"/>
        <v>0</v>
      </c>
      <c r="J106" s="64">
        <f t="shared" si="24"/>
        <v>0</v>
      </c>
      <c r="K106" s="30">
        <f>IF(AND($I106=1,$H106&gt;0),VLOOKUP($H106,$A$14:AD$163,11,FALSE),0)</f>
        <v>0</v>
      </c>
      <c r="L106" s="30">
        <f>IF(AND($I106=1,$H106&gt;0),VLOOKUP($H106,$A$14:AE$163,12,FALSE),0)</f>
        <v>0</v>
      </c>
      <c r="M106" s="30">
        <f>IF(AND($I106=1,$H106&gt;0),VLOOKUP($H106,$A$14:AF$163,13,FALSE),0)</f>
        <v>0</v>
      </c>
      <c r="N106" s="144" t="str">
        <f t="shared" si="28"/>
        <v/>
      </c>
      <c r="O106" s="106" t="str">
        <f t="shared" si="29"/>
        <v/>
      </c>
      <c r="P106" s="19" t="str">
        <f t="shared" si="25"/>
        <v/>
      </c>
      <c r="Q106" s="31" t="str">
        <f>IF(A106&lt;&gt;0,VLOOKUP(A106,Liste!$A$10:$K$159,8,FALSE),"")</f>
        <v/>
      </c>
      <c r="R106" s="30"/>
      <c r="S106" s="225"/>
      <c r="T106" s="30"/>
      <c r="U106" s="30"/>
      <c r="V106" s="30"/>
      <c r="W106" s="30"/>
      <c r="X106" s="30"/>
      <c r="Y106" s="30"/>
      <c r="Z106" s="30"/>
      <c r="AA106" s="30"/>
      <c r="AB106" s="5">
        <f t="shared" si="19"/>
        <v>0</v>
      </c>
      <c r="AC106" s="33">
        <f t="shared" si="30"/>
        <v>0</v>
      </c>
      <c r="AD106" s="112">
        <f t="shared" si="31"/>
        <v>0</v>
      </c>
      <c r="AE106" s="108">
        <f t="shared" si="20"/>
        <v>1000</v>
      </c>
    </row>
    <row r="107" spans="1:31" ht="13" x14ac:dyDescent="0.3">
      <c r="A107" s="202"/>
      <c r="B107" s="203" t="str">
        <f>IF(A107&lt;&gt;0,VLOOKUP(A107,Liste!$A$10:$D$159,4,FALSE),"")</f>
        <v/>
      </c>
      <c r="C107" s="47">
        <f t="shared" si="21"/>
        <v>0</v>
      </c>
      <c r="D107" s="47">
        <f t="shared" si="22"/>
        <v>0</v>
      </c>
      <c r="E107" s="47">
        <f t="shared" si="23"/>
        <v>0</v>
      </c>
      <c r="F107" s="64">
        <f t="shared" si="26"/>
        <v>0</v>
      </c>
      <c r="G107" s="204"/>
      <c r="H107" s="205"/>
      <c r="I107" s="64">
        <f t="shared" si="27"/>
        <v>0</v>
      </c>
      <c r="J107" s="64">
        <f t="shared" si="24"/>
        <v>0</v>
      </c>
      <c r="K107" s="30">
        <f>IF(AND($I107=1,$H107&gt;0),VLOOKUP($H107,$A$14:AD$163,11,FALSE),0)</f>
        <v>0</v>
      </c>
      <c r="L107" s="30">
        <f>IF(AND($I107=1,$H107&gt;0),VLOOKUP($H107,$A$14:AE$163,12,FALSE),0)</f>
        <v>0</v>
      </c>
      <c r="M107" s="30">
        <f>IF(AND($I107=1,$H107&gt;0),VLOOKUP($H107,$A$14:AF$163,13,FALSE),0)</f>
        <v>0</v>
      </c>
      <c r="N107" s="144" t="str">
        <f t="shared" si="28"/>
        <v/>
      </c>
      <c r="O107" s="106" t="str">
        <f t="shared" si="29"/>
        <v/>
      </c>
      <c r="P107" s="19" t="str">
        <f t="shared" si="25"/>
        <v/>
      </c>
      <c r="Q107" s="31" t="str">
        <f>IF(A107&lt;&gt;0,VLOOKUP(A107,Liste!$A$10:$K$159,8,FALSE),"")</f>
        <v/>
      </c>
      <c r="R107" s="30"/>
      <c r="S107" s="225"/>
      <c r="T107" s="30"/>
      <c r="U107" s="30"/>
      <c r="V107" s="30"/>
      <c r="W107" s="30"/>
      <c r="X107" s="30"/>
      <c r="Y107" s="30"/>
      <c r="Z107" s="30"/>
      <c r="AA107" s="30"/>
      <c r="AB107" s="5">
        <f t="shared" si="19"/>
        <v>0</v>
      </c>
      <c r="AC107" s="33">
        <f t="shared" si="30"/>
        <v>0</v>
      </c>
      <c r="AD107" s="112">
        <f t="shared" si="31"/>
        <v>0</v>
      </c>
      <c r="AE107" s="108">
        <f t="shared" si="20"/>
        <v>1000</v>
      </c>
    </row>
    <row r="108" spans="1:31" ht="13" x14ac:dyDescent="0.3">
      <c r="A108" s="202"/>
      <c r="B108" s="203" t="str">
        <f>IF(A108&lt;&gt;0,VLOOKUP(A108,Liste!$A$10:$D$159,4,FALSE),"")</f>
        <v/>
      </c>
      <c r="C108" s="47">
        <f t="shared" si="21"/>
        <v>0</v>
      </c>
      <c r="D108" s="47">
        <f t="shared" si="22"/>
        <v>0</v>
      </c>
      <c r="E108" s="47">
        <f t="shared" si="23"/>
        <v>0</v>
      </c>
      <c r="F108" s="64">
        <f t="shared" si="26"/>
        <v>0</v>
      </c>
      <c r="G108" s="204"/>
      <c r="H108" s="205"/>
      <c r="I108" s="64">
        <f t="shared" si="27"/>
        <v>0</v>
      </c>
      <c r="J108" s="64">
        <f t="shared" si="24"/>
        <v>0</v>
      </c>
      <c r="K108" s="30">
        <f>IF(AND($I108=1,$H108&gt;0),VLOOKUP($H108,$A$14:AD$163,11,FALSE),0)</f>
        <v>0</v>
      </c>
      <c r="L108" s="30">
        <f>IF(AND($I108=1,$H108&gt;0),VLOOKUP($H108,$A$14:AE$163,12,FALSE),0)</f>
        <v>0</v>
      </c>
      <c r="M108" s="30">
        <f>IF(AND($I108=1,$H108&gt;0),VLOOKUP($H108,$A$14:AF$163,13,FALSE),0)</f>
        <v>0</v>
      </c>
      <c r="N108" s="144" t="str">
        <f t="shared" si="28"/>
        <v/>
      </c>
      <c r="O108" s="106" t="str">
        <f t="shared" si="29"/>
        <v/>
      </c>
      <c r="P108" s="19" t="str">
        <f t="shared" si="25"/>
        <v/>
      </c>
      <c r="Q108" s="31" t="str">
        <f>IF(A108&lt;&gt;0,VLOOKUP(A108,Liste!$A$10:$K$159,8,FALSE),"")</f>
        <v/>
      </c>
      <c r="R108" s="30"/>
      <c r="S108" s="225"/>
      <c r="T108" s="30"/>
      <c r="U108" s="30"/>
      <c r="V108" s="30"/>
      <c r="W108" s="30"/>
      <c r="X108" s="30"/>
      <c r="Y108" s="30"/>
      <c r="Z108" s="30"/>
      <c r="AA108" s="30"/>
      <c r="AB108" s="5">
        <f t="shared" si="19"/>
        <v>0</v>
      </c>
      <c r="AC108" s="33">
        <f t="shared" si="30"/>
        <v>0</v>
      </c>
      <c r="AD108" s="112">
        <f t="shared" si="31"/>
        <v>0</v>
      </c>
      <c r="AE108" s="108">
        <f t="shared" si="20"/>
        <v>1000</v>
      </c>
    </row>
    <row r="109" spans="1:31" ht="13" x14ac:dyDescent="0.3">
      <c r="A109" s="202"/>
      <c r="B109" s="203" t="str">
        <f>IF(A109&lt;&gt;0,VLOOKUP(A109,Liste!$A$10:$D$159,4,FALSE),"")</f>
        <v/>
      </c>
      <c r="C109" s="47">
        <f t="shared" si="21"/>
        <v>0</v>
      </c>
      <c r="D109" s="47">
        <f t="shared" si="22"/>
        <v>0</v>
      </c>
      <c r="E109" s="47">
        <f t="shared" si="23"/>
        <v>0</v>
      </c>
      <c r="F109" s="64">
        <f t="shared" si="26"/>
        <v>0</v>
      </c>
      <c r="G109" s="204"/>
      <c r="H109" s="205"/>
      <c r="I109" s="64">
        <f t="shared" si="27"/>
        <v>0</v>
      </c>
      <c r="J109" s="64">
        <f t="shared" si="24"/>
        <v>0</v>
      </c>
      <c r="K109" s="30">
        <f>IF(AND($I109=1,$H109&gt;0),VLOOKUP($H109,$A$14:AD$163,11,FALSE),0)</f>
        <v>0</v>
      </c>
      <c r="L109" s="30">
        <f>IF(AND($I109=1,$H109&gt;0),VLOOKUP($H109,$A$14:AE$163,12,FALSE),0)</f>
        <v>0</v>
      </c>
      <c r="M109" s="30">
        <f>IF(AND($I109=1,$H109&gt;0),VLOOKUP($H109,$A$14:AF$163,13,FALSE),0)</f>
        <v>0</v>
      </c>
      <c r="N109" s="144" t="str">
        <f t="shared" si="28"/>
        <v/>
      </c>
      <c r="O109" s="106" t="str">
        <f t="shared" si="29"/>
        <v/>
      </c>
      <c r="P109" s="19" t="str">
        <f t="shared" si="25"/>
        <v/>
      </c>
      <c r="Q109" s="31" t="str">
        <f>IF(A109&lt;&gt;0,VLOOKUP(A109,Liste!$A$10:$K$159,8,FALSE),"")</f>
        <v/>
      </c>
      <c r="R109" s="30"/>
      <c r="S109" s="225"/>
      <c r="T109" s="30"/>
      <c r="U109" s="30"/>
      <c r="V109" s="30"/>
      <c r="W109" s="30"/>
      <c r="X109" s="30"/>
      <c r="Y109" s="30"/>
      <c r="Z109" s="30"/>
      <c r="AA109" s="30"/>
      <c r="AB109" s="5">
        <f t="shared" si="19"/>
        <v>0</v>
      </c>
      <c r="AC109" s="33">
        <f t="shared" si="30"/>
        <v>0</v>
      </c>
      <c r="AD109" s="112">
        <f t="shared" si="31"/>
        <v>0</v>
      </c>
      <c r="AE109" s="108">
        <f t="shared" si="20"/>
        <v>1000</v>
      </c>
    </row>
    <row r="110" spans="1:31" ht="13" x14ac:dyDescent="0.3">
      <c r="A110" s="202"/>
      <c r="B110" s="203" t="str">
        <f>IF(A110&lt;&gt;0,VLOOKUP(A110,Liste!$A$10:$D$159,4,FALSE),"")</f>
        <v/>
      </c>
      <c r="C110" s="47">
        <f t="shared" si="21"/>
        <v>0</v>
      </c>
      <c r="D110" s="47">
        <f t="shared" si="22"/>
        <v>0</v>
      </c>
      <c r="E110" s="47">
        <f t="shared" si="23"/>
        <v>0</v>
      </c>
      <c r="F110" s="64">
        <f t="shared" si="26"/>
        <v>0</v>
      </c>
      <c r="G110" s="204"/>
      <c r="H110" s="205"/>
      <c r="I110" s="64">
        <f t="shared" si="27"/>
        <v>0</v>
      </c>
      <c r="J110" s="64">
        <f t="shared" si="24"/>
        <v>0</v>
      </c>
      <c r="K110" s="30">
        <f>IF(AND($I110=1,$H110&gt;0),VLOOKUP($H110,$A$14:AD$163,11,FALSE),0)</f>
        <v>0</v>
      </c>
      <c r="L110" s="30">
        <f>IF(AND($I110=1,$H110&gt;0),VLOOKUP($H110,$A$14:AE$163,12,FALSE),0)</f>
        <v>0</v>
      </c>
      <c r="M110" s="30">
        <f>IF(AND($I110=1,$H110&gt;0),VLOOKUP($H110,$A$14:AF$163,13,FALSE),0)</f>
        <v>0</v>
      </c>
      <c r="N110" s="144" t="str">
        <f t="shared" si="28"/>
        <v/>
      </c>
      <c r="O110" s="106" t="str">
        <f t="shared" si="29"/>
        <v/>
      </c>
      <c r="P110" s="19" t="str">
        <f t="shared" si="25"/>
        <v/>
      </c>
      <c r="Q110" s="31" t="str">
        <f>IF(A110&lt;&gt;0,VLOOKUP(A110,Liste!$A$10:$K$159,8,FALSE),"")</f>
        <v/>
      </c>
      <c r="R110" s="30"/>
      <c r="S110" s="225"/>
      <c r="T110" s="30"/>
      <c r="U110" s="30"/>
      <c r="V110" s="30"/>
      <c r="W110" s="30"/>
      <c r="X110" s="30"/>
      <c r="Y110" s="30"/>
      <c r="Z110" s="30"/>
      <c r="AA110" s="30"/>
      <c r="AB110" s="5">
        <f t="shared" si="19"/>
        <v>0</v>
      </c>
      <c r="AC110" s="33">
        <f t="shared" si="30"/>
        <v>0</v>
      </c>
      <c r="AD110" s="112">
        <f t="shared" si="31"/>
        <v>0</v>
      </c>
      <c r="AE110" s="108">
        <f t="shared" si="20"/>
        <v>1000</v>
      </c>
    </row>
    <row r="111" spans="1:31" ht="13" x14ac:dyDescent="0.3">
      <c r="A111" s="202"/>
      <c r="B111" s="203" t="str">
        <f>IF(A111&lt;&gt;0,VLOOKUP(A111,Liste!$A$10:$D$159,4,FALSE),"")</f>
        <v/>
      </c>
      <c r="C111" s="47">
        <f t="shared" si="21"/>
        <v>0</v>
      </c>
      <c r="D111" s="47">
        <f t="shared" si="22"/>
        <v>0</v>
      </c>
      <c r="E111" s="47">
        <f t="shared" si="23"/>
        <v>0</v>
      </c>
      <c r="F111" s="64">
        <f t="shared" si="26"/>
        <v>0</v>
      </c>
      <c r="G111" s="204"/>
      <c r="H111" s="205"/>
      <c r="I111" s="64">
        <f t="shared" si="27"/>
        <v>0</v>
      </c>
      <c r="J111" s="64">
        <f t="shared" si="24"/>
        <v>0</v>
      </c>
      <c r="K111" s="30">
        <f>IF(AND($I111=1,$H111&gt;0),VLOOKUP($H111,$A$14:AD$163,11,FALSE),0)</f>
        <v>0</v>
      </c>
      <c r="L111" s="30">
        <f>IF(AND($I111=1,$H111&gt;0),VLOOKUP($H111,$A$14:AE$163,12,FALSE),0)</f>
        <v>0</v>
      </c>
      <c r="M111" s="30">
        <f>IF(AND($I111=1,$H111&gt;0),VLOOKUP($H111,$A$14:AF$163,13,FALSE),0)</f>
        <v>0</v>
      </c>
      <c r="N111" s="144" t="str">
        <f t="shared" si="28"/>
        <v/>
      </c>
      <c r="O111" s="106" t="str">
        <f t="shared" si="29"/>
        <v/>
      </c>
      <c r="P111" s="19" t="str">
        <f t="shared" si="25"/>
        <v/>
      </c>
      <c r="Q111" s="31" t="str">
        <f>IF(A111&lt;&gt;0,VLOOKUP(A111,Liste!$A$10:$K$159,8,FALSE),"")</f>
        <v/>
      </c>
      <c r="R111" s="30"/>
      <c r="S111" s="225"/>
      <c r="T111" s="30"/>
      <c r="U111" s="30"/>
      <c r="V111" s="30"/>
      <c r="W111" s="30"/>
      <c r="X111" s="30"/>
      <c r="Y111" s="30"/>
      <c r="Z111" s="30"/>
      <c r="AA111" s="30"/>
      <c r="AB111" s="5">
        <f t="shared" si="19"/>
        <v>0</v>
      </c>
      <c r="AC111" s="33">
        <f t="shared" si="30"/>
        <v>0</v>
      </c>
      <c r="AD111" s="112">
        <f t="shared" si="31"/>
        <v>0</v>
      </c>
      <c r="AE111" s="108">
        <f t="shared" si="20"/>
        <v>1000</v>
      </c>
    </row>
    <row r="112" spans="1:31" ht="13" x14ac:dyDescent="0.3">
      <c r="A112" s="202"/>
      <c r="B112" s="203" t="str">
        <f>IF(A112&lt;&gt;0,VLOOKUP(A112,Liste!$A$10:$D$159,4,FALSE),"")</f>
        <v/>
      </c>
      <c r="C112" s="47">
        <f t="shared" si="21"/>
        <v>0</v>
      </c>
      <c r="D112" s="47">
        <f t="shared" si="22"/>
        <v>0</v>
      </c>
      <c r="E112" s="47">
        <f t="shared" si="23"/>
        <v>0</v>
      </c>
      <c r="F112" s="64">
        <f t="shared" si="26"/>
        <v>0</v>
      </c>
      <c r="G112" s="204"/>
      <c r="H112" s="205"/>
      <c r="I112" s="64">
        <f t="shared" si="27"/>
        <v>0</v>
      </c>
      <c r="J112" s="64">
        <f t="shared" si="24"/>
        <v>0</v>
      </c>
      <c r="K112" s="30">
        <f>IF(AND($I112=1,$H112&gt;0),VLOOKUP($H112,$A$14:AD$163,11,FALSE),0)</f>
        <v>0</v>
      </c>
      <c r="L112" s="30">
        <f>IF(AND($I112=1,$H112&gt;0),VLOOKUP($H112,$A$14:AE$163,12,FALSE),0)</f>
        <v>0</v>
      </c>
      <c r="M112" s="30">
        <f>IF(AND($I112=1,$H112&gt;0),VLOOKUP($H112,$A$14:AF$163,13,FALSE),0)</f>
        <v>0</v>
      </c>
      <c r="N112" s="144" t="str">
        <f t="shared" si="28"/>
        <v/>
      </c>
      <c r="O112" s="106" t="str">
        <f t="shared" si="29"/>
        <v/>
      </c>
      <c r="P112" s="19" t="str">
        <f t="shared" si="25"/>
        <v/>
      </c>
      <c r="Q112" s="31" t="str">
        <f>IF(A112&lt;&gt;0,VLOOKUP(A112,Liste!$A$10:$K$159,8,FALSE),"")</f>
        <v/>
      </c>
      <c r="R112" s="30"/>
      <c r="S112" s="225"/>
      <c r="T112" s="30"/>
      <c r="U112" s="30"/>
      <c r="V112" s="30"/>
      <c r="W112" s="30"/>
      <c r="X112" s="30"/>
      <c r="Y112" s="30"/>
      <c r="Z112" s="30"/>
      <c r="AA112" s="30"/>
      <c r="AB112" s="5">
        <f t="shared" si="19"/>
        <v>0</v>
      </c>
      <c r="AC112" s="33">
        <f t="shared" si="30"/>
        <v>0</v>
      </c>
      <c r="AD112" s="112">
        <f t="shared" si="31"/>
        <v>0</v>
      </c>
      <c r="AE112" s="108">
        <f t="shared" si="20"/>
        <v>1000</v>
      </c>
    </row>
    <row r="113" spans="1:31" ht="13" x14ac:dyDescent="0.3">
      <c r="A113" s="202"/>
      <c r="B113" s="203" t="str">
        <f>IF(A113&lt;&gt;0,VLOOKUP(A113,Liste!$A$10:$D$159,4,FALSE),"")</f>
        <v/>
      </c>
      <c r="C113" s="47">
        <f t="shared" si="21"/>
        <v>0</v>
      </c>
      <c r="D113" s="47">
        <f t="shared" si="22"/>
        <v>0</v>
      </c>
      <c r="E113" s="47">
        <f t="shared" si="23"/>
        <v>0</v>
      </c>
      <c r="F113" s="64">
        <f t="shared" si="26"/>
        <v>0</v>
      </c>
      <c r="G113" s="204"/>
      <c r="H113" s="205"/>
      <c r="I113" s="64">
        <f t="shared" si="27"/>
        <v>0</v>
      </c>
      <c r="J113" s="64">
        <f t="shared" si="24"/>
        <v>0</v>
      </c>
      <c r="K113" s="30">
        <f>IF(AND($I113=1,$H113&gt;0),VLOOKUP($H113,$A$14:AD$163,11,FALSE),0)</f>
        <v>0</v>
      </c>
      <c r="L113" s="30">
        <f>IF(AND($I113=1,$H113&gt;0),VLOOKUP($H113,$A$14:AE$163,12,FALSE),0)</f>
        <v>0</v>
      </c>
      <c r="M113" s="30">
        <f>IF(AND($I113=1,$H113&gt;0),VLOOKUP($H113,$A$14:AF$163,13,FALSE),0)</f>
        <v>0</v>
      </c>
      <c r="N113" s="144" t="str">
        <f t="shared" si="28"/>
        <v/>
      </c>
      <c r="O113" s="106" t="str">
        <f t="shared" si="29"/>
        <v/>
      </c>
      <c r="P113" s="19" t="str">
        <f t="shared" si="25"/>
        <v/>
      </c>
      <c r="Q113" s="31" t="str">
        <f>IF(A113&lt;&gt;0,VLOOKUP(A113,Liste!$A$10:$K$159,8,FALSE),"")</f>
        <v/>
      </c>
      <c r="R113" s="30"/>
      <c r="S113" s="225"/>
      <c r="T113" s="30"/>
      <c r="U113" s="30"/>
      <c r="V113" s="30"/>
      <c r="W113" s="30"/>
      <c r="X113" s="30"/>
      <c r="Y113" s="30"/>
      <c r="Z113" s="30"/>
      <c r="AA113" s="30"/>
      <c r="AB113" s="5">
        <f t="shared" si="19"/>
        <v>0</v>
      </c>
      <c r="AC113" s="33">
        <f t="shared" si="30"/>
        <v>0</v>
      </c>
      <c r="AD113" s="112">
        <f t="shared" si="31"/>
        <v>0</v>
      </c>
      <c r="AE113" s="108">
        <f t="shared" si="20"/>
        <v>1000</v>
      </c>
    </row>
    <row r="114" spans="1:31" ht="13" x14ac:dyDescent="0.3">
      <c r="A114" s="202"/>
      <c r="B114" s="203" t="str">
        <f>IF(A114&lt;&gt;0,VLOOKUP(A114,Liste!$A$10:$D$159,4,FALSE),"")</f>
        <v/>
      </c>
      <c r="C114" s="47">
        <f t="shared" si="21"/>
        <v>0</v>
      </c>
      <c r="D114" s="47">
        <f t="shared" si="22"/>
        <v>0</v>
      </c>
      <c r="E114" s="47">
        <f t="shared" si="23"/>
        <v>0</v>
      </c>
      <c r="F114" s="64">
        <f t="shared" si="26"/>
        <v>0</v>
      </c>
      <c r="G114" s="204"/>
      <c r="H114" s="205"/>
      <c r="I114" s="64">
        <f t="shared" si="27"/>
        <v>0</v>
      </c>
      <c r="J114" s="64">
        <f t="shared" si="24"/>
        <v>0</v>
      </c>
      <c r="K114" s="30">
        <f>IF(AND($I114=1,$H114&gt;0),VLOOKUP($H114,$A$14:AD$163,11,FALSE),0)</f>
        <v>0</v>
      </c>
      <c r="L114" s="30">
        <f>IF(AND($I114=1,$H114&gt;0),VLOOKUP($H114,$A$14:AE$163,12,FALSE),0)</f>
        <v>0</v>
      </c>
      <c r="M114" s="30">
        <f>IF(AND($I114=1,$H114&gt;0),VLOOKUP($H114,$A$14:AF$163,13,FALSE),0)</f>
        <v>0</v>
      </c>
      <c r="N114" s="144" t="str">
        <f t="shared" si="28"/>
        <v/>
      </c>
      <c r="O114" s="106" t="str">
        <f t="shared" si="29"/>
        <v/>
      </c>
      <c r="P114" s="19" t="str">
        <f t="shared" si="25"/>
        <v/>
      </c>
      <c r="Q114" s="31" t="str">
        <f>IF(A114&lt;&gt;0,VLOOKUP(A114,Liste!$A$10:$K$159,8,FALSE),"")</f>
        <v/>
      </c>
      <c r="R114" s="30"/>
      <c r="S114" s="225"/>
      <c r="T114" s="27"/>
      <c r="U114" s="27"/>
      <c r="V114" s="27"/>
      <c r="W114" s="27"/>
      <c r="X114" s="27"/>
      <c r="Y114" s="27"/>
      <c r="Z114" s="27"/>
      <c r="AA114" s="27"/>
      <c r="AB114" s="5">
        <f t="shared" si="19"/>
        <v>0</v>
      </c>
      <c r="AC114" s="33">
        <f t="shared" si="30"/>
        <v>0</v>
      </c>
      <c r="AD114" s="112">
        <f t="shared" si="31"/>
        <v>0</v>
      </c>
      <c r="AE114" s="108">
        <f t="shared" si="20"/>
        <v>1000</v>
      </c>
    </row>
    <row r="115" spans="1:31" ht="13" x14ac:dyDescent="0.3">
      <c r="A115" s="202"/>
      <c r="B115" s="203" t="str">
        <f>IF(A115&lt;&gt;0,VLOOKUP(A115,Liste!$A$10:$D$159,4,FALSE),"")</f>
        <v/>
      </c>
      <c r="C115" s="47">
        <f t="shared" si="21"/>
        <v>0</v>
      </c>
      <c r="D115" s="47">
        <f t="shared" si="22"/>
        <v>0</v>
      </c>
      <c r="E115" s="47">
        <f t="shared" si="23"/>
        <v>0</v>
      </c>
      <c r="F115" s="64">
        <f t="shared" si="26"/>
        <v>0</v>
      </c>
      <c r="G115" s="204"/>
      <c r="H115" s="205"/>
      <c r="I115" s="64">
        <f t="shared" si="27"/>
        <v>0</v>
      </c>
      <c r="J115" s="64">
        <f t="shared" si="24"/>
        <v>0</v>
      </c>
      <c r="K115" s="30">
        <f>IF(AND($I115=1,$H115&gt;0),VLOOKUP($H115,$A$14:AD$163,11,FALSE),0)</f>
        <v>0</v>
      </c>
      <c r="L115" s="30">
        <f>IF(AND($I115=1,$H115&gt;0),VLOOKUP($H115,$A$14:AE$163,12,FALSE),0)</f>
        <v>0</v>
      </c>
      <c r="M115" s="30">
        <f>IF(AND($I115=1,$H115&gt;0),VLOOKUP($H115,$A$14:AF$163,13,FALSE),0)</f>
        <v>0</v>
      </c>
      <c r="N115" s="144" t="str">
        <f t="shared" si="28"/>
        <v/>
      </c>
      <c r="O115" s="106" t="str">
        <f t="shared" si="29"/>
        <v/>
      </c>
      <c r="P115" s="19" t="str">
        <f t="shared" si="25"/>
        <v/>
      </c>
      <c r="Q115" s="31" t="str">
        <f>IF(A115&lt;&gt;0,VLOOKUP(A115,Liste!$A$10:$K$159,8,FALSE),"")</f>
        <v/>
      </c>
      <c r="R115" s="30"/>
      <c r="S115" s="225"/>
      <c r="T115" s="27"/>
      <c r="U115" s="27"/>
      <c r="V115" s="27"/>
      <c r="W115" s="27"/>
      <c r="X115" s="27"/>
      <c r="Y115" s="27"/>
      <c r="Z115" s="27"/>
      <c r="AA115" s="27"/>
      <c r="AB115" s="5">
        <f t="shared" si="19"/>
        <v>0</v>
      </c>
      <c r="AC115" s="33">
        <f t="shared" si="30"/>
        <v>0</v>
      </c>
      <c r="AD115" s="112">
        <f t="shared" si="31"/>
        <v>0</v>
      </c>
      <c r="AE115" s="108">
        <f t="shared" si="20"/>
        <v>1000</v>
      </c>
    </row>
    <row r="116" spans="1:31" ht="13" x14ac:dyDescent="0.3">
      <c r="A116" s="202"/>
      <c r="B116" s="203" t="str">
        <f>IF(A116&lt;&gt;0,VLOOKUP(A116,Liste!$A$10:$D$159,4,FALSE),"")</f>
        <v/>
      </c>
      <c r="C116" s="47">
        <f t="shared" si="21"/>
        <v>0</v>
      </c>
      <c r="D116" s="47">
        <f t="shared" si="22"/>
        <v>0</v>
      </c>
      <c r="E116" s="47">
        <f t="shared" si="23"/>
        <v>0</v>
      </c>
      <c r="F116" s="64">
        <f t="shared" si="26"/>
        <v>0</v>
      </c>
      <c r="G116" s="204"/>
      <c r="H116" s="205"/>
      <c r="I116" s="64">
        <f t="shared" si="27"/>
        <v>0</v>
      </c>
      <c r="J116" s="64">
        <f t="shared" si="24"/>
        <v>0</v>
      </c>
      <c r="K116" s="30">
        <f>IF(AND($I116=1,$H116&gt;0),VLOOKUP($H116,$A$14:AD$163,11,FALSE),0)</f>
        <v>0</v>
      </c>
      <c r="L116" s="30">
        <f>IF(AND($I116=1,$H116&gt;0),VLOOKUP($H116,$A$14:AE$163,12,FALSE),0)</f>
        <v>0</v>
      </c>
      <c r="M116" s="30">
        <f>IF(AND($I116=1,$H116&gt;0),VLOOKUP($H116,$A$14:AF$163,13,FALSE),0)</f>
        <v>0</v>
      </c>
      <c r="N116" s="144" t="str">
        <f t="shared" si="28"/>
        <v/>
      </c>
      <c r="O116" s="106" t="str">
        <f t="shared" si="29"/>
        <v/>
      </c>
      <c r="P116" s="19" t="str">
        <f t="shared" si="25"/>
        <v/>
      </c>
      <c r="Q116" s="31" t="str">
        <f>IF(A116&lt;&gt;0,VLOOKUP(A116,Liste!$A$10:$K$159,8,FALSE),"")</f>
        <v/>
      </c>
      <c r="R116" s="30"/>
      <c r="S116" s="225"/>
      <c r="T116" s="27"/>
      <c r="U116" s="27"/>
      <c r="V116" s="27"/>
      <c r="W116" s="27"/>
      <c r="X116" s="27"/>
      <c r="Y116" s="27"/>
      <c r="Z116" s="27"/>
      <c r="AA116" s="27"/>
      <c r="AB116" s="5">
        <f t="shared" si="19"/>
        <v>0</v>
      </c>
      <c r="AC116" s="33">
        <f t="shared" si="30"/>
        <v>0</v>
      </c>
      <c r="AD116" s="112">
        <f t="shared" si="31"/>
        <v>0</v>
      </c>
      <c r="AE116" s="108">
        <f t="shared" si="20"/>
        <v>1000</v>
      </c>
    </row>
    <row r="117" spans="1:31" ht="12" customHeight="1" x14ac:dyDescent="0.3">
      <c r="A117" s="202"/>
      <c r="B117" s="203" t="str">
        <f>IF(A117&lt;&gt;0,VLOOKUP(A117,Liste!$A$10:$D$159,4,FALSE),"")</f>
        <v/>
      </c>
      <c r="C117" s="47">
        <f t="shared" si="21"/>
        <v>0</v>
      </c>
      <c r="D117" s="47">
        <f t="shared" si="22"/>
        <v>0</v>
      </c>
      <c r="E117" s="47">
        <f t="shared" si="23"/>
        <v>0</v>
      </c>
      <c r="F117" s="64">
        <f t="shared" si="26"/>
        <v>0</v>
      </c>
      <c r="G117" s="204"/>
      <c r="H117" s="205"/>
      <c r="I117" s="64">
        <f t="shared" si="27"/>
        <v>0</v>
      </c>
      <c r="J117" s="64">
        <f t="shared" si="24"/>
        <v>0</v>
      </c>
      <c r="K117" s="30">
        <f>IF(AND($I117=1,$H117&gt;0),VLOOKUP($H117,$A$14:AD$163,11,FALSE),0)</f>
        <v>0</v>
      </c>
      <c r="L117" s="30">
        <f>IF(AND($I117=1,$H117&gt;0),VLOOKUP($H117,$A$14:AE$163,12,FALSE),0)</f>
        <v>0</v>
      </c>
      <c r="M117" s="30">
        <f>IF(AND($I117=1,$H117&gt;0),VLOOKUP($H117,$A$14:AF$163,13,FALSE),0)</f>
        <v>0</v>
      </c>
      <c r="N117" s="144" t="str">
        <f t="shared" si="28"/>
        <v/>
      </c>
      <c r="O117" s="106" t="str">
        <f t="shared" si="29"/>
        <v/>
      </c>
      <c r="P117" s="19" t="str">
        <f t="shared" si="25"/>
        <v/>
      </c>
      <c r="Q117" s="31" t="str">
        <f>IF(A117&lt;&gt;0,VLOOKUP(A117,Liste!$A$10:$K$159,8,FALSE),"")</f>
        <v/>
      </c>
      <c r="R117" s="30"/>
      <c r="S117" s="225"/>
      <c r="T117" s="30"/>
      <c r="U117" s="30"/>
      <c r="V117" s="30"/>
      <c r="W117" s="30"/>
      <c r="X117" s="30"/>
      <c r="Y117" s="30"/>
      <c r="Z117" s="30"/>
      <c r="AA117" s="30"/>
      <c r="AB117" s="5">
        <f t="shared" si="19"/>
        <v>0</v>
      </c>
      <c r="AC117" s="33">
        <f t="shared" si="30"/>
        <v>0</v>
      </c>
      <c r="AD117" s="112">
        <f t="shared" si="31"/>
        <v>0</v>
      </c>
      <c r="AE117" s="108">
        <f t="shared" si="20"/>
        <v>1000</v>
      </c>
    </row>
    <row r="118" spans="1:31" ht="13" x14ac:dyDescent="0.3">
      <c r="A118" s="202"/>
      <c r="B118" s="203" t="str">
        <f>IF(A118&lt;&gt;0,VLOOKUP(A118,Liste!$A$10:$D$159,4,FALSE),"")</f>
        <v/>
      </c>
      <c r="C118" s="47">
        <f t="shared" si="21"/>
        <v>0</v>
      </c>
      <c r="D118" s="47">
        <f t="shared" si="22"/>
        <v>0</v>
      </c>
      <c r="E118" s="47">
        <f t="shared" si="23"/>
        <v>0</v>
      </c>
      <c r="F118" s="64">
        <f t="shared" si="26"/>
        <v>0</v>
      </c>
      <c r="G118" s="204"/>
      <c r="H118" s="205"/>
      <c r="I118" s="64">
        <f t="shared" si="27"/>
        <v>0</v>
      </c>
      <c r="J118" s="64">
        <f t="shared" si="24"/>
        <v>0</v>
      </c>
      <c r="K118" s="30">
        <f>IF(AND($I118=1,$H118&gt;0),VLOOKUP($H118,$A$14:AD$163,11,FALSE),0)</f>
        <v>0</v>
      </c>
      <c r="L118" s="30">
        <f>IF(AND($I118=1,$H118&gt;0),VLOOKUP($H118,$A$14:AE$163,12,FALSE),0)</f>
        <v>0</v>
      </c>
      <c r="M118" s="30">
        <f>IF(AND($I118=1,$H118&gt;0),VLOOKUP($H118,$A$14:AF$163,13,FALSE),0)</f>
        <v>0</v>
      </c>
      <c r="N118" s="144" t="str">
        <f t="shared" si="28"/>
        <v/>
      </c>
      <c r="O118" s="106" t="str">
        <f t="shared" si="29"/>
        <v/>
      </c>
      <c r="P118" s="19" t="str">
        <f t="shared" si="25"/>
        <v/>
      </c>
      <c r="Q118" s="31" t="str">
        <f>IF(A118&lt;&gt;0,VLOOKUP(A118,Liste!$A$10:$K$159,8,FALSE),"")</f>
        <v/>
      </c>
      <c r="R118" s="30"/>
      <c r="S118" s="225"/>
      <c r="T118" s="30"/>
      <c r="U118" s="30"/>
      <c r="V118" s="30"/>
      <c r="W118" s="30"/>
      <c r="X118" s="30"/>
      <c r="Y118" s="30"/>
      <c r="Z118" s="30"/>
      <c r="AA118" s="30"/>
      <c r="AB118" s="5">
        <f t="shared" si="19"/>
        <v>0</v>
      </c>
      <c r="AC118" s="33">
        <f t="shared" si="30"/>
        <v>0</v>
      </c>
      <c r="AD118" s="112">
        <f t="shared" si="31"/>
        <v>0</v>
      </c>
      <c r="AE118" s="108">
        <f t="shared" si="20"/>
        <v>1000</v>
      </c>
    </row>
    <row r="119" spans="1:31" ht="13" x14ac:dyDescent="0.3">
      <c r="A119" s="202"/>
      <c r="B119" s="203" t="str">
        <f>IF(A119&lt;&gt;0,VLOOKUP(A119,Liste!$A$10:$D$159,4,FALSE),"")</f>
        <v/>
      </c>
      <c r="C119" s="47">
        <f t="shared" si="21"/>
        <v>0</v>
      </c>
      <c r="D119" s="47">
        <f t="shared" si="22"/>
        <v>0</v>
      </c>
      <c r="E119" s="47">
        <f t="shared" si="23"/>
        <v>0</v>
      </c>
      <c r="F119" s="64">
        <f t="shared" si="26"/>
        <v>0</v>
      </c>
      <c r="G119" s="204"/>
      <c r="H119" s="205"/>
      <c r="I119" s="64">
        <f t="shared" si="27"/>
        <v>0</v>
      </c>
      <c r="J119" s="64">
        <f t="shared" si="24"/>
        <v>0</v>
      </c>
      <c r="K119" s="30">
        <f>IF(AND($I119=1,$H119&gt;0),VLOOKUP($H119,$A$14:AD$163,11,FALSE),0)</f>
        <v>0</v>
      </c>
      <c r="L119" s="30">
        <f>IF(AND($I119=1,$H119&gt;0),VLOOKUP($H119,$A$14:AE$163,12,FALSE),0)</f>
        <v>0</v>
      </c>
      <c r="M119" s="30">
        <f>IF(AND($I119=1,$H119&gt;0),VLOOKUP($H119,$A$14:AF$163,13,FALSE),0)</f>
        <v>0</v>
      </c>
      <c r="N119" s="144" t="str">
        <f t="shared" si="28"/>
        <v/>
      </c>
      <c r="O119" s="106" t="str">
        <f t="shared" si="29"/>
        <v/>
      </c>
      <c r="P119" s="19" t="str">
        <f t="shared" si="25"/>
        <v/>
      </c>
      <c r="Q119" s="31" t="str">
        <f>IF(A119&lt;&gt;0,VLOOKUP(A119,Liste!$A$10:$K$159,8,FALSE),"")</f>
        <v/>
      </c>
      <c r="R119" s="30"/>
      <c r="S119" s="225"/>
      <c r="T119" s="30"/>
      <c r="U119" s="30"/>
      <c r="V119" s="30"/>
      <c r="W119" s="30"/>
      <c r="X119" s="30"/>
      <c r="Y119" s="30"/>
      <c r="Z119" s="30"/>
      <c r="AA119" s="30"/>
      <c r="AB119" s="5">
        <f t="shared" si="19"/>
        <v>0</v>
      </c>
      <c r="AC119" s="33">
        <f t="shared" si="30"/>
        <v>0</v>
      </c>
      <c r="AD119" s="112">
        <f t="shared" si="31"/>
        <v>0</v>
      </c>
      <c r="AE119" s="108">
        <f t="shared" si="20"/>
        <v>1000</v>
      </c>
    </row>
    <row r="120" spans="1:31" ht="13" x14ac:dyDescent="0.3">
      <c r="A120" s="202"/>
      <c r="B120" s="203" t="str">
        <f>IF(A120&lt;&gt;0,VLOOKUP(A120,Liste!$A$10:$D$159,4,FALSE),"")</f>
        <v/>
      </c>
      <c r="C120" s="47">
        <f t="shared" si="21"/>
        <v>0</v>
      </c>
      <c r="D120" s="47">
        <f t="shared" si="22"/>
        <v>0</v>
      </c>
      <c r="E120" s="47">
        <f t="shared" si="23"/>
        <v>0</v>
      </c>
      <c r="F120" s="64">
        <f t="shared" si="26"/>
        <v>0</v>
      </c>
      <c r="G120" s="204"/>
      <c r="H120" s="205"/>
      <c r="I120" s="64">
        <f t="shared" si="27"/>
        <v>0</v>
      </c>
      <c r="J120" s="64">
        <f t="shared" si="24"/>
        <v>0</v>
      </c>
      <c r="K120" s="30">
        <f>IF(AND($I120=1,$H120&gt;0),VLOOKUP($H120,$A$14:AD$163,11,FALSE),0)</f>
        <v>0</v>
      </c>
      <c r="L120" s="30">
        <f>IF(AND($I120=1,$H120&gt;0),VLOOKUP($H120,$A$14:AE$163,12,FALSE),0)</f>
        <v>0</v>
      </c>
      <c r="M120" s="30">
        <f>IF(AND($I120=1,$H120&gt;0),VLOOKUP($H120,$A$14:AF$163,13,FALSE),0)</f>
        <v>0</v>
      </c>
      <c r="N120" s="144" t="str">
        <f t="shared" si="28"/>
        <v/>
      </c>
      <c r="O120" s="106" t="str">
        <f t="shared" si="29"/>
        <v/>
      </c>
      <c r="P120" s="19" t="str">
        <f t="shared" si="25"/>
        <v/>
      </c>
      <c r="Q120" s="31" t="str">
        <f>IF(A120&lt;&gt;0,VLOOKUP(A120,Liste!$A$10:$K$159,8,FALSE),"")</f>
        <v/>
      </c>
      <c r="R120" s="30"/>
      <c r="S120" s="225"/>
      <c r="T120" s="30"/>
      <c r="U120" s="30"/>
      <c r="V120" s="30"/>
      <c r="W120" s="30"/>
      <c r="X120" s="30"/>
      <c r="Y120" s="30"/>
      <c r="Z120" s="30"/>
      <c r="AA120" s="30"/>
      <c r="AB120" s="5">
        <f t="shared" si="19"/>
        <v>0</v>
      </c>
      <c r="AC120" s="33">
        <f t="shared" si="30"/>
        <v>0</v>
      </c>
      <c r="AD120" s="112">
        <f t="shared" si="31"/>
        <v>0</v>
      </c>
      <c r="AE120" s="108">
        <f t="shared" si="20"/>
        <v>1000</v>
      </c>
    </row>
    <row r="121" spans="1:31" ht="13" x14ac:dyDescent="0.3">
      <c r="A121" s="202"/>
      <c r="B121" s="203" t="str">
        <f>IF(A121&lt;&gt;0,VLOOKUP(A121,Liste!$A$10:$D$159,4,FALSE),"")</f>
        <v/>
      </c>
      <c r="C121" s="47">
        <f t="shared" si="21"/>
        <v>0</v>
      </c>
      <c r="D121" s="47">
        <f t="shared" si="22"/>
        <v>0</v>
      </c>
      <c r="E121" s="47">
        <f t="shared" si="23"/>
        <v>0</v>
      </c>
      <c r="F121" s="64">
        <f t="shared" si="26"/>
        <v>0</v>
      </c>
      <c r="G121" s="204"/>
      <c r="H121" s="205"/>
      <c r="I121" s="64">
        <f t="shared" si="27"/>
        <v>0</v>
      </c>
      <c r="J121" s="64">
        <f t="shared" si="24"/>
        <v>0</v>
      </c>
      <c r="K121" s="30">
        <f>IF(AND($I121=1,$H121&gt;0),VLOOKUP($H121,$A$14:AD$163,11,FALSE),0)</f>
        <v>0</v>
      </c>
      <c r="L121" s="30">
        <f>IF(AND($I121=1,$H121&gt;0),VLOOKUP($H121,$A$14:AE$163,12,FALSE),0)</f>
        <v>0</v>
      </c>
      <c r="M121" s="30">
        <f>IF(AND($I121=1,$H121&gt;0),VLOOKUP($H121,$A$14:AF$163,13,FALSE),0)</f>
        <v>0</v>
      </c>
      <c r="N121" s="144" t="str">
        <f t="shared" si="28"/>
        <v/>
      </c>
      <c r="O121" s="106" t="str">
        <f t="shared" si="29"/>
        <v/>
      </c>
      <c r="P121" s="19" t="str">
        <f t="shared" si="25"/>
        <v/>
      </c>
      <c r="Q121" s="31" t="str">
        <f>IF(A121&lt;&gt;0,VLOOKUP(A121,Liste!$A$10:$K$159,8,FALSE),"")</f>
        <v/>
      </c>
      <c r="R121" s="30"/>
      <c r="S121" s="225"/>
      <c r="T121" s="30"/>
      <c r="U121" s="30"/>
      <c r="V121" s="30"/>
      <c r="W121" s="30"/>
      <c r="X121" s="30"/>
      <c r="Y121" s="30"/>
      <c r="Z121" s="30"/>
      <c r="AA121" s="30"/>
      <c r="AB121" s="5">
        <f t="shared" si="19"/>
        <v>0</v>
      </c>
      <c r="AC121" s="33">
        <f t="shared" si="30"/>
        <v>0</v>
      </c>
      <c r="AD121" s="112">
        <f t="shared" si="31"/>
        <v>0</v>
      </c>
      <c r="AE121" s="108">
        <f t="shared" si="20"/>
        <v>1000</v>
      </c>
    </row>
    <row r="122" spans="1:31" ht="13" x14ac:dyDescent="0.3">
      <c r="A122" s="202"/>
      <c r="B122" s="203" t="str">
        <f>IF(A122&lt;&gt;0,VLOOKUP(A122,Liste!$A$10:$D$159,4,FALSE),"")</f>
        <v/>
      </c>
      <c r="C122" s="47">
        <f t="shared" si="21"/>
        <v>0</v>
      </c>
      <c r="D122" s="47">
        <f t="shared" si="22"/>
        <v>0</v>
      </c>
      <c r="E122" s="47">
        <f t="shared" si="23"/>
        <v>0</v>
      </c>
      <c r="F122" s="64">
        <f t="shared" si="26"/>
        <v>0</v>
      </c>
      <c r="G122" s="204"/>
      <c r="H122" s="205"/>
      <c r="I122" s="64">
        <f t="shared" si="27"/>
        <v>0</v>
      </c>
      <c r="J122" s="64">
        <f t="shared" si="24"/>
        <v>0</v>
      </c>
      <c r="K122" s="30">
        <f>IF(AND($I122=1,$H122&gt;0),VLOOKUP($H122,$A$14:AD$163,11,FALSE),0)</f>
        <v>0</v>
      </c>
      <c r="L122" s="30">
        <f>IF(AND($I122=1,$H122&gt;0),VLOOKUP($H122,$A$14:AE$163,12,FALSE),0)</f>
        <v>0</v>
      </c>
      <c r="M122" s="30">
        <f>IF(AND($I122=1,$H122&gt;0),VLOOKUP($H122,$A$14:AF$163,13,FALSE),0)</f>
        <v>0</v>
      </c>
      <c r="N122" s="144" t="str">
        <f t="shared" si="28"/>
        <v/>
      </c>
      <c r="O122" s="106" t="str">
        <f t="shared" si="29"/>
        <v/>
      </c>
      <c r="P122" s="19" t="str">
        <f t="shared" si="25"/>
        <v/>
      </c>
      <c r="Q122" s="31" t="str">
        <f>IF(A122&lt;&gt;0,VLOOKUP(A122,Liste!$A$10:$K$159,8,FALSE),"")</f>
        <v/>
      </c>
      <c r="R122" s="30"/>
      <c r="S122" s="225"/>
      <c r="T122" s="30"/>
      <c r="U122" s="30"/>
      <c r="V122" s="30"/>
      <c r="W122" s="30"/>
      <c r="X122" s="30"/>
      <c r="Y122" s="30"/>
      <c r="Z122" s="30"/>
      <c r="AA122" s="30"/>
      <c r="AB122" s="5">
        <f t="shared" si="19"/>
        <v>0</v>
      </c>
      <c r="AC122" s="33">
        <f t="shared" si="30"/>
        <v>0</v>
      </c>
      <c r="AD122" s="112">
        <f t="shared" si="31"/>
        <v>0</v>
      </c>
      <c r="AE122" s="108">
        <f t="shared" si="20"/>
        <v>1000</v>
      </c>
    </row>
    <row r="123" spans="1:31" ht="13" x14ac:dyDescent="0.3">
      <c r="A123" s="202"/>
      <c r="B123" s="203" t="str">
        <f>IF(A123&lt;&gt;0,VLOOKUP(A123,Liste!$A$10:$D$159,4,FALSE),"")</f>
        <v/>
      </c>
      <c r="C123" s="47">
        <f t="shared" si="21"/>
        <v>0</v>
      </c>
      <c r="D123" s="47">
        <f t="shared" si="22"/>
        <v>0</v>
      </c>
      <c r="E123" s="47">
        <f t="shared" si="23"/>
        <v>0</v>
      </c>
      <c r="F123" s="64">
        <f t="shared" si="26"/>
        <v>0</v>
      </c>
      <c r="G123" s="204"/>
      <c r="H123" s="205"/>
      <c r="I123" s="64">
        <f t="shared" si="27"/>
        <v>0</v>
      </c>
      <c r="J123" s="64">
        <f t="shared" si="24"/>
        <v>0</v>
      </c>
      <c r="K123" s="30">
        <f>IF(AND($I123=1,$H123&gt;0),VLOOKUP($H123,$A$14:AD$163,11,FALSE),0)</f>
        <v>0</v>
      </c>
      <c r="L123" s="30">
        <f>IF(AND($I123=1,$H123&gt;0),VLOOKUP($H123,$A$14:AE$163,12,FALSE),0)</f>
        <v>0</v>
      </c>
      <c r="M123" s="30">
        <f>IF(AND($I123=1,$H123&gt;0),VLOOKUP($H123,$A$14:AF$163,13,FALSE),0)</f>
        <v>0</v>
      </c>
      <c r="N123" s="144" t="str">
        <f t="shared" si="28"/>
        <v/>
      </c>
      <c r="O123" s="106" t="str">
        <f t="shared" si="29"/>
        <v/>
      </c>
      <c r="P123" s="19" t="str">
        <f t="shared" si="25"/>
        <v/>
      </c>
      <c r="Q123" s="31" t="str">
        <f>IF(A123&lt;&gt;0,VLOOKUP(A123,Liste!$A$10:$K$159,8,FALSE),"")</f>
        <v/>
      </c>
      <c r="R123" s="30"/>
      <c r="S123" s="225"/>
      <c r="T123" s="30"/>
      <c r="U123" s="30"/>
      <c r="V123" s="30"/>
      <c r="W123" s="30"/>
      <c r="X123" s="30"/>
      <c r="Y123" s="30"/>
      <c r="Z123" s="30"/>
      <c r="AA123" s="30"/>
      <c r="AB123" s="5">
        <f t="shared" si="19"/>
        <v>0</v>
      </c>
      <c r="AC123" s="33">
        <f t="shared" si="30"/>
        <v>0</v>
      </c>
      <c r="AD123" s="112">
        <f t="shared" si="31"/>
        <v>0</v>
      </c>
      <c r="AE123" s="108">
        <f t="shared" si="20"/>
        <v>1000</v>
      </c>
    </row>
    <row r="124" spans="1:31" ht="13" x14ac:dyDescent="0.3">
      <c r="A124" s="202"/>
      <c r="B124" s="203" t="str">
        <f>IF(A124&lt;&gt;0,VLOOKUP(A124,Liste!$A$10:$D$159,4,FALSE),"")</f>
        <v/>
      </c>
      <c r="C124" s="47">
        <f t="shared" si="21"/>
        <v>0</v>
      </c>
      <c r="D124" s="47">
        <f t="shared" si="22"/>
        <v>0</v>
      </c>
      <c r="E124" s="47">
        <f t="shared" si="23"/>
        <v>0</v>
      </c>
      <c r="F124" s="64">
        <f t="shared" si="26"/>
        <v>0</v>
      </c>
      <c r="G124" s="204"/>
      <c r="H124" s="205"/>
      <c r="I124" s="64">
        <f t="shared" si="27"/>
        <v>0</v>
      </c>
      <c r="J124" s="64">
        <f t="shared" si="24"/>
        <v>0</v>
      </c>
      <c r="K124" s="30">
        <f>IF(AND($I124=1,$H124&gt;0),VLOOKUP($H124,$A$14:AD$163,11,FALSE),0)</f>
        <v>0</v>
      </c>
      <c r="L124" s="30">
        <f>IF(AND($I124=1,$H124&gt;0),VLOOKUP($H124,$A$14:AE$163,12,FALSE),0)</f>
        <v>0</v>
      </c>
      <c r="M124" s="30">
        <f>IF(AND($I124=1,$H124&gt;0),VLOOKUP($H124,$A$14:AF$163,13,FALSE),0)</f>
        <v>0</v>
      </c>
      <c r="N124" s="144" t="str">
        <f t="shared" si="28"/>
        <v/>
      </c>
      <c r="O124" s="106" t="str">
        <f t="shared" si="29"/>
        <v/>
      </c>
      <c r="P124" s="19" t="str">
        <f t="shared" si="25"/>
        <v/>
      </c>
      <c r="Q124" s="31" t="str">
        <f>IF(A124&lt;&gt;0,VLOOKUP(A124,Liste!$A$10:$K$159,8,FALSE),"")</f>
        <v/>
      </c>
      <c r="R124" s="30"/>
      <c r="S124" s="225"/>
      <c r="T124" s="30"/>
      <c r="U124" s="30"/>
      <c r="V124" s="30"/>
      <c r="W124" s="30"/>
      <c r="X124" s="30"/>
      <c r="Y124" s="30"/>
      <c r="Z124" s="30"/>
      <c r="AA124" s="30"/>
      <c r="AB124" s="5">
        <f t="shared" si="19"/>
        <v>0</v>
      </c>
      <c r="AC124" s="33">
        <f t="shared" si="30"/>
        <v>0</v>
      </c>
      <c r="AD124" s="112">
        <f t="shared" si="31"/>
        <v>0</v>
      </c>
      <c r="AE124" s="108">
        <f t="shared" si="20"/>
        <v>1000</v>
      </c>
    </row>
    <row r="125" spans="1:31" ht="13" x14ac:dyDescent="0.3">
      <c r="A125" s="202"/>
      <c r="B125" s="203" t="str">
        <f>IF(A125&lt;&gt;0,VLOOKUP(A125,Liste!$A$10:$D$159,4,FALSE),"")</f>
        <v/>
      </c>
      <c r="C125" s="47">
        <f t="shared" si="21"/>
        <v>0</v>
      </c>
      <c r="D125" s="47">
        <f t="shared" si="22"/>
        <v>0</v>
      </c>
      <c r="E125" s="47">
        <f t="shared" si="23"/>
        <v>0</v>
      </c>
      <c r="F125" s="64">
        <f t="shared" si="26"/>
        <v>0</v>
      </c>
      <c r="G125" s="204"/>
      <c r="H125" s="205"/>
      <c r="I125" s="64">
        <f t="shared" si="27"/>
        <v>0</v>
      </c>
      <c r="J125" s="64">
        <f t="shared" si="24"/>
        <v>0</v>
      </c>
      <c r="K125" s="30">
        <f>IF(AND($I125=1,$H125&gt;0),VLOOKUP($H125,$A$14:AD$163,11,FALSE),0)</f>
        <v>0</v>
      </c>
      <c r="L125" s="30">
        <f>IF(AND($I125=1,$H125&gt;0),VLOOKUP($H125,$A$14:AE$163,12,FALSE),0)</f>
        <v>0</v>
      </c>
      <c r="M125" s="30">
        <f>IF(AND($I125=1,$H125&gt;0),VLOOKUP($H125,$A$14:AF$163,13,FALSE),0)</f>
        <v>0</v>
      </c>
      <c r="N125" s="144" t="str">
        <f t="shared" si="28"/>
        <v/>
      </c>
      <c r="O125" s="106" t="str">
        <f t="shared" si="29"/>
        <v/>
      </c>
      <c r="P125" s="19" t="str">
        <f t="shared" si="25"/>
        <v/>
      </c>
      <c r="Q125" s="31" t="str">
        <f>IF(A125&lt;&gt;0,VLOOKUP(A125,Liste!$A$10:$K$159,8,FALSE),"")</f>
        <v/>
      </c>
      <c r="R125" s="30"/>
      <c r="S125" s="225"/>
      <c r="T125" s="30"/>
      <c r="U125" s="30"/>
      <c r="V125" s="30"/>
      <c r="W125" s="30"/>
      <c r="X125" s="30"/>
      <c r="Y125" s="30"/>
      <c r="Z125" s="30"/>
      <c r="AA125" s="30"/>
      <c r="AB125" s="5">
        <f t="shared" si="19"/>
        <v>0</v>
      </c>
      <c r="AC125" s="33">
        <f t="shared" si="30"/>
        <v>0</v>
      </c>
      <c r="AD125" s="112">
        <f t="shared" si="31"/>
        <v>0</v>
      </c>
      <c r="AE125" s="108">
        <f t="shared" si="20"/>
        <v>1000</v>
      </c>
    </row>
    <row r="126" spans="1:31" ht="13" x14ac:dyDescent="0.3">
      <c r="A126" s="202"/>
      <c r="B126" s="203" t="str">
        <f>IF(A126&lt;&gt;0,VLOOKUP(A126,Liste!$A$10:$D$159,4,FALSE),"")</f>
        <v/>
      </c>
      <c r="C126" s="47">
        <f t="shared" si="21"/>
        <v>0</v>
      </c>
      <c r="D126" s="47">
        <f t="shared" si="22"/>
        <v>0</v>
      </c>
      <c r="E126" s="47">
        <f t="shared" si="23"/>
        <v>0</v>
      </c>
      <c r="F126" s="64">
        <f t="shared" si="26"/>
        <v>0</v>
      </c>
      <c r="G126" s="204"/>
      <c r="H126" s="205"/>
      <c r="I126" s="64">
        <f t="shared" si="27"/>
        <v>0</v>
      </c>
      <c r="J126" s="64">
        <f t="shared" si="24"/>
        <v>0</v>
      </c>
      <c r="K126" s="30">
        <f>IF(AND($I126=1,$H126&gt;0),VLOOKUP($H126,$A$14:AD$163,11,FALSE),0)</f>
        <v>0</v>
      </c>
      <c r="L126" s="30">
        <f>IF(AND($I126=1,$H126&gt;0),VLOOKUP($H126,$A$14:AE$163,12,FALSE),0)</f>
        <v>0</v>
      </c>
      <c r="M126" s="30">
        <f>IF(AND($I126=1,$H126&gt;0),VLOOKUP($H126,$A$14:AF$163,13,FALSE),0)</f>
        <v>0</v>
      </c>
      <c r="N126" s="144" t="str">
        <f t="shared" si="28"/>
        <v/>
      </c>
      <c r="O126" s="106" t="str">
        <f t="shared" si="29"/>
        <v/>
      </c>
      <c r="P126" s="19" t="str">
        <f t="shared" si="25"/>
        <v/>
      </c>
      <c r="Q126" s="31" t="str">
        <f>IF(A126&lt;&gt;0,VLOOKUP(A126,Liste!$A$10:$K$159,8,FALSE),"")</f>
        <v/>
      </c>
      <c r="R126" s="30"/>
      <c r="S126" s="225"/>
      <c r="T126" s="30"/>
      <c r="U126" s="30"/>
      <c r="V126" s="30"/>
      <c r="W126" s="30"/>
      <c r="X126" s="30"/>
      <c r="Y126" s="30"/>
      <c r="Z126" s="30"/>
      <c r="AA126" s="30"/>
      <c r="AB126" s="5">
        <f t="shared" si="19"/>
        <v>0</v>
      </c>
      <c r="AC126" s="33">
        <f t="shared" si="30"/>
        <v>0</v>
      </c>
      <c r="AD126" s="112">
        <f t="shared" si="31"/>
        <v>0</v>
      </c>
      <c r="AE126" s="108">
        <f t="shared" si="20"/>
        <v>1000</v>
      </c>
    </row>
    <row r="127" spans="1:31" ht="13" x14ac:dyDescent="0.3">
      <c r="A127" s="202"/>
      <c r="B127" s="203" t="str">
        <f>IF(A127&lt;&gt;0,VLOOKUP(A127,Liste!$A$10:$D$159,4,FALSE),"")</f>
        <v/>
      </c>
      <c r="C127" s="47">
        <f t="shared" si="21"/>
        <v>0</v>
      </c>
      <c r="D127" s="47">
        <f t="shared" si="22"/>
        <v>0</v>
      </c>
      <c r="E127" s="47">
        <f t="shared" si="23"/>
        <v>0</v>
      </c>
      <c r="F127" s="64">
        <f t="shared" si="26"/>
        <v>0</v>
      </c>
      <c r="G127" s="204"/>
      <c r="H127" s="205"/>
      <c r="I127" s="64">
        <f t="shared" si="27"/>
        <v>0</v>
      </c>
      <c r="J127" s="64">
        <f t="shared" si="24"/>
        <v>0</v>
      </c>
      <c r="K127" s="30">
        <f>IF(AND($I127=1,$H127&gt;0),VLOOKUP($H127,$A$14:AD$163,11,FALSE),0)</f>
        <v>0</v>
      </c>
      <c r="L127" s="30">
        <f>IF(AND($I127=1,$H127&gt;0),VLOOKUP($H127,$A$14:AE$163,12,FALSE),0)</f>
        <v>0</v>
      </c>
      <c r="M127" s="30">
        <f>IF(AND($I127=1,$H127&gt;0),VLOOKUP($H127,$A$14:AF$163,13,FALSE),0)</f>
        <v>0</v>
      </c>
      <c r="N127" s="144" t="str">
        <f t="shared" si="28"/>
        <v/>
      </c>
      <c r="O127" s="106" t="str">
        <f t="shared" si="29"/>
        <v/>
      </c>
      <c r="P127" s="19" t="str">
        <f t="shared" si="25"/>
        <v/>
      </c>
      <c r="Q127" s="31" t="str">
        <f>IF(A127&lt;&gt;0,VLOOKUP(A127,Liste!$A$10:$K$159,8,FALSE),"")</f>
        <v/>
      </c>
      <c r="R127" s="30"/>
      <c r="S127" s="225"/>
      <c r="T127" s="30"/>
      <c r="U127" s="30"/>
      <c r="V127" s="30"/>
      <c r="W127" s="30"/>
      <c r="X127" s="30"/>
      <c r="Y127" s="30"/>
      <c r="Z127" s="30"/>
      <c r="AA127" s="30"/>
      <c r="AB127" s="5">
        <f t="shared" si="19"/>
        <v>0</v>
      </c>
      <c r="AC127" s="33">
        <f t="shared" si="30"/>
        <v>0</v>
      </c>
      <c r="AD127" s="112">
        <f t="shared" si="31"/>
        <v>0</v>
      </c>
      <c r="AE127" s="108">
        <f t="shared" si="20"/>
        <v>1000</v>
      </c>
    </row>
    <row r="128" spans="1:31" ht="13" x14ac:dyDescent="0.3">
      <c r="A128" s="202"/>
      <c r="B128" s="203" t="str">
        <f>IF(A128&lt;&gt;0,VLOOKUP(A128,Liste!$A$10:$D$159,4,FALSE),"")</f>
        <v/>
      </c>
      <c r="C128" s="47">
        <f t="shared" si="21"/>
        <v>0</v>
      </c>
      <c r="D128" s="47">
        <f t="shared" si="22"/>
        <v>0</v>
      </c>
      <c r="E128" s="47">
        <f t="shared" si="23"/>
        <v>0</v>
      </c>
      <c r="F128" s="64">
        <f t="shared" si="26"/>
        <v>0</v>
      </c>
      <c r="G128" s="204"/>
      <c r="H128" s="205"/>
      <c r="I128" s="64">
        <f t="shared" si="27"/>
        <v>0</v>
      </c>
      <c r="J128" s="64">
        <f t="shared" si="24"/>
        <v>0</v>
      </c>
      <c r="K128" s="30">
        <f>IF(AND($I128=1,$H128&gt;0),VLOOKUP($H128,$A$14:AD$163,11,FALSE),0)</f>
        <v>0</v>
      </c>
      <c r="L128" s="30">
        <f>IF(AND($I128=1,$H128&gt;0),VLOOKUP($H128,$A$14:AE$163,12,FALSE),0)</f>
        <v>0</v>
      </c>
      <c r="M128" s="30">
        <f>IF(AND($I128=1,$H128&gt;0),VLOOKUP($H128,$A$14:AF$163,13,FALSE),0)</f>
        <v>0</v>
      </c>
      <c r="N128" s="144" t="str">
        <f t="shared" si="28"/>
        <v/>
      </c>
      <c r="O128" s="106" t="str">
        <f t="shared" si="29"/>
        <v/>
      </c>
      <c r="P128" s="19" t="str">
        <f t="shared" si="25"/>
        <v/>
      </c>
      <c r="Q128" s="31" t="str">
        <f>IF(A128&lt;&gt;0,VLOOKUP(A128,Liste!$A$10:$K$159,8,FALSE),"")</f>
        <v/>
      </c>
      <c r="R128" s="30"/>
      <c r="S128" s="225"/>
      <c r="T128" s="30"/>
      <c r="U128" s="30"/>
      <c r="V128" s="30"/>
      <c r="W128" s="30"/>
      <c r="X128" s="30"/>
      <c r="Y128" s="30"/>
      <c r="Z128" s="30"/>
      <c r="AA128" s="30"/>
      <c r="AB128" s="5">
        <f t="shared" ref="AB128:AB163" si="32">(H128+I128)*(J128&gt;0)</f>
        <v>0</v>
      </c>
      <c r="AC128" s="33">
        <f t="shared" si="30"/>
        <v>0</v>
      </c>
      <c r="AD128" s="112">
        <f t="shared" si="31"/>
        <v>0</v>
      </c>
      <c r="AE128" s="108">
        <f t="shared" ref="AE128:AE163" si="33">IF(H128&gt;0,H128+0.5*(I128=1),A128*(I128=1))+(1000*(I128&lt;1))</f>
        <v>1000</v>
      </c>
    </row>
    <row r="129" spans="1:31" ht="13" x14ac:dyDescent="0.3">
      <c r="A129" s="202"/>
      <c r="B129" s="203" t="str">
        <f>IF(A129&lt;&gt;0,VLOOKUP(A129,Liste!$A$10:$D$159,4,FALSE),"")</f>
        <v/>
      </c>
      <c r="C129" s="47">
        <f t="shared" si="21"/>
        <v>0</v>
      </c>
      <c r="D129" s="47">
        <f t="shared" si="22"/>
        <v>0</v>
      </c>
      <c r="E129" s="47">
        <f t="shared" si="23"/>
        <v>0</v>
      </c>
      <c r="F129" s="64">
        <f t="shared" si="26"/>
        <v>0</v>
      </c>
      <c r="G129" s="204"/>
      <c r="H129" s="205"/>
      <c r="I129" s="64">
        <f t="shared" si="27"/>
        <v>0</v>
      </c>
      <c r="J129" s="64">
        <f t="shared" si="24"/>
        <v>0</v>
      </c>
      <c r="K129" s="30">
        <f>IF(AND($I129=1,$H129&gt;0),VLOOKUP($H129,$A$14:AD$163,11,FALSE),0)</f>
        <v>0</v>
      </c>
      <c r="L129" s="30">
        <f>IF(AND($I129=1,$H129&gt;0),VLOOKUP($H129,$A$14:AE$163,12,FALSE),0)</f>
        <v>0</v>
      </c>
      <c r="M129" s="30">
        <f>IF(AND($I129=1,$H129&gt;0),VLOOKUP($H129,$A$14:AF$163,13,FALSE),0)</f>
        <v>0</v>
      </c>
      <c r="N129" s="144" t="str">
        <f t="shared" si="28"/>
        <v/>
      </c>
      <c r="O129" s="106" t="str">
        <f t="shared" si="29"/>
        <v/>
      </c>
      <c r="P129" s="19" t="str">
        <f t="shared" si="25"/>
        <v/>
      </c>
      <c r="Q129" s="31" t="str">
        <f>IF(A129&lt;&gt;0,VLOOKUP(A129,Liste!$A$10:$K$159,8,FALSE),"")</f>
        <v/>
      </c>
      <c r="R129" s="30"/>
      <c r="S129" s="225"/>
      <c r="T129" s="30"/>
      <c r="U129" s="30"/>
      <c r="V129" s="30"/>
      <c r="W129" s="30"/>
      <c r="X129" s="30"/>
      <c r="Y129" s="30"/>
      <c r="Z129" s="30"/>
      <c r="AA129" s="30"/>
      <c r="AB129" s="5">
        <f t="shared" si="32"/>
        <v>0</v>
      </c>
      <c r="AC129" s="33">
        <f t="shared" si="30"/>
        <v>0</v>
      </c>
      <c r="AD129" s="112">
        <f t="shared" si="31"/>
        <v>0</v>
      </c>
      <c r="AE129" s="108">
        <f t="shared" si="33"/>
        <v>1000</v>
      </c>
    </row>
    <row r="130" spans="1:31" ht="13" x14ac:dyDescent="0.3">
      <c r="A130" s="202"/>
      <c r="B130" s="203" t="str">
        <f>IF(A130&lt;&gt;0,VLOOKUP(A130,Liste!$A$10:$D$159,4,FALSE),"")</f>
        <v/>
      </c>
      <c r="C130" s="47">
        <f t="shared" si="21"/>
        <v>0</v>
      </c>
      <c r="D130" s="47">
        <f t="shared" si="22"/>
        <v>0</v>
      </c>
      <c r="E130" s="47">
        <f t="shared" si="23"/>
        <v>0</v>
      </c>
      <c r="F130" s="64">
        <f t="shared" si="26"/>
        <v>0</v>
      </c>
      <c r="G130" s="204"/>
      <c r="H130" s="205"/>
      <c r="I130" s="64">
        <f t="shared" si="27"/>
        <v>0</v>
      </c>
      <c r="J130" s="64">
        <f t="shared" si="24"/>
        <v>0</v>
      </c>
      <c r="K130" s="30">
        <f>IF(AND($I130=1,$H130&gt;0),VLOOKUP($H130,$A$14:AD$163,11,FALSE),0)</f>
        <v>0</v>
      </c>
      <c r="L130" s="30">
        <f>IF(AND($I130=1,$H130&gt;0),VLOOKUP($H130,$A$14:AE$163,12,FALSE),0)</f>
        <v>0</v>
      </c>
      <c r="M130" s="30">
        <f>IF(AND($I130=1,$H130&gt;0),VLOOKUP($H130,$A$14:AF$163,13,FALSE),0)</f>
        <v>0</v>
      </c>
      <c r="N130" s="144" t="str">
        <f t="shared" si="28"/>
        <v/>
      </c>
      <c r="O130" s="106" t="str">
        <f t="shared" si="29"/>
        <v/>
      </c>
      <c r="P130" s="19" t="str">
        <f t="shared" si="25"/>
        <v/>
      </c>
      <c r="Q130" s="31" t="str">
        <f>IF(A130&lt;&gt;0,VLOOKUP(A130,Liste!$A$10:$K$159,8,FALSE),"")</f>
        <v/>
      </c>
      <c r="R130" s="30"/>
      <c r="S130" s="225"/>
      <c r="T130" s="30"/>
      <c r="U130" s="30"/>
      <c r="V130" s="30"/>
      <c r="W130" s="30"/>
      <c r="X130" s="30"/>
      <c r="Y130" s="30"/>
      <c r="Z130" s="30"/>
      <c r="AA130" s="30"/>
      <c r="AB130" s="5">
        <f t="shared" si="32"/>
        <v>0</v>
      </c>
      <c r="AC130" s="33">
        <f t="shared" si="30"/>
        <v>0</v>
      </c>
      <c r="AD130" s="112">
        <f t="shared" si="31"/>
        <v>0</v>
      </c>
      <c r="AE130" s="108">
        <f t="shared" si="33"/>
        <v>1000</v>
      </c>
    </row>
    <row r="131" spans="1:31" ht="13" x14ac:dyDescent="0.3">
      <c r="A131" s="202"/>
      <c r="B131" s="203" t="str">
        <f>IF(A131&lt;&gt;0,VLOOKUP(A131,Liste!$A$10:$D$159,4,FALSE),"")</f>
        <v/>
      </c>
      <c r="C131" s="47">
        <f t="shared" si="21"/>
        <v>0</v>
      </c>
      <c r="D131" s="47">
        <f t="shared" si="22"/>
        <v>0</v>
      </c>
      <c r="E131" s="47">
        <f t="shared" si="23"/>
        <v>0</v>
      </c>
      <c r="F131" s="64">
        <f t="shared" si="26"/>
        <v>0</v>
      </c>
      <c r="G131" s="204"/>
      <c r="H131" s="205"/>
      <c r="I131" s="64">
        <f t="shared" si="27"/>
        <v>0</v>
      </c>
      <c r="J131" s="64">
        <f t="shared" si="24"/>
        <v>0</v>
      </c>
      <c r="K131" s="30">
        <f>IF(AND($I131=1,$H131&gt;0),VLOOKUP($H131,$A$14:AD$163,11,FALSE),0)</f>
        <v>0</v>
      </c>
      <c r="L131" s="30">
        <f>IF(AND($I131=1,$H131&gt;0),VLOOKUP($H131,$A$14:AE$163,12,FALSE),0)</f>
        <v>0</v>
      </c>
      <c r="M131" s="30">
        <f>IF(AND($I131=1,$H131&gt;0),VLOOKUP($H131,$A$14:AF$163,13,FALSE),0)</f>
        <v>0</v>
      </c>
      <c r="N131" s="144" t="str">
        <f t="shared" si="28"/>
        <v/>
      </c>
      <c r="O131" s="106" t="str">
        <f t="shared" si="29"/>
        <v/>
      </c>
      <c r="P131" s="19" t="str">
        <f t="shared" si="25"/>
        <v/>
      </c>
      <c r="Q131" s="31" t="str">
        <f>IF(A131&lt;&gt;0,VLOOKUP(A131,Liste!$A$10:$K$159,8,FALSE),"")</f>
        <v/>
      </c>
      <c r="R131" s="30"/>
      <c r="S131" s="225"/>
      <c r="T131" s="30"/>
      <c r="U131" s="30"/>
      <c r="V131" s="30"/>
      <c r="W131" s="30"/>
      <c r="X131" s="30"/>
      <c r="Y131" s="30"/>
      <c r="Z131" s="30"/>
      <c r="AA131" s="30"/>
      <c r="AB131" s="5">
        <f t="shared" si="32"/>
        <v>0</v>
      </c>
      <c r="AC131" s="33">
        <f t="shared" si="30"/>
        <v>0</v>
      </c>
      <c r="AD131" s="112">
        <f t="shared" si="31"/>
        <v>0</v>
      </c>
      <c r="AE131" s="108">
        <f t="shared" si="33"/>
        <v>1000</v>
      </c>
    </row>
    <row r="132" spans="1:31" ht="13" x14ac:dyDescent="0.3">
      <c r="A132" s="202"/>
      <c r="B132" s="203" t="str">
        <f>IF(A132&lt;&gt;0,VLOOKUP(A132,Liste!$A$10:$D$159,4,FALSE),"")</f>
        <v/>
      </c>
      <c r="C132" s="47">
        <f t="shared" si="21"/>
        <v>0</v>
      </c>
      <c r="D132" s="47">
        <f t="shared" si="22"/>
        <v>0</v>
      </c>
      <c r="E132" s="47">
        <f t="shared" si="23"/>
        <v>0</v>
      </c>
      <c r="F132" s="64">
        <f t="shared" si="26"/>
        <v>0</v>
      </c>
      <c r="G132" s="204"/>
      <c r="H132" s="205"/>
      <c r="I132" s="64">
        <f t="shared" si="27"/>
        <v>0</v>
      </c>
      <c r="J132" s="64">
        <f t="shared" si="24"/>
        <v>0</v>
      </c>
      <c r="K132" s="30">
        <f>IF(AND($I132=1,$H132&gt;0),VLOOKUP($H132,$A$14:AD$163,11,FALSE),0)</f>
        <v>0</v>
      </c>
      <c r="L132" s="30">
        <f>IF(AND($I132=1,$H132&gt;0),VLOOKUP($H132,$A$14:AE$163,12,FALSE),0)</f>
        <v>0</v>
      </c>
      <c r="M132" s="30">
        <f>IF(AND($I132=1,$H132&gt;0),VLOOKUP($H132,$A$14:AF$163,13,FALSE),0)</f>
        <v>0</v>
      </c>
      <c r="N132" s="144" t="str">
        <f t="shared" si="28"/>
        <v/>
      </c>
      <c r="O132" s="106" t="str">
        <f t="shared" si="29"/>
        <v/>
      </c>
      <c r="P132" s="19" t="str">
        <f t="shared" si="25"/>
        <v/>
      </c>
      <c r="Q132" s="31" t="str">
        <f>IF(A132&lt;&gt;0,VLOOKUP(A132,Liste!$A$10:$K$159,8,FALSE),"")</f>
        <v/>
      </c>
      <c r="R132" s="30"/>
      <c r="S132" s="225"/>
      <c r="T132" s="30"/>
      <c r="U132" s="30"/>
      <c r="V132" s="30"/>
      <c r="W132" s="30"/>
      <c r="X132" s="30"/>
      <c r="Y132" s="30"/>
      <c r="Z132" s="30"/>
      <c r="AA132" s="30"/>
      <c r="AB132" s="5">
        <f t="shared" si="32"/>
        <v>0</v>
      </c>
      <c r="AC132" s="33">
        <f t="shared" si="30"/>
        <v>0</v>
      </c>
      <c r="AD132" s="112">
        <f t="shared" si="31"/>
        <v>0</v>
      </c>
      <c r="AE132" s="108">
        <f t="shared" si="33"/>
        <v>1000</v>
      </c>
    </row>
    <row r="133" spans="1:31" ht="13" x14ac:dyDescent="0.3">
      <c r="A133" s="202"/>
      <c r="B133" s="203" t="str">
        <f>IF(A133&lt;&gt;0,VLOOKUP(A133,Liste!$A$10:$D$159,4,FALSE),"")</f>
        <v/>
      </c>
      <c r="C133" s="47">
        <f t="shared" si="21"/>
        <v>0</v>
      </c>
      <c r="D133" s="47">
        <f t="shared" si="22"/>
        <v>0</v>
      </c>
      <c r="E133" s="47">
        <f t="shared" si="23"/>
        <v>0</v>
      </c>
      <c r="F133" s="64">
        <f t="shared" si="26"/>
        <v>0</v>
      </c>
      <c r="G133" s="204"/>
      <c r="H133" s="205"/>
      <c r="I133" s="64">
        <f t="shared" si="27"/>
        <v>0</v>
      </c>
      <c r="J133" s="64">
        <f t="shared" si="24"/>
        <v>0</v>
      </c>
      <c r="K133" s="30">
        <f>IF(AND($I133=1,$H133&gt;0),VLOOKUP($H133,$A$14:AD$163,11,FALSE),0)</f>
        <v>0</v>
      </c>
      <c r="L133" s="30">
        <f>IF(AND($I133=1,$H133&gt;0),VLOOKUP($H133,$A$14:AE$163,12,FALSE),0)</f>
        <v>0</v>
      </c>
      <c r="M133" s="30">
        <f>IF(AND($I133=1,$H133&gt;0),VLOOKUP($H133,$A$14:AF$163,13,FALSE),0)</f>
        <v>0</v>
      </c>
      <c r="N133" s="144" t="str">
        <f t="shared" si="28"/>
        <v/>
      </c>
      <c r="O133" s="106" t="str">
        <f t="shared" si="29"/>
        <v/>
      </c>
      <c r="P133" s="19" t="str">
        <f t="shared" si="25"/>
        <v/>
      </c>
      <c r="Q133" s="31" t="str">
        <f>IF(A133&lt;&gt;0,VLOOKUP(A133,Liste!$A$10:$K$159,8,FALSE),"")</f>
        <v/>
      </c>
      <c r="R133" s="30"/>
      <c r="S133" s="225"/>
      <c r="T133" s="30"/>
      <c r="U133" s="30"/>
      <c r="V133" s="30"/>
      <c r="W133" s="30"/>
      <c r="X133" s="30"/>
      <c r="Y133" s="30"/>
      <c r="Z133" s="30"/>
      <c r="AA133" s="30"/>
      <c r="AB133" s="5">
        <f t="shared" si="32"/>
        <v>0</v>
      </c>
      <c r="AC133" s="33">
        <f t="shared" si="30"/>
        <v>0</v>
      </c>
      <c r="AD133" s="112">
        <f t="shared" si="31"/>
        <v>0</v>
      </c>
      <c r="AE133" s="108">
        <f t="shared" si="33"/>
        <v>1000</v>
      </c>
    </row>
    <row r="134" spans="1:31" ht="13" x14ac:dyDescent="0.3">
      <c r="A134" s="202"/>
      <c r="B134" s="203" t="str">
        <f>IF(A134&lt;&gt;0,VLOOKUP(A134,Liste!$A$10:$D$159,4,FALSE),"")</f>
        <v/>
      </c>
      <c r="C134" s="47">
        <f t="shared" si="21"/>
        <v>0</v>
      </c>
      <c r="D134" s="47">
        <f t="shared" si="22"/>
        <v>0</v>
      </c>
      <c r="E134" s="47">
        <f t="shared" si="23"/>
        <v>0</v>
      </c>
      <c r="F134" s="64">
        <f t="shared" si="26"/>
        <v>0</v>
      </c>
      <c r="G134" s="204"/>
      <c r="H134" s="205"/>
      <c r="I134" s="64">
        <f t="shared" si="27"/>
        <v>0</v>
      </c>
      <c r="J134" s="64">
        <f t="shared" si="24"/>
        <v>0</v>
      </c>
      <c r="K134" s="30">
        <f>IF(AND($I134=1,$H134&gt;0),VLOOKUP($H134,$A$14:AD$163,11,FALSE),0)</f>
        <v>0</v>
      </c>
      <c r="L134" s="30">
        <f>IF(AND($I134=1,$H134&gt;0),VLOOKUP($H134,$A$14:AE$163,12,FALSE),0)</f>
        <v>0</v>
      </c>
      <c r="M134" s="30">
        <f>IF(AND($I134=1,$H134&gt;0),VLOOKUP($H134,$A$14:AF$163,13,FALSE),0)</f>
        <v>0</v>
      </c>
      <c r="N134" s="144" t="str">
        <f t="shared" si="28"/>
        <v/>
      </c>
      <c r="O134" s="106" t="str">
        <f t="shared" si="29"/>
        <v/>
      </c>
      <c r="P134" s="19" t="str">
        <f t="shared" si="25"/>
        <v/>
      </c>
      <c r="Q134" s="31" t="str">
        <f>IF(A134&lt;&gt;0,VLOOKUP(A134,Liste!$A$10:$K$159,8,FALSE),"")</f>
        <v/>
      </c>
      <c r="R134" s="30"/>
      <c r="S134" s="225"/>
      <c r="T134" s="30"/>
      <c r="U134" s="30"/>
      <c r="V134" s="30"/>
      <c r="W134" s="30"/>
      <c r="X134" s="30"/>
      <c r="Y134" s="30"/>
      <c r="Z134" s="30"/>
      <c r="AA134" s="30"/>
      <c r="AB134" s="5">
        <f t="shared" si="32"/>
        <v>0</v>
      </c>
      <c r="AC134" s="33">
        <f t="shared" si="30"/>
        <v>0</v>
      </c>
      <c r="AD134" s="112">
        <f t="shared" si="31"/>
        <v>0</v>
      </c>
      <c r="AE134" s="108">
        <f t="shared" si="33"/>
        <v>1000</v>
      </c>
    </row>
    <row r="135" spans="1:31" ht="13" x14ac:dyDescent="0.3">
      <c r="A135" s="202"/>
      <c r="B135" s="203" t="str">
        <f>IF(A135&lt;&gt;0,VLOOKUP(A135,Liste!$A$10:$D$159,4,FALSE),"")</f>
        <v/>
      </c>
      <c r="C135" s="47">
        <f t="shared" si="21"/>
        <v>0</v>
      </c>
      <c r="D135" s="47">
        <f t="shared" si="22"/>
        <v>0</v>
      </c>
      <c r="E135" s="47">
        <f t="shared" si="23"/>
        <v>0</v>
      </c>
      <c r="F135" s="64">
        <f t="shared" si="26"/>
        <v>0</v>
      </c>
      <c r="G135" s="204"/>
      <c r="H135" s="205"/>
      <c r="I135" s="64">
        <f t="shared" si="27"/>
        <v>0</v>
      </c>
      <c r="J135" s="64">
        <f t="shared" si="24"/>
        <v>0</v>
      </c>
      <c r="K135" s="30">
        <f>IF(AND($I135=1,$H135&gt;0),VLOOKUP($H135,$A$14:AD$163,11,FALSE),0)</f>
        <v>0</v>
      </c>
      <c r="L135" s="30">
        <f>IF(AND($I135=1,$H135&gt;0),VLOOKUP($H135,$A$14:AE$163,12,FALSE),0)</f>
        <v>0</v>
      </c>
      <c r="M135" s="30">
        <f>IF(AND($I135=1,$H135&gt;0),VLOOKUP($H135,$A$14:AF$163,13,FALSE),0)</f>
        <v>0</v>
      </c>
      <c r="N135" s="144" t="str">
        <f t="shared" si="28"/>
        <v/>
      </c>
      <c r="O135" s="106" t="str">
        <f t="shared" si="29"/>
        <v/>
      </c>
      <c r="P135" s="19" t="str">
        <f t="shared" si="25"/>
        <v/>
      </c>
      <c r="Q135" s="31" t="str">
        <f>IF(A135&lt;&gt;0,VLOOKUP(A135,Liste!$A$10:$K$159,8,FALSE),"")</f>
        <v/>
      </c>
      <c r="R135" s="30"/>
      <c r="S135" s="225"/>
      <c r="T135" s="30"/>
      <c r="U135" s="30"/>
      <c r="V135" s="30"/>
      <c r="W135" s="30"/>
      <c r="X135" s="30"/>
      <c r="Y135" s="30"/>
      <c r="Z135" s="30"/>
      <c r="AA135" s="30"/>
      <c r="AB135" s="5">
        <f t="shared" si="32"/>
        <v>0</v>
      </c>
      <c r="AC135" s="33">
        <f t="shared" si="30"/>
        <v>0</v>
      </c>
      <c r="AD135" s="112">
        <f t="shared" si="31"/>
        <v>0</v>
      </c>
      <c r="AE135" s="108">
        <f t="shared" si="33"/>
        <v>1000</v>
      </c>
    </row>
    <row r="136" spans="1:31" ht="13" x14ac:dyDescent="0.3">
      <c r="A136" s="202"/>
      <c r="B136" s="203" t="str">
        <f>IF(A136&lt;&gt;0,VLOOKUP(A136,Liste!$A$10:$D$159,4,FALSE),"")</f>
        <v/>
      </c>
      <c r="C136" s="47">
        <f t="shared" si="21"/>
        <v>0</v>
      </c>
      <c r="D136" s="47">
        <f t="shared" si="22"/>
        <v>0</v>
      </c>
      <c r="E136" s="47">
        <f t="shared" si="23"/>
        <v>0</v>
      </c>
      <c r="F136" s="64">
        <f t="shared" si="26"/>
        <v>0</v>
      </c>
      <c r="G136" s="204"/>
      <c r="H136" s="205"/>
      <c r="I136" s="64">
        <f t="shared" si="27"/>
        <v>0</v>
      </c>
      <c r="J136" s="64">
        <f t="shared" si="24"/>
        <v>0</v>
      </c>
      <c r="K136" s="30">
        <f>IF(AND($I136=1,$H136&gt;0),VLOOKUP($H136,$A$14:AD$163,11,FALSE),0)</f>
        <v>0</v>
      </c>
      <c r="L136" s="30">
        <f>IF(AND($I136=1,$H136&gt;0),VLOOKUP($H136,$A$14:AE$163,12,FALSE),0)</f>
        <v>0</v>
      </c>
      <c r="M136" s="30">
        <f>IF(AND($I136=1,$H136&gt;0),VLOOKUP($H136,$A$14:AF$163,13,FALSE),0)</f>
        <v>0</v>
      </c>
      <c r="N136" s="144" t="str">
        <f t="shared" si="28"/>
        <v/>
      </c>
      <c r="O136" s="106" t="str">
        <f t="shared" si="29"/>
        <v/>
      </c>
      <c r="P136" s="19" t="str">
        <f t="shared" si="25"/>
        <v/>
      </c>
      <c r="Q136" s="31" t="str">
        <f>IF(A136&lt;&gt;0,VLOOKUP(A136,Liste!$A$10:$K$159,8,FALSE),"")</f>
        <v/>
      </c>
      <c r="R136" s="30"/>
      <c r="S136" s="225"/>
      <c r="T136" s="30"/>
      <c r="U136" s="30"/>
      <c r="V136" s="30"/>
      <c r="W136" s="30"/>
      <c r="X136" s="30"/>
      <c r="Y136" s="30"/>
      <c r="Z136" s="30"/>
      <c r="AA136" s="30"/>
      <c r="AB136" s="5">
        <f t="shared" si="32"/>
        <v>0</v>
      </c>
      <c r="AC136" s="33">
        <f t="shared" si="30"/>
        <v>0</v>
      </c>
      <c r="AD136" s="112">
        <f t="shared" si="31"/>
        <v>0</v>
      </c>
      <c r="AE136" s="108">
        <f t="shared" si="33"/>
        <v>1000</v>
      </c>
    </row>
    <row r="137" spans="1:31" ht="13" x14ac:dyDescent="0.3">
      <c r="A137" s="202"/>
      <c r="B137" s="203" t="str">
        <f>IF(A137&lt;&gt;0,VLOOKUP(A137,Liste!$A$10:$D$159,4,FALSE),"")</f>
        <v/>
      </c>
      <c r="C137" s="47">
        <f t="shared" si="21"/>
        <v>0</v>
      </c>
      <c r="D137" s="47">
        <f t="shared" si="22"/>
        <v>0</v>
      </c>
      <c r="E137" s="47">
        <f t="shared" si="23"/>
        <v>0</v>
      </c>
      <c r="F137" s="64">
        <f t="shared" si="26"/>
        <v>0</v>
      </c>
      <c r="G137" s="204"/>
      <c r="H137" s="205"/>
      <c r="I137" s="64">
        <f t="shared" si="27"/>
        <v>0</v>
      </c>
      <c r="J137" s="64">
        <f t="shared" si="24"/>
        <v>0</v>
      </c>
      <c r="K137" s="30">
        <f>IF(AND($I137=1,$H137&gt;0),VLOOKUP($H137,$A$14:AD$163,11,FALSE),0)</f>
        <v>0</v>
      </c>
      <c r="L137" s="30">
        <f>IF(AND($I137=1,$H137&gt;0),VLOOKUP($H137,$A$14:AE$163,12,FALSE),0)</f>
        <v>0</v>
      </c>
      <c r="M137" s="30">
        <f>IF(AND($I137=1,$H137&gt;0),VLOOKUP($H137,$A$14:AF$163,13,FALSE),0)</f>
        <v>0</v>
      </c>
      <c r="N137" s="144" t="str">
        <f t="shared" si="28"/>
        <v/>
      </c>
      <c r="O137" s="106" t="str">
        <f t="shared" si="29"/>
        <v/>
      </c>
      <c r="P137" s="19" t="str">
        <f t="shared" si="25"/>
        <v/>
      </c>
      <c r="Q137" s="31" t="str">
        <f>IF(A137&lt;&gt;0,VLOOKUP(A137,Liste!$A$10:$K$159,8,FALSE),"")</f>
        <v/>
      </c>
      <c r="R137" s="30"/>
      <c r="S137" s="225"/>
      <c r="T137" s="30"/>
      <c r="U137" s="30"/>
      <c r="V137" s="30"/>
      <c r="W137" s="30"/>
      <c r="X137" s="30"/>
      <c r="Y137" s="30"/>
      <c r="Z137" s="30"/>
      <c r="AA137" s="30"/>
      <c r="AB137" s="5">
        <f t="shared" si="32"/>
        <v>0</v>
      </c>
      <c r="AC137" s="33">
        <f t="shared" si="30"/>
        <v>0</v>
      </c>
      <c r="AD137" s="112">
        <f t="shared" si="31"/>
        <v>0</v>
      </c>
      <c r="AE137" s="108">
        <f t="shared" si="33"/>
        <v>1000</v>
      </c>
    </row>
    <row r="138" spans="1:31" ht="13" x14ac:dyDescent="0.3">
      <c r="A138" s="202"/>
      <c r="B138" s="203" t="str">
        <f>IF(A138&lt;&gt;0,VLOOKUP(A138,Liste!$A$10:$D$159,4,FALSE),"")</f>
        <v/>
      </c>
      <c r="C138" s="47">
        <f t="shared" si="21"/>
        <v>0</v>
      </c>
      <c r="D138" s="47">
        <f t="shared" si="22"/>
        <v>0</v>
      </c>
      <c r="E138" s="47">
        <f t="shared" si="23"/>
        <v>0</v>
      </c>
      <c r="F138" s="64">
        <f t="shared" si="26"/>
        <v>0</v>
      </c>
      <c r="G138" s="204"/>
      <c r="H138" s="205"/>
      <c r="I138" s="64">
        <f t="shared" si="27"/>
        <v>0</v>
      </c>
      <c r="J138" s="64">
        <f t="shared" si="24"/>
        <v>0</v>
      </c>
      <c r="K138" s="30">
        <f>IF(AND($I138=1,$H138&gt;0),VLOOKUP($H138,$A$14:AD$163,11,FALSE),0)</f>
        <v>0</v>
      </c>
      <c r="L138" s="30">
        <f>IF(AND($I138=1,$H138&gt;0),VLOOKUP($H138,$A$14:AE$163,12,FALSE),0)</f>
        <v>0</v>
      </c>
      <c r="M138" s="30">
        <f>IF(AND($I138=1,$H138&gt;0),VLOOKUP($H138,$A$14:AF$163,13,FALSE),0)</f>
        <v>0</v>
      </c>
      <c r="N138" s="144" t="str">
        <f t="shared" si="28"/>
        <v/>
      </c>
      <c r="O138" s="106" t="str">
        <f t="shared" si="29"/>
        <v/>
      </c>
      <c r="P138" s="19" t="str">
        <f t="shared" si="25"/>
        <v/>
      </c>
      <c r="Q138" s="31" t="str">
        <f>IF(A138&lt;&gt;0,VLOOKUP(A138,Liste!$A$10:$K$159,8,FALSE),"")</f>
        <v/>
      </c>
      <c r="R138" s="30"/>
      <c r="S138" s="225"/>
      <c r="T138" s="30"/>
      <c r="U138" s="30"/>
      <c r="V138" s="30"/>
      <c r="W138" s="30"/>
      <c r="X138" s="30"/>
      <c r="Y138" s="30"/>
      <c r="Z138" s="30"/>
      <c r="AA138" s="30"/>
      <c r="AB138" s="5">
        <f t="shared" si="32"/>
        <v>0</v>
      </c>
      <c r="AC138" s="33">
        <f t="shared" si="30"/>
        <v>0</v>
      </c>
      <c r="AD138" s="112">
        <f t="shared" si="31"/>
        <v>0</v>
      </c>
      <c r="AE138" s="108">
        <f t="shared" si="33"/>
        <v>1000</v>
      </c>
    </row>
    <row r="139" spans="1:31" ht="13" x14ac:dyDescent="0.3">
      <c r="A139" s="202"/>
      <c r="B139" s="203" t="str">
        <f>IF(A139&lt;&gt;0,VLOOKUP(A139,Liste!$A$10:$D$159,4,FALSE),"")</f>
        <v/>
      </c>
      <c r="C139" s="47">
        <f t="shared" si="21"/>
        <v>0</v>
      </c>
      <c r="D139" s="47">
        <f t="shared" si="22"/>
        <v>0</v>
      </c>
      <c r="E139" s="47">
        <f t="shared" si="23"/>
        <v>0</v>
      </c>
      <c r="F139" s="64">
        <f t="shared" si="26"/>
        <v>0</v>
      </c>
      <c r="G139" s="204"/>
      <c r="H139" s="205"/>
      <c r="I139" s="64">
        <f t="shared" si="27"/>
        <v>0</v>
      </c>
      <c r="J139" s="64">
        <f t="shared" si="24"/>
        <v>0</v>
      </c>
      <c r="K139" s="30">
        <f>IF(AND($I139=1,$H139&gt;0),VLOOKUP($H139,$A$14:AD$163,11,FALSE),0)</f>
        <v>0</v>
      </c>
      <c r="L139" s="30">
        <f>IF(AND($I139=1,$H139&gt;0),VLOOKUP($H139,$A$14:AE$163,12,FALSE),0)</f>
        <v>0</v>
      </c>
      <c r="M139" s="30">
        <f>IF(AND($I139=1,$H139&gt;0),VLOOKUP($H139,$A$14:AF$163,13,FALSE),0)</f>
        <v>0</v>
      </c>
      <c r="N139" s="144" t="str">
        <f t="shared" si="28"/>
        <v/>
      </c>
      <c r="O139" s="106" t="str">
        <f t="shared" si="29"/>
        <v/>
      </c>
      <c r="P139" s="19" t="str">
        <f t="shared" si="25"/>
        <v/>
      </c>
      <c r="Q139" s="31" t="str">
        <f>IF(A139&lt;&gt;0,VLOOKUP(A139,Liste!$A$10:$K$159,8,FALSE),"")</f>
        <v/>
      </c>
      <c r="R139" s="30"/>
      <c r="S139" s="225"/>
      <c r="T139" s="27"/>
      <c r="U139" s="27"/>
      <c r="V139" s="27"/>
      <c r="W139" s="27"/>
      <c r="X139" s="27"/>
      <c r="Y139" s="27"/>
      <c r="Z139" s="27"/>
      <c r="AA139" s="27"/>
      <c r="AB139" s="5">
        <f t="shared" si="32"/>
        <v>0</v>
      </c>
      <c r="AC139" s="33">
        <f t="shared" si="30"/>
        <v>0</v>
      </c>
      <c r="AD139" s="112">
        <f t="shared" si="31"/>
        <v>0</v>
      </c>
      <c r="AE139" s="108">
        <f t="shared" si="33"/>
        <v>1000</v>
      </c>
    </row>
    <row r="140" spans="1:31" ht="13" x14ac:dyDescent="0.3">
      <c r="A140" s="202"/>
      <c r="B140" s="203" t="str">
        <f>IF(A140&lt;&gt;0,VLOOKUP(A140,Liste!$A$10:$D$159,4,FALSE),"")</f>
        <v/>
      </c>
      <c r="C140" s="47">
        <f t="shared" si="21"/>
        <v>0</v>
      </c>
      <c r="D140" s="47">
        <f t="shared" si="22"/>
        <v>0</v>
      </c>
      <c r="E140" s="47">
        <f t="shared" si="23"/>
        <v>0</v>
      </c>
      <c r="F140" s="64">
        <f t="shared" si="26"/>
        <v>0</v>
      </c>
      <c r="G140" s="204"/>
      <c r="H140" s="205"/>
      <c r="I140" s="64">
        <f t="shared" si="27"/>
        <v>0</v>
      </c>
      <c r="J140" s="64">
        <f t="shared" si="24"/>
        <v>0</v>
      </c>
      <c r="K140" s="30">
        <f>IF(AND($I140=1,$H140&gt;0),VLOOKUP($H140,$A$14:AD$163,11,FALSE),0)</f>
        <v>0</v>
      </c>
      <c r="L140" s="30">
        <f>IF(AND($I140=1,$H140&gt;0),VLOOKUP($H140,$A$14:AE$163,12,FALSE),0)</f>
        <v>0</v>
      </c>
      <c r="M140" s="30">
        <f>IF(AND($I140=1,$H140&gt;0),VLOOKUP($H140,$A$14:AF$163,13,FALSE),0)</f>
        <v>0</v>
      </c>
      <c r="N140" s="144" t="str">
        <f t="shared" si="28"/>
        <v/>
      </c>
      <c r="O140" s="106" t="str">
        <f t="shared" si="29"/>
        <v/>
      </c>
      <c r="P140" s="19" t="str">
        <f t="shared" si="25"/>
        <v/>
      </c>
      <c r="Q140" s="31" t="str">
        <f>IF(A140&lt;&gt;0,VLOOKUP(A140,Liste!$A$10:$K$159,8,FALSE),"")</f>
        <v/>
      </c>
      <c r="R140" s="30"/>
      <c r="S140" s="225"/>
      <c r="T140" s="27"/>
      <c r="U140" s="27"/>
      <c r="V140" s="27"/>
      <c r="W140" s="27"/>
      <c r="X140" s="27"/>
      <c r="Y140" s="27"/>
      <c r="Z140" s="27"/>
      <c r="AA140" s="27"/>
      <c r="AB140" s="5">
        <f t="shared" si="32"/>
        <v>0</v>
      </c>
      <c r="AC140" s="33">
        <f t="shared" si="30"/>
        <v>0</v>
      </c>
      <c r="AD140" s="112">
        <f t="shared" si="31"/>
        <v>0</v>
      </c>
      <c r="AE140" s="108">
        <f t="shared" si="33"/>
        <v>1000</v>
      </c>
    </row>
    <row r="141" spans="1:31" ht="13" x14ac:dyDescent="0.3">
      <c r="A141" s="202"/>
      <c r="B141" s="203" t="str">
        <f>IF(A141&lt;&gt;0,VLOOKUP(A141,Liste!$A$10:$D$159,4,FALSE),"")</f>
        <v/>
      </c>
      <c r="C141" s="47">
        <f t="shared" si="21"/>
        <v>0</v>
      </c>
      <c r="D141" s="47">
        <f t="shared" si="22"/>
        <v>0</v>
      </c>
      <c r="E141" s="47">
        <f t="shared" si="23"/>
        <v>0</v>
      </c>
      <c r="F141" s="64">
        <f t="shared" si="26"/>
        <v>0</v>
      </c>
      <c r="G141" s="204"/>
      <c r="H141" s="205"/>
      <c r="I141" s="64">
        <f t="shared" si="27"/>
        <v>0</v>
      </c>
      <c r="J141" s="64">
        <f t="shared" si="24"/>
        <v>0</v>
      </c>
      <c r="K141" s="30">
        <f>IF(AND($I141=1,$H141&gt;0),VLOOKUP($H141,$A$14:AD$163,11,FALSE),0)</f>
        <v>0</v>
      </c>
      <c r="L141" s="30">
        <f>IF(AND($I141=1,$H141&gt;0),VLOOKUP($H141,$A$14:AE$163,12,FALSE),0)</f>
        <v>0</v>
      </c>
      <c r="M141" s="30">
        <f>IF(AND($I141=1,$H141&gt;0),VLOOKUP($H141,$A$14:AF$163,13,FALSE),0)</f>
        <v>0</v>
      </c>
      <c r="N141" s="144" t="str">
        <f t="shared" si="28"/>
        <v/>
      </c>
      <c r="O141" s="106" t="str">
        <f t="shared" si="29"/>
        <v/>
      </c>
      <c r="P141" s="19" t="str">
        <f t="shared" si="25"/>
        <v/>
      </c>
      <c r="Q141" s="31" t="str">
        <f>IF(A141&lt;&gt;0,VLOOKUP(A141,Liste!$A$10:$K$159,8,FALSE),"")</f>
        <v/>
      </c>
      <c r="R141" s="30"/>
      <c r="S141" s="225"/>
      <c r="T141" s="27"/>
      <c r="U141" s="27"/>
      <c r="V141" s="27"/>
      <c r="W141" s="27"/>
      <c r="X141" s="27"/>
      <c r="Y141" s="27"/>
      <c r="Z141" s="27"/>
      <c r="AA141" s="27"/>
      <c r="AB141" s="5">
        <f t="shared" si="32"/>
        <v>0</v>
      </c>
      <c r="AC141" s="33">
        <f t="shared" si="30"/>
        <v>0</v>
      </c>
      <c r="AD141" s="112">
        <f t="shared" si="31"/>
        <v>0</v>
      </c>
      <c r="AE141" s="108">
        <f t="shared" si="33"/>
        <v>1000</v>
      </c>
    </row>
    <row r="142" spans="1:31" ht="13" x14ac:dyDescent="0.3">
      <c r="A142" s="202"/>
      <c r="B142" s="203" t="str">
        <f>IF(A142&lt;&gt;0,VLOOKUP(A142,Liste!$A$10:$D$159,4,FALSE),"")</f>
        <v/>
      </c>
      <c r="C142" s="47">
        <f t="shared" ref="C142:C163" si="34">F142*(K142=1)</f>
        <v>0</v>
      </c>
      <c r="D142" s="47">
        <f t="shared" ref="D142:D163" si="35">F142*(L142=1)</f>
        <v>0</v>
      </c>
      <c r="E142" s="47">
        <f t="shared" ref="E142:E163" si="36">F142*(M142=1)</f>
        <v>0</v>
      </c>
      <c r="F142" s="64">
        <f t="shared" si="26"/>
        <v>0</v>
      </c>
      <c r="G142" s="204"/>
      <c r="H142" s="205"/>
      <c r="I142" s="64">
        <f t="shared" si="27"/>
        <v>0</v>
      </c>
      <c r="J142" s="64">
        <f t="shared" ref="J142:J162" si="37">IF(F142&gt;0,F142,0)</f>
        <v>0</v>
      </c>
      <c r="K142" s="30">
        <f>IF(AND($I142=1,$H142&gt;0),VLOOKUP($H142,$A$14:AD$163,11,FALSE),0)</f>
        <v>0</v>
      </c>
      <c r="L142" s="30">
        <f>IF(AND($I142=1,$H142&gt;0),VLOOKUP($H142,$A$14:AE$163,12,FALSE),0)</f>
        <v>0</v>
      </c>
      <c r="M142" s="30">
        <f>IF(AND($I142=1,$H142&gt;0),VLOOKUP($H142,$A$14:AF$163,13,FALSE),0)</f>
        <v>0</v>
      </c>
      <c r="N142" s="144" t="str">
        <f t="shared" si="28"/>
        <v/>
      </c>
      <c r="O142" s="106" t="str">
        <f t="shared" si="29"/>
        <v/>
      </c>
      <c r="P142" s="19" t="str">
        <f t="shared" ref="P142:P163" si="38">IF(I142=1,K142*(K142=1)+L142*2*(L142=1)+M142*3*(M142=1),"")</f>
        <v/>
      </c>
      <c r="Q142" s="31" t="str">
        <f>IF(A142&lt;&gt;0,VLOOKUP(A142,Liste!$A$10:$K$159,8,FALSE),"")</f>
        <v/>
      </c>
      <c r="R142" s="30"/>
      <c r="S142" s="225"/>
      <c r="T142" s="30"/>
      <c r="U142" s="30"/>
      <c r="V142" s="30"/>
      <c r="W142" s="30"/>
      <c r="X142" s="30"/>
      <c r="Y142" s="30"/>
      <c r="Z142" s="30"/>
      <c r="AA142" s="30"/>
      <c r="AB142" s="5">
        <f t="shared" si="32"/>
        <v>0</v>
      </c>
      <c r="AC142" s="33">
        <f t="shared" si="30"/>
        <v>0</v>
      </c>
      <c r="AD142" s="112">
        <f t="shared" si="31"/>
        <v>0</v>
      </c>
      <c r="AE142" s="108">
        <f t="shared" si="33"/>
        <v>1000</v>
      </c>
    </row>
    <row r="143" spans="1:31" ht="13" x14ac:dyDescent="0.3">
      <c r="A143" s="202"/>
      <c r="B143" s="203" t="str">
        <f>IF(A143&lt;&gt;0,VLOOKUP(A143,Liste!$A$10:$D$159,4,FALSE),"")</f>
        <v/>
      </c>
      <c r="C143" s="47">
        <f t="shared" si="34"/>
        <v>0</v>
      </c>
      <c r="D143" s="47">
        <f t="shared" si="35"/>
        <v>0</v>
      </c>
      <c r="E143" s="47">
        <f t="shared" si="36"/>
        <v>0</v>
      </c>
      <c r="F143" s="64">
        <f t="shared" ref="F143:F163" si="39">IF(I143=1,VLOOKUP(A143,$A$14:$AA$163,16+$B$4,0),0)</f>
        <v>0</v>
      </c>
      <c r="G143" s="204"/>
      <c r="H143" s="205"/>
      <c r="I143" s="64">
        <f t="shared" ref="I143:I163" si="40">1*(IF(G143&gt;=1,VLOOKUP(A143,$A$14:$AA$163,16+$B$4,0)&gt;0))</f>
        <v>0</v>
      </c>
      <c r="J143" s="64">
        <f t="shared" si="37"/>
        <v>0</v>
      </c>
      <c r="K143" s="30">
        <f>IF(AND($I143=1,$H143&gt;0),VLOOKUP($H143,$A$14:AD$163,11,FALSE),0)</f>
        <v>0</v>
      </c>
      <c r="L143" s="30">
        <f>IF(AND($I143=1,$H143&gt;0),VLOOKUP($H143,$A$14:AE$163,12,FALSE),0)</f>
        <v>0</v>
      </c>
      <c r="M143" s="30">
        <f>IF(AND($I143=1,$H143&gt;0),VLOOKUP($H143,$A$14:AF$163,13,FALSE),0)</f>
        <v>0</v>
      </c>
      <c r="N143" s="144" t="str">
        <f t="shared" ref="N143:N163" si="41">IF(AND(I143&gt;0,K143+L143+M143=0),"EN ATTENTE",IF(K143+L143+M143&gt;1,"ERREUR",""))</f>
        <v/>
      </c>
      <c r="O143" s="106" t="str">
        <f t="shared" ref="O143:O163" si="42">IF(AND(AC143&gt;3,AD143&gt;$D$10*$O$12),1,"")</f>
        <v/>
      </c>
      <c r="P143" s="19" t="str">
        <f t="shared" si="38"/>
        <v/>
      </c>
      <c r="Q143" s="31" t="str">
        <f>IF(A143&lt;&gt;0,VLOOKUP(A143,Liste!$A$10:$K$159,8,FALSE),"")</f>
        <v/>
      </c>
      <c r="R143" s="30"/>
      <c r="S143" s="225"/>
      <c r="T143" s="30"/>
      <c r="U143" s="30"/>
      <c r="V143" s="30"/>
      <c r="W143" s="30"/>
      <c r="X143" s="30"/>
      <c r="Y143" s="30"/>
      <c r="Z143" s="30"/>
      <c r="AA143" s="30"/>
      <c r="AB143" s="5">
        <f t="shared" si="32"/>
        <v>0</v>
      </c>
      <c r="AC143" s="33">
        <f t="shared" ref="AC143:AC163" si="43">COUNTIF($H$14:$H$163,A143)</f>
        <v>0</v>
      </c>
      <c r="AD143" s="112">
        <f t="shared" ref="AD143:AD163" si="44">SUMIF($H$14:$H$163,A143,$J$14:$J$163)+(J143*(AC143&gt;0))</f>
        <v>0</v>
      </c>
      <c r="AE143" s="108">
        <f t="shared" si="33"/>
        <v>1000</v>
      </c>
    </row>
    <row r="144" spans="1:31" ht="13" x14ac:dyDescent="0.3">
      <c r="A144" s="202"/>
      <c r="B144" s="203" t="str">
        <f>IF(A144&lt;&gt;0,VLOOKUP(A144,Liste!$A$10:$D$159,4,FALSE),"")</f>
        <v/>
      </c>
      <c r="C144" s="47">
        <f t="shared" si="34"/>
        <v>0</v>
      </c>
      <c r="D144" s="47">
        <f t="shared" si="35"/>
        <v>0</v>
      </c>
      <c r="E144" s="47">
        <f t="shared" si="36"/>
        <v>0</v>
      </c>
      <c r="F144" s="64">
        <f t="shared" si="39"/>
        <v>0</v>
      </c>
      <c r="G144" s="204"/>
      <c r="H144" s="205"/>
      <c r="I144" s="64">
        <f t="shared" si="40"/>
        <v>0</v>
      </c>
      <c r="J144" s="64">
        <f t="shared" si="37"/>
        <v>0</v>
      </c>
      <c r="K144" s="30">
        <f>IF(AND($I144=1,$H144&gt;0),VLOOKUP($H144,$A$14:AD$163,11,FALSE),0)</f>
        <v>0</v>
      </c>
      <c r="L144" s="30">
        <f>IF(AND($I144=1,$H144&gt;0),VLOOKUP($H144,$A$14:AE$163,12,FALSE),0)</f>
        <v>0</v>
      </c>
      <c r="M144" s="30">
        <f>IF(AND($I144=1,$H144&gt;0),VLOOKUP($H144,$A$14:AF$163,13,FALSE),0)</f>
        <v>0</v>
      </c>
      <c r="N144" s="144" t="str">
        <f t="shared" si="41"/>
        <v/>
      </c>
      <c r="O144" s="106" t="str">
        <f t="shared" si="42"/>
        <v/>
      </c>
      <c r="P144" s="19" t="str">
        <f t="shared" si="38"/>
        <v/>
      </c>
      <c r="Q144" s="31" t="str">
        <f>IF(A144&lt;&gt;0,VLOOKUP(A144,Liste!$A$10:$K$159,8,FALSE),"")</f>
        <v/>
      </c>
      <c r="R144" s="30"/>
      <c r="S144" s="225"/>
      <c r="T144" s="30"/>
      <c r="U144" s="30"/>
      <c r="V144" s="30"/>
      <c r="W144" s="30"/>
      <c r="X144" s="30"/>
      <c r="Y144" s="30"/>
      <c r="Z144" s="30"/>
      <c r="AA144" s="30"/>
      <c r="AB144" s="5">
        <f t="shared" si="32"/>
        <v>0</v>
      </c>
      <c r="AC144" s="33">
        <f t="shared" si="43"/>
        <v>0</v>
      </c>
      <c r="AD144" s="112">
        <f t="shared" si="44"/>
        <v>0</v>
      </c>
      <c r="AE144" s="108">
        <f t="shared" si="33"/>
        <v>1000</v>
      </c>
    </row>
    <row r="145" spans="1:31" ht="13" x14ac:dyDescent="0.3">
      <c r="A145" s="202"/>
      <c r="B145" s="203" t="str">
        <f>IF(A145&lt;&gt;0,VLOOKUP(A145,Liste!$A$10:$D$159,4,FALSE),"")</f>
        <v/>
      </c>
      <c r="C145" s="47">
        <f t="shared" si="34"/>
        <v>0</v>
      </c>
      <c r="D145" s="47">
        <f t="shared" si="35"/>
        <v>0</v>
      </c>
      <c r="E145" s="47">
        <f t="shared" si="36"/>
        <v>0</v>
      </c>
      <c r="F145" s="64">
        <f t="shared" si="39"/>
        <v>0</v>
      </c>
      <c r="G145" s="204"/>
      <c r="H145" s="205"/>
      <c r="I145" s="64">
        <f t="shared" si="40"/>
        <v>0</v>
      </c>
      <c r="J145" s="64">
        <f t="shared" si="37"/>
        <v>0</v>
      </c>
      <c r="K145" s="30">
        <f>IF(AND($I145=1,$H145&gt;0),VLOOKUP($H145,$A$14:AD$163,11,FALSE),0)</f>
        <v>0</v>
      </c>
      <c r="L145" s="30">
        <f>IF(AND($I145=1,$H145&gt;0),VLOOKUP($H145,$A$14:AE$163,12,FALSE),0)</f>
        <v>0</v>
      </c>
      <c r="M145" s="30">
        <f>IF(AND($I145=1,$H145&gt;0),VLOOKUP($H145,$A$14:AF$163,13,FALSE),0)</f>
        <v>0</v>
      </c>
      <c r="N145" s="144" t="str">
        <f t="shared" si="41"/>
        <v/>
      </c>
      <c r="O145" s="106" t="str">
        <f t="shared" si="42"/>
        <v/>
      </c>
      <c r="P145" s="19" t="str">
        <f t="shared" si="38"/>
        <v/>
      </c>
      <c r="Q145" s="31" t="str">
        <f>IF(A145&lt;&gt;0,VLOOKUP(A145,Liste!$A$10:$K$159,8,FALSE),"")</f>
        <v/>
      </c>
      <c r="R145" s="30"/>
      <c r="S145" s="225"/>
      <c r="T145" s="30"/>
      <c r="U145" s="30"/>
      <c r="V145" s="30"/>
      <c r="W145" s="30"/>
      <c r="X145" s="30"/>
      <c r="Y145" s="30"/>
      <c r="Z145" s="30"/>
      <c r="AA145" s="30"/>
      <c r="AB145" s="5">
        <f t="shared" si="32"/>
        <v>0</v>
      </c>
      <c r="AC145" s="33">
        <f t="shared" si="43"/>
        <v>0</v>
      </c>
      <c r="AD145" s="112">
        <f t="shared" si="44"/>
        <v>0</v>
      </c>
      <c r="AE145" s="108">
        <f t="shared" si="33"/>
        <v>1000</v>
      </c>
    </row>
    <row r="146" spans="1:31" ht="13" x14ac:dyDescent="0.3">
      <c r="A146" s="202"/>
      <c r="B146" s="203" t="str">
        <f>IF(A146&lt;&gt;0,VLOOKUP(A146,Liste!$A$10:$D$159,4,FALSE),"")</f>
        <v/>
      </c>
      <c r="C146" s="47">
        <f t="shared" si="34"/>
        <v>0</v>
      </c>
      <c r="D146" s="47">
        <f t="shared" si="35"/>
        <v>0</v>
      </c>
      <c r="E146" s="47">
        <f t="shared" si="36"/>
        <v>0</v>
      </c>
      <c r="F146" s="64">
        <f t="shared" si="39"/>
        <v>0</v>
      </c>
      <c r="G146" s="204"/>
      <c r="H146" s="205"/>
      <c r="I146" s="64">
        <f t="shared" si="40"/>
        <v>0</v>
      </c>
      <c r="J146" s="64">
        <f t="shared" si="37"/>
        <v>0</v>
      </c>
      <c r="K146" s="30">
        <f>IF(AND($I146=1,$H146&gt;0),VLOOKUP($H146,$A$14:AD$163,11,FALSE),0)</f>
        <v>0</v>
      </c>
      <c r="L146" s="30">
        <f>IF(AND($I146=1,$H146&gt;0),VLOOKUP($H146,$A$14:AE$163,12,FALSE),0)</f>
        <v>0</v>
      </c>
      <c r="M146" s="30">
        <f>IF(AND($I146=1,$H146&gt;0),VLOOKUP($H146,$A$14:AF$163,13,FALSE),0)</f>
        <v>0</v>
      </c>
      <c r="N146" s="144" t="str">
        <f t="shared" si="41"/>
        <v/>
      </c>
      <c r="O146" s="106" t="str">
        <f t="shared" si="42"/>
        <v/>
      </c>
      <c r="P146" s="19" t="str">
        <f t="shared" si="38"/>
        <v/>
      </c>
      <c r="Q146" s="31" t="str">
        <f>IF(A146&lt;&gt;0,VLOOKUP(A146,Liste!$A$10:$K$159,8,FALSE),"")</f>
        <v/>
      </c>
      <c r="R146" s="30"/>
      <c r="S146" s="225"/>
      <c r="T146" s="30"/>
      <c r="U146" s="30"/>
      <c r="V146" s="30"/>
      <c r="W146" s="30"/>
      <c r="X146" s="30"/>
      <c r="Y146" s="30"/>
      <c r="Z146" s="30"/>
      <c r="AA146" s="30"/>
      <c r="AB146" s="5">
        <f t="shared" si="32"/>
        <v>0</v>
      </c>
      <c r="AC146" s="33">
        <f t="shared" si="43"/>
        <v>0</v>
      </c>
      <c r="AD146" s="112">
        <f t="shared" si="44"/>
        <v>0</v>
      </c>
      <c r="AE146" s="108">
        <f t="shared" si="33"/>
        <v>1000</v>
      </c>
    </row>
    <row r="147" spans="1:31" ht="13" x14ac:dyDescent="0.3">
      <c r="A147" s="202"/>
      <c r="B147" s="203" t="str">
        <f>IF(A147&lt;&gt;0,VLOOKUP(A147,Liste!$A$10:$D$159,4,FALSE),"")</f>
        <v/>
      </c>
      <c r="C147" s="47">
        <f t="shared" si="34"/>
        <v>0</v>
      </c>
      <c r="D147" s="47">
        <f t="shared" si="35"/>
        <v>0</v>
      </c>
      <c r="E147" s="47">
        <f t="shared" si="36"/>
        <v>0</v>
      </c>
      <c r="F147" s="64">
        <f t="shared" si="39"/>
        <v>0</v>
      </c>
      <c r="G147" s="204"/>
      <c r="H147" s="205"/>
      <c r="I147" s="64">
        <f t="shared" si="40"/>
        <v>0</v>
      </c>
      <c r="J147" s="64">
        <f t="shared" si="37"/>
        <v>0</v>
      </c>
      <c r="K147" s="30">
        <f>IF(AND($I147=1,$H147&gt;0),VLOOKUP($H147,$A$14:AD$163,11,FALSE),0)</f>
        <v>0</v>
      </c>
      <c r="L147" s="30">
        <f>IF(AND($I147=1,$H147&gt;0),VLOOKUP($H147,$A$14:AE$163,12,FALSE),0)</f>
        <v>0</v>
      </c>
      <c r="M147" s="30">
        <f>IF(AND($I147=1,$H147&gt;0),VLOOKUP($H147,$A$14:AF$163,13,FALSE),0)</f>
        <v>0</v>
      </c>
      <c r="N147" s="144" t="str">
        <f t="shared" si="41"/>
        <v/>
      </c>
      <c r="O147" s="106" t="str">
        <f t="shared" si="42"/>
        <v/>
      </c>
      <c r="P147" s="19" t="str">
        <f t="shared" si="38"/>
        <v/>
      </c>
      <c r="Q147" s="31" t="str">
        <f>IF(A147&lt;&gt;0,VLOOKUP(A147,Liste!$A$10:$K$159,8,FALSE),"")</f>
        <v/>
      </c>
      <c r="R147" s="30"/>
      <c r="S147" s="225"/>
      <c r="T147" s="30"/>
      <c r="U147" s="30"/>
      <c r="V147" s="30"/>
      <c r="W147" s="30"/>
      <c r="X147" s="30"/>
      <c r="Y147" s="30"/>
      <c r="Z147" s="30"/>
      <c r="AA147" s="30"/>
      <c r="AB147" s="5">
        <f t="shared" si="32"/>
        <v>0</v>
      </c>
      <c r="AC147" s="33">
        <f t="shared" si="43"/>
        <v>0</v>
      </c>
      <c r="AD147" s="112">
        <f t="shared" si="44"/>
        <v>0</v>
      </c>
      <c r="AE147" s="108">
        <f t="shared" si="33"/>
        <v>1000</v>
      </c>
    </row>
    <row r="148" spans="1:31" ht="13" x14ac:dyDescent="0.3">
      <c r="A148" s="202"/>
      <c r="B148" s="203" t="str">
        <f>IF(A148&lt;&gt;0,VLOOKUP(A148,Liste!$A$10:$D$159,4,FALSE),"")</f>
        <v/>
      </c>
      <c r="C148" s="47">
        <f t="shared" si="34"/>
        <v>0</v>
      </c>
      <c r="D148" s="47">
        <f t="shared" si="35"/>
        <v>0</v>
      </c>
      <c r="E148" s="47">
        <f t="shared" si="36"/>
        <v>0</v>
      </c>
      <c r="F148" s="64">
        <f t="shared" si="39"/>
        <v>0</v>
      </c>
      <c r="G148" s="204"/>
      <c r="H148" s="205"/>
      <c r="I148" s="64">
        <f t="shared" si="40"/>
        <v>0</v>
      </c>
      <c r="J148" s="64">
        <f t="shared" si="37"/>
        <v>0</v>
      </c>
      <c r="K148" s="30">
        <f>IF(AND($I148=1,$H148&gt;0),VLOOKUP($H148,$A$14:AD$163,11,FALSE),0)</f>
        <v>0</v>
      </c>
      <c r="L148" s="30">
        <f>IF(AND($I148=1,$H148&gt;0),VLOOKUP($H148,$A$14:AE$163,12,FALSE),0)</f>
        <v>0</v>
      </c>
      <c r="M148" s="30">
        <f>IF(AND($I148=1,$H148&gt;0),VLOOKUP($H148,$A$14:AF$163,13,FALSE),0)</f>
        <v>0</v>
      </c>
      <c r="N148" s="144" t="str">
        <f t="shared" si="41"/>
        <v/>
      </c>
      <c r="O148" s="106" t="str">
        <f t="shared" si="42"/>
        <v/>
      </c>
      <c r="P148" s="19" t="str">
        <f t="shared" si="38"/>
        <v/>
      </c>
      <c r="Q148" s="31" t="str">
        <f>IF(A148&lt;&gt;0,VLOOKUP(A148,Liste!$A$10:$K$159,8,FALSE),"")</f>
        <v/>
      </c>
      <c r="R148" s="30"/>
      <c r="S148" s="225"/>
      <c r="T148" s="30"/>
      <c r="U148" s="30"/>
      <c r="V148" s="30"/>
      <c r="W148" s="30"/>
      <c r="X148" s="30"/>
      <c r="Y148" s="30"/>
      <c r="Z148" s="30"/>
      <c r="AA148" s="30"/>
      <c r="AB148" s="5">
        <f t="shared" si="32"/>
        <v>0</v>
      </c>
      <c r="AC148" s="33">
        <f t="shared" si="43"/>
        <v>0</v>
      </c>
      <c r="AD148" s="112">
        <f t="shared" si="44"/>
        <v>0</v>
      </c>
      <c r="AE148" s="108">
        <f t="shared" si="33"/>
        <v>1000</v>
      </c>
    </row>
    <row r="149" spans="1:31" ht="13" x14ac:dyDescent="0.3">
      <c r="A149" s="202"/>
      <c r="B149" s="203"/>
      <c r="C149" s="47">
        <f t="shared" si="34"/>
        <v>0</v>
      </c>
      <c r="D149" s="47">
        <f t="shared" si="35"/>
        <v>0</v>
      </c>
      <c r="E149" s="47">
        <f t="shared" si="36"/>
        <v>0</v>
      </c>
      <c r="F149" s="64">
        <f t="shared" si="39"/>
        <v>0</v>
      </c>
      <c r="G149" s="204"/>
      <c r="H149" s="205"/>
      <c r="I149" s="64">
        <f t="shared" si="40"/>
        <v>0</v>
      </c>
      <c r="J149" s="64">
        <f t="shared" si="37"/>
        <v>0</v>
      </c>
      <c r="K149" s="30">
        <f>IF(AND($I149=1,$H149&gt;0),VLOOKUP($H149,$A$14:AD$163,11,FALSE),0)</f>
        <v>0</v>
      </c>
      <c r="L149" s="30">
        <f>IF(AND($I149=1,$H149&gt;0),VLOOKUP($H149,$A$14:AE$163,12,FALSE),0)</f>
        <v>0</v>
      </c>
      <c r="M149" s="30">
        <f>IF(AND($I149=1,$H149&gt;0),VLOOKUP($H149,$A$14:AF$163,13,FALSE),0)</f>
        <v>0</v>
      </c>
      <c r="N149" s="144" t="str">
        <f t="shared" si="41"/>
        <v/>
      </c>
      <c r="O149" s="106" t="str">
        <f t="shared" si="42"/>
        <v/>
      </c>
      <c r="P149" s="19" t="str">
        <f t="shared" si="38"/>
        <v/>
      </c>
      <c r="Q149" s="31" t="str">
        <f>IF(A149&lt;&gt;0,VLOOKUP(A149,Liste!$A$10:$K$159,8,FALSE),"")</f>
        <v/>
      </c>
      <c r="R149" s="30"/>
      <c r="S149" s="225"/>
      <c r="T149" s="30"/>
      <c r="U149" s="30"/>
      <c r="V149" s="30"/>
      <c r="W149" s="30"/>
      <c r="X149" s="30"/>
      <c r="Y149" s="30"/>
      <c r="Z149" s="30"/>
      <c r="AA149" s="30"/>
      <c r="AB149" s="5">
        <f t="shared" si="32"/>
        <v>0</v>
      </c>
      <c r="AC149" s="33">
        <f t="shared" si="43"/>
        <v>0</v>
      </c>
      <c r="AD149" s="112">
        <f t="shared" si="44"/>
        <v>0</v>
      </c>
      <c r="AE149" s="108">
        <f t="shared" si="33"/>
        <v>1000</v>
      </c>
    </row>
    <row r="150" spans="1:31" ht="13" x14ac:dyDescent="0.3">
      <c r="A150" s="202"/>
      <c r="B150" s="203" t="str">
        <f>IF(A150&lt;&gt;0,VLOOKUP(A150,Liste!$A$10:$D$159,4,FALSE),"")</f>
        <v/>
      </c>
      <c r="C150" s="47">
        <f t="shared" si="34"/>
        <v>0</v>
      </c>
      <c r="D150" s="47">
        <f t="shared" si="35"/>
        <v>0</v>
      </c>
      <c r="E150" s="47">
        <f t="shared" si="36"/>
        <v>0</v>
      </c>
      <c r="F150" s="64">
        <f t="shared" si="39"/>
        <v>0</v>
      </c>
      <c r="G150" s="204"/>
      <c r="H150" s="205"/>
      <c r="I150" s="64">
        <f t="shared" si="40"/>
        <v>0</v>
      </c>
      <c r="J150" s="64">
        <f t="shared" si="37"/>
        <v>0</v>
      </c>
      <c r="K150" s="30">
        <f>IF(AND($I150=1,$H150&gt;0),VLOOKUP($H150,$A$14:AD$163,11,FALSE),0)</f>
        <v>0</v>
      </c>
      <c r="L150" s="30">
        <f>IF(AND($I150=1,$H150&gt;0),VLOOKUP($H150,$A$14:AE$163,12,FALSE),0)</f>
        <v>0</v>
      </c>
      <c r="M150" s="30">
        <f>IF(AND($I150=1,$H150&gt;0),VLOOKUP($H150,$A$14:AF$163,13,FALSE),0)</f>
        <v>0</v>
      </c>
      <c r="N150" s="144" t="str">
        <f t="shared" si="41"/>
        <v/>
      </c>
      <c r="O150" s="106" t="str">
        <f t="shared" si="42"/>
        <v/>
      </c>
      <c r="P150" s="19" t="str">
        <f t="shared" si="38"/>
        <v/>
      </c>
      <c r="Q150" s="31" t="str">
        <f>IF(A150&lt;&gt;0,VLOOKUP(A150,Liste!$A$10:$K$159,8,FALSE),"")</f>
        <v/>
      </c>
      <c r="R150" s="30"/>
      <c r="S150" s="225"/>
      <c r="T150" s="30"/>
      <c r="U150" s="30"/>
      <c r="V150" s="30"/>
      <c r="W150" s="30"/>
      <c r="X150" s="30"/>
      <c r="Y150" s="30"/>
      <c r="Z150" s="30"/>
      <c r="AA150" s="30"/>
      <c r="AB150" s="5">
        <f t="shared" si="32"/>
        <v>0</v>
      </c>
      <c r="AC150" s="33">
        <f t="shared" si="43"/>
        <v>0</v>
      </c>
      <c r="AD150" s="112">
        <f t="shared" si="44"/>
        <v>0</v>
      </c>
      <c r="AE150" s="108">
        <f t="shared" si="33"/>
        <v>1000</v>
      </c>
    </row>
    <row r="151" spans="1:31" ht="13" x14ac:dyDescent="0.3">
      <c r="A151" s="202"/>
      <c r="B151" s="203" t="str">
        <f>IF(A151&lt;&gt;0,VLOOKUP(A151,Liste!$A$10:$D$159,4,FALSE),"")</f>
        <v/>
      </c>
      <c r="C151" s="47">
        <f t="shared" si="34"/>
        <v>0</v>
      </c>
      <c r="D151" s="47">
        <f t="shared" si="35"/>
        <v>0</v>
      </c>
      <c r="E151" s="47">
        <f t="shared" si="36"/>
        <v>0</v>
      </c>
      <c r="F151" s="64">
        <f t="shared" si="39"/>
        <v>0</v>
      </c>
      <c r="G151" s="204"/>
      <c r="H151" s="205"/>
      <c r="I151" s="64">
        <f t="shared" si="40"/>
        <v>0</v>
      </c>
      <c r="J151" s="64">
        <f t="shared" si="37"/>
        <v>0</v>
      </c>
      <c r="K151" s="30">
        <f>IF(AND($I151=1,$H151&gt;0),VLOOKUP($H151,$A$14:AD$163,11,FALSE),0)</f>
        <v>0</v>
      </c>
      <c r="L151" s="30">
        <f>IF(AND($I151=1,$H151&gt;0),VLOOKUP($H151,$A$14:AE$163,12,FALSE),0)</f>
        <v>0</v>
      </c>
      <c r="M151" s="30">
        <f>IF(AND($I151=1,$H151&gt;0),VLOOKUP($H151,$A$14:AF$163,13,FALSE),0)</f>
        <v>0</v>
      </c>
      <c r="N151" s="144" t="str">
        <f t="shared" si="41"/>
        <v/>
      </c>
      <c r="O151" s="106" t="str">
        <f t="shared" si="42"/>
        <v/>
      </c>
      <c r="P151" s="19" t="str">
        <f t="shared" si="38"/>
        <v/>
      </c>
      <c r="Q151" s="31" t="str">
        <f>IF(A151&lt;&gt;0,VLOOKUP(A151,Liste!$A$10:$K$159,8,FALSE),"")</f>
        <v/>
      </c>
      <c r="R151" s="30"/>
      <c r="S151" s="225"/>
      <c r="T151" s="30"/>
      <c r="U151" s="30"/>
      <c r="V151" s="30"/>
      <c r="W151" s="30"/>
      <c r="X151" s="30"/>
      <c r="Y151" s="30"/>
      <c r="Z151" s="30"/>
      <c r="AA151" s="30"/>
      <c r="AB151" s="5">
        <f t="shared" si="32"/>
        <v>0</v>
      </c>
      <c r="AC151" s="33">
        <f t="shared" si="43"/>
        <v>0</v>
      </c>
      <c r="AD151" s="112">
        <f t="shared" si="44"/>
        <v>0</v>
      </c>
      <c r="AE151" s="108">
        <f t="shared" si="33"/>
        <v>1000</v>
      </c>
    </row>
    <row r="152" spans="1:31" ht="13" x14ac:dyDescent="0.3">
      <c r="A152" s="202"/>
      <c r="B152" s="203" t="str">
        <f>IF(A152&lt;&gt;0,VLOOKUP(A152,Liste!$A$10:$D$159,4,FALSE),"")</f>
        <v/>
      </c>
      <c r="C152" s="47">
        <f t="shared" si="34"/>
        <v>0</v>
      </c>
      <c r="D152" s="47">
        <f t="shared" si="35"/>
        <v>0</v>
      </c>
      <c r="E152" s="47">
        <f t="shared" si="36"/>
        <v>0</v>
      </c>
      <c r="F152" s="64">
        <f t="shared" si="39"/>
        <v>0</v>
      </c>
      <c r="G152" s="204"/>
      <c r="H152" s="205"/>
      <c r="I152" s="64">
        <f t="shared" si="40"/>
        <v>0</v>
      </c>
      <c r="J152" s="64">
        <f t="shared" si="37"/>
        <v>0</v>
      </c>
      <c r="K152" s="30">
        <f>IF(AND($I152=1,$H152&gt;0),VLOOKUP($H152,$A$14:AD$163,11,FALSE),0)</f>
        <v>0</v>
      </c>
      <c r="L152" s="30">
        <f>IF(AND($I152=1,$H152&gt;0),VLOOKUP($H152,$A$14:AE$163,12,FALSE),0)</f>
        <v>0</v>
      </c>
      <c r="M152" s="30">
        <f>IF(AND($I152=1,$H152&gt;0),VLOOKUP($H152,$A$14:AF$163,13,FALSE),0)</f>
        <v>0</v>
      </c>
      <c r="N152" s="144" t="str">
        <f t="shared" si="41"/>
        <v/>
      </c>
      <c r="O152" s="106" t="str">
        <f t="shared" si="42"/>
        <v/>
      </c>
      <c r="P152" s="19" t="str">
        <f t="shared" si="38"/>
        <v/>
      </c>
      <c r="Q152" s="31" t="str">
        <f>IF(A152&lt;&gt;0,VLOOKUP(A152,Liste!$A$10:$K$159,8,FALSE),"")</f>
        <v/>
      </c>
      <c r="R152" s="30"/>
      <c r="S152" s="225"/>
      <c r="T152" s="30"/>
      <c r="U152" s="30"/>
      <c r="V152" s="30"/>
      <c r="W152" s="30"/>
      <c r="X152" s="30"/>
      <c r="Y152" s="30"/>
      <c r="Z152" s="30"/>
      <c r="AA152" s="30"/>
      <c r="AB152" s="5">
        <f t="shared" si="32"/>
        <v>0</v>
      </c>
      <c r="AC152" s="33">
        <f t="shared" si="43"/>
        <v>0</v>
      </c>
      <c r="AD152" s="112">
        <f t="shared" si="44"/>
        <v>0</v>
      </c>
      <c r="AE152" s="108">
        <f t="shared" si="33"/>
        <v>1000</v>
      </c>
    </row>
    <row r="153" spans="1:31" ht="13" x14ac:dyDescent="0.3">
      <c r="A153" s="202"/>
      <c r="B153" s="203" t="str">
        <f>IF(A153&lt;&gt;0,VLOOKUP(A153,Liste!$A$10:$D$159,4,FALSE),"")</f>
        <v/>
      </c>
      <c r="C153" s="47">
        <f t="shared" si="34"/>
        <v>0</v>
      </c>
      <c r="D153" s="47">
        <f t="shared" si="35"/>
        <v>0</v>
      </c>
      <c r="E153" s="47">
        <f t="shared" si="36"/>
        <v>0</v>
      </c>
      <c r="F153" s="64">
        <f t="shared" si="39"/>
        <v>0</v>
      </c>
      <c r="G153" s="204"/>
      <c r="H153" s="205"/>
      <c r="I153" s="64">
        <f t="shared" si="40"/>
        <v>0</v>
      </c>
      <c r="J153" s="64">
        <f t="shared" si="37"/>
        <v>0</v>
      </c>
      <c r="K153" s="30">
        <f>IF(AND($I153=1,$H153&gt;0),VLOOKUP($H153,$A$14:AD$163,11,FALSE),0)</f>
        <v>0</v>
      </c>
      <c r="L153" s="30">
        <f>IF(AND($I153=1,$H153&gt;0),VLOOKUP($H153,$A$14:AE$163,12,FALSE),0)</f>
        <v>0</v>
      </c>
      <c r="M153" s="30">
        <f>IF(AND($I153=1,$H153&gt;0),VLOOKUP($H153,$A$14:AF$163,13,FALSE),0)</f>
        <v>0</v>
      </c>
      <c r="N153" s="144" t="str">
        <f t="shared" si="41"/>
        <v/>
      </c>
      <c r="O153" s="106" t="str">
        <f t="shared" si="42"/>
        <v/>
      </c>
      <c r="P153" s="19" t="str">
        <f t="shared" si="38"/>
        <v/>
      </c>
      <c r="Q153" s="31" t="str">
        <f>IF(A153&lt;&gt;0,VLOOKUP(A153,Liste!$A$10:$K$159,8,FALSE),"")</f>
        <v/>
      </c>
      <c r="R153" s="30"/>
      <c r="S153" s="225"/>
      <c r="T153" s="30"/>
      <c r="U153" s="30"/>
      <c r="V153" s="30"/>
      <c r="W153" s="30"/>
      <c r="X153" s="30"/>
      <c r="Y153" s="30"/>
      <c r="Z153" s="30"/>
      <c r="AA153" s="30"/>
      <c r="AB153" s="5">
        <f t="shared" si="32"/>
        <v>0</v>
      </c>
      <c r="AC153" s="33">
        <f t="shared" si="43"/>
        <v>0</v>
      </c>
      <c r="AD153" s="112">
        <f t="shared" si="44"/>
        <v>0</v>
      </c>
      <c r="AE153" s="108">
        <f t="shared" si="33"/>
        <v>1000</v>
      </c>
    </row>
    <row r="154" spans="1:31" ht="13" x14ac:dyDescent="0.3">
      <c r="A154" s="202"/>
      <c r="B154" s="203" t="str">
        <f>IF(A154&lt;&gt;0,VLOOKUP(A154,Liste!$A$10:$D$159,4,FALSE),"")</f>
        <v/>
      </c>
      <c r="C154" s="47">
        <f t="shared" si="34"/>
        <v>0</v>
      </c>
      <c r="D154" s="47">
        <f t="shared" si="35"/>
        <v>0</v>
      </c>
      <c r="E154" s="47">
        <f t="shared" si="36"/>
        <v>0</v>
      </c>
      <c r="F154" s="64">
        <f t="shared" si="39"/>
        <v>0</v>
      </c>
      <c r="G154" s="204"/>
      <c r="H154" s="205"/>
      <c r="I154" s="64">
        <f t="shared" si="40"/>
        <v>0</v>
      </c>
      <c r="J154" s="64">
        <f t="shared" si="37"/>
        <v>0</v>
      </c>
      <c r="K154" s="30">
        <f>IF(AND($I154=1,$H154&gt;0),VLOOKUP($H154,$A$14:AD$163,11,FALSE),0)</f>
        <v>0</v>
      </c>
      <c r="L154" s="30">
        <f>IF(AND($I154=1,$H154&gt;0),VLOOKUP($H154,$A$14:AE$163,12,FALSE),0)</f>
        <v>0</v>
      </c>
      <c r="M154" s="30">
        <f>IF(AND($I154=1,$H154&gt;0),VLOOKUP($H154,$A$14:AF$163,13,FALSE),0)</f>
        <v>0</v>
      </c>
      <c r="N154" s="144" t="str">
        <f t="shared" si="41"/>
        <v/>
      </c>
      <c r="O154" s="106" t="str">
        <f t="shared" si="42"/>
        <v/>
      </c>
      <c r="P154" s="19" t="str">
        <f t="shared" si="38"/>
        <v/>
      </c>
      <c r="Q154" s="31" t="str">
        <f>IF(A154&lt;&gt;0,VLOOKUP(A154,Liste!$A$10:$K$159,8,FALSE),"")</f>
        <v/>
      </c>
      <c r="R154" s="30"/>
      <c r="S154" s="225"/>
      <c r="T154" s="30"/>
      <c r="U154" s="30"/>
      <c r="V154" s="30"/>
      <c r="W154" s="30"/>
      <c r="X154" s="30"/>
      <c r="Y154" s="30"/>
      <c r="Z154" s="30"/>
      <c r="AA154" s="30"/>
      <c r="AB154" s="5">
        <f t="shared" si="32"/>
        <v>0</v>
      </c>
      <c r="AC154" s="33">
        <f t="shared" si="43"/>
        <v>0</v>
      </c>
      <c r="AD154" s="112">
        <f t="shared" si="44"/>
        <v>0</v>
      </c>
      <c r="AE154" s="108">
        <f t="shared" si="33"/>
        <v>1000</v>
      </c>
    </row>
    <row r="155" spans="1:31" ht="13" x14ac:dyDescent="0.3">
      <c r="A155" s="202"/>
      <c r="B155" s="203" t="str">
        <f>IF(A155&lt;&gt;0,VLOOKUP(A155,Liste!$A$10:$D$159,4,FALSE),"")</f>
        <v/>
      </c>
      <c r="C155" s="47">
        <f t="shared" si="34"/>
        <v>0</v>
      </c>
      <c r="D155" s="47">
        <f t="shared" si="35"/>
        <v>0</v>
      </c>
      <c r="E155" s="47">
        <f t="shared" si="36"/>
        <v>0</v>
      </c>
      <c r="F155" s="64">
        <f t="shared" si="39"/>
        <v>0</v>
      </c>
      <c r="G155" s="204"/>
      <c r="H155" s="205"/>
      <c r="I155" s="64">
        <f t="shared" si="40"/>
        <v>0</v>
      </c>
      <c r="J155" s="64">
        <f t="shared" si="37"/>
        <v>0</v>
      </c>
      <c r="K155" s="30">
        <f>IF(AND($I155=1,$H155&gt;0),VLOOKUP($H155,$A$14:AD$163,11,FALSE),0)</f>
        <v>0</v>
      </c>
      <c r="L155" s="30">
        <f>IF(AND($I155=1,$H155&gt;0),VLOOKUP($H155,$A$14:AE$163,12,FALSE),0)</f>
        <v>0</v>
      </c>
      <c r="M155" s="30">
        <f>IF(AND($I155=1,$H155&gt;0),VLOOKUP($H155,$A$14:AF$163,13,FALSE),0)</f>
        <v>0</v>
      </c>
      <c r="N155" s="144" t="str">
        <f t="shared" si="41"/>
        <v/>
      </c>
      <c r="O155" s="106" t="str">
        <f t="shared" si="42"/>
        <v/>
      </c>
      <c r="P155" s="19" t="str">
        <f t="shared" si="38"/>
        <v/>
      </c>
      <c r="Q155" s="31" t="str">
        <f>IF(A155&lt;&gt;0,VLOOKUP(A155,Liste!$A$10:$K$159,8,FALSE),"")</f>
        <v/>
      </c>
      <c r="R155" s="30"/>
      <c r="S155" s="225"/>
      <c r="T155" s="30"/>
      <c r="U155" s="30"/>
      <c r="V155" s="30"/>
      <c r="W155" s="30"/>
      <c r="X155" s="30"/>
      <c r="Y155" s="30"/>
      <c r="Z155" s="30"/>
      <c r="AA155" s="30"/>
      <c r="AB155" s="5">
        <f t="shared" si="32"/>
        <v>0</v>
      </c>
      <c r="AC155" s="33">
        <f t="shared" si="43"/>
        <v>0</v>
      </c>
      <c r="AD155" s="112">
        <f t="shared" si="44"/>
        <v>0</v>
      </c>
      <c r="AE155" s="108">
        <f t="shared" si="33"/>
        <v>1000</v>
      </c>
    </row>
    <row r="156" spans="1:31" ht="13" x14ac:dyDescent="0.3">
      <c r="A156" s="202"/>
      <c r="B156" s="203" t="str">
        <f>IF(A156&lt;&gt;0,VLOOKUP(A156,Liste!$A$10:$D$159,4,FALSE),"")</f>
        <v/>
      </c>
      <c r="C156" s="47">
        <f t="shared" si="34"/>
        <v>0</v>
      </c>
      <c r="D156" s="47">
        <f t="shared" si="35"/>
        <v>0</v>
      </c>
      <c r="E156" s="47">
        <f t="shared" si="36"/>
        <v>0</v>
      </c>
      <c r="F156" s="64">
        <f t="shared" si="39"/>
        <v>0</v>
      </c>
      <c r="G156" s="204"/>
      <c r="H156" s="205"/>
      <c r="I156" s="64">
        <f t="shared" si="40"/>
        <v>0</v>
      </c>
      <c r="J156" s="64">
        <f t="shared" si="37"/>
        <v>0</v>
      </c>
      <c r="K156" s="30">
        <f>IF(AND($I156=1,$H156&gt;0),VLOOKUP($H156,$A$14:AD$163,11,FALSE),0)</f>
        <v>0</v>
      </c>
      <c r="L156" s="30">
        <f>IF(AND($I156=1,$H156&gt;0),VLOOKUP($H156,$A$14:AE$163,12,FALSE),0)</f>
        <v>0</v>
      </c>
      <c r="M156" s="30">
        <f>IF(AND($I156=1,$H156&gt;0),VLOOKUP($H156,$A$14:AF$163,13,FALSE),0)</f>
        <v>0</v>
      </c>
      <c r="N156" s="144" t="str">
        <f t="shared" si="41"/>
        <v/>
      </c>
      <c r="O156" s="106" t="str">
        <f t="shared" si="42"/>
        <v/>
      </c>
      <c r="P156" s="19" t="str">
        <f t="shared" si="38"/>
        <v/>
      </c>
      <c r="Q156" s="31" t="str">
        <f>IF(A156&lt;&gt;0,VLOOKUP(A156,Liste!$A$10:$K$159,8,FALSE),"")</f>
        <v/>
      </c>
      <c r="R156" s="30"/>
      <c r="S156" s="225"/>
      <c r="T156" s="30"/>
      <c r="U156" s="30"/>
      <c r="V156" s="30"/>
      <c r="W156" s="30"/>
      <c r="X156" s="30"/>
      <c r="Y156" s="30"/>
      <c r="Z156" s="30"/>
      <c r="AA156" s="30"/>
      <c r="AB156" s="5">
        <f t="shared" si="32"/>
        <v>0</v>
      </c>
      <c r="AC156" s="33">
        <f t="shared" si="43"/>
        <v>0</v>
      </c>
      <c r="AD156" s="112">
        <f t="shared" si="44"/>
        <v>0</v>
      </c>
      <c r="AE156" s="108">
        <f t="shared" si="33"/>
        <v>1000</v>
      </c>
    </row>
    <row r="157" spans="1:31" ht="13" x14ac:dyDescent="0.3">
      <c r="A157" s="202"/>
      <c r="B157" s="203" t="str">
        <f>IF(A157&lt;&gt;0,VLOOKUP(A157,Liste!$A$10:$D$159,4,FALSE),"")</f>
        <v/>
      </c>
      <c r="C157" s="47">
        <f t="shared" si="34"/>
        <v>0</v>
      </c>
      <c r="D157" s="47">
        <f t="shared" si="35"/>
        <v>0</v>
      </c>
      <c r="E157" s="47">
        <f t="shared" si="36"/>
        <v>0</v>
      </c>
      <c r="F157" s="64">
        <f t="shared" si="39"/>
        <v>0</v>
      </c>
      <c r="G157" s="204"/>
      <c r="H157" s="205"/>
      <c r="I157" s="64">
        <f t="shared" si="40"/>
        <v>0</v>
      </c>
      <c r="J157" s="64">
        <f t="shared" si="37"/>
        <v>0</v>
      </c>
      <c r="K157" s="30">
        <f>IF(AND($I157=1,$H157&gt;0),VLOOKUP($H157,$A$14:AD$163,11,FALSE),0)</f>
        <v>0</v>
      </c>
      <c r="L157" s="30">
        <f>IF(AND($I157=1,$H157&gt;0),VLOOKUP($H157,$A$14:AE$163,12,FALSE),0)</f>
        <v>0</v>
      </c>
      <c r="M157" s="30">
        <f>IF(AND($I157=1,$H157&gt;0),VLOOKUP($H157,$A$14:AF$163,13,FALSE),0)</f>
        <v>0</v>
      </c>
      <c r="N157" s="144" t="str">
        <f t="shared" si="41"/>
        <v/>
      </c>
      <c r="O157" s="106" t="str">
        <f t="shared" si="42"/>
        <v/>
      </c>
      <c r="P157" s="19" t="str">
        <f t="shared" si="38"/>
        <v/>
      </c>
      <c r="Q157" s="31" t="str">
        <f>IF(A157&lt;&gt;0,VLOOKUP(A157,Liste!$A$10:$K$159,8,FALSE),"")</f>
        <v/>
      </c>
      <c r="R157" s="30"/>
      <c r="S157" s="225"/>
      <c r="T157" s="30"/>
      <c r="U157" s="30"/>
      <c r="V157" s="30"/>
      <c r="W157" s="30"/>
      <c r="X157" s="30"/>
      <c r="Y157" s="30"/>
      <c r="Z157" s="30"/>
      <c r="AA157" s="30"/>
      <c r="AB157" s="5">
        <f t="shared" si="32"/>
        <v>0</v>
      </c>
      <c r="AC157" s="33">
        <f t="shared" si="43"/>
        <v>0</v>
      </c>
      <c r="AD157" s="112">
        <f t="shared" si="44"/>
        <v>0</v>
      </c>
      <c r="AE157" s="108">
        <f t="shared" si="33"/>
        <v>1000</v>
      </c>
    </row>
    <row r="158" spans="1:31" ht="13" x14ac:dyDescent="0.3">
      <c r="A158" s="202"/>
      <c r="B158" s="203" t="str">
        <f>IF(A158&lt;&gt;0,VLOOKUP(A158,Liste!$A$10:$D$159,4,FALSE),"")</f>
        <v/>
      </c>
      <c r="C158" s="47">
        <f t="shared" si="34"/>
        <v>0</v>
      </c>
      <c r="D158" s="47">
        <f t="shared" si="35"/>
        <v>0</v>
      </c>
      <c r="E158" s="47">
        <f t="shared" si="36"/>
        <v>0</v>
      </c>
      <c r="F158" s="64">
        <f t="shared" si="39"/>
        <v>0</v>
      </c>
      <c r="G158" s="204"/>
      <c r="H158" s="205"/>
      <c r="I158" s="64">
        <f t="shared" si="40"/>
        <v>0</v>
      </c>
      <c r="J158" s="64">
        <f t="shared" si="37"/>
        <v>0</v>
      </c>
      <c r="K158" s="30">
        <f>IF(AND($I158=1,$H158&gt;0),VLOOKUP($H158,$A$14:AD$163,11,FALSE),0)</f>
        <v>0</v>
      </c>
      <c r="L158" s="30">
        <f>IF(AND($I158=1,$H158&gt;0),VLOOKUP($H158,$A$14:AE$163,12,FALSE),0)</f>
        <v>0</v>
      </c>
      <c r="M158" s="30">
        <f>IF(AND($I158=1,$H158&gt;0),VLOOKUP($H158,$A$14:AF$163,13,FALSE),0)</f>
        <v>0</v>
      </c>
      <c r="N158" s="144"/>
      <c r="O158" s="106" t="str">
        <f t="shared" si="42"/>
        <v/>
      </c>
      <c r="P158" s="19" t="str">
        <f t="shared" si="38"/>
        <v/>
      </c>
      <c r="Q158" s="31" t="str">
        <f>IF(A158&lt;&gt;0,VLOOKUP(A158,Liste!$A$10:$K$159,8,FALSE),"")</f>
        <v/>
      </c>
      <c r="R158" s="30"/>
      <c r="S158" s="225"/>
      <c r="T158" s="30"/>
      <c r="U158" s="30"/>
      <c r="V158" s="30"/>
      <c r="W158" s="30"/>
      <c r="X158" s="30"/>
      <c r="Y158" s="30"/>
      <c r="Z158" s="30"/>
      <c r="AA158" s="30"/>
      <c r="AB158" s="5">
        <f t="shared" si="32"/>
        <v>0</v>
      </c>
      <c r="AC158" s="33">
        <f t="shared" si="43"/>
        <v>0</v>
      </c>
      <c r="AD158" s="112">
        <f t="shared" si="44"/>
        <v>0</v>
      </c>
      <c r="AE158" s="108">
        <f t="shared" si="33"/>
        <v>1000</v>
      </c>
    </row>
    <row r="159" spans="1:31" ht="13" x14ac:dyDescent="0.3">
      <c r="A159" s="202"/>
      <c r="B159" s="203" t="str">
        <f>IF(A159&lt;&gt;0,VLOOKUP(A159,Liste!$A$10:$D$159,4,FALSE),"")</f>
        <v/>
      </c>
      <c r="C159" s="47">
        <f t="shared" si="34"/>
        <v>0</v>
      </c>
      <c r="D159" s="47">
        <f t="shared" si="35"/>
        <v>0</v>
      </c>
      <c r="E159" s="47">
        <f t="shared" si="36"/>
        <v>0</v>
      </c>
      <c r="F159" s="64">
        <f t="shared" si="39"/>
        <v>0</v>
      </c>
      <c r="G159" s="204"/>
      <c r="H159" s="205"/>
      <c r="I159" s="64">
        <f t="shared" si="40"/>
        <v>0</v>
      </c>
      <c r="J159" s="64">
        <f t="shared" si="37"/>
        <v>0</v>
      </c>
      <c r="K159" s="30">
        <f>IF(AND($I159=1,$H159&gt;0),VLOOKUP($H159,$A$14:AD$163,11,FALSE),0)</f>
        <v>0</v>
      </c>
      <c r="L159" s="30">
        <f>IF(AND($I159=1,$H159&gt;0),VLOOKUP($H159,$A$14:AE$163,12,FALSE),0)</f>
        <v>0</v>
      </c>
      <c r="M159" s="30">
        <f>IF(AND($I159=1,$H159&gt;0),VLOOKUP($H159,$A$14:AF$163,13,FALSE),0)</f>
        <v>0</v>
      </c>
      <c r="N159" s="144" t="str">
        <f t="shared" si="41"/>
        <v/>
      </c>
      <c r="O159" s="106" t="str">
        <f t="shared" si="42"/>
        <v/>
      </c>
      <c r="P159" s="19" t="str">
        <f t="shared" si="38"/>
        <v/>
      </c>
      <c r="Q159" s="31" t="str">
        <f>IF(A159&lt;&gt;0,VLOOKUP(A159,Liste!$A$10:$K$159,8,FALSE),"")</f>
        <v/>
      </c>
      <c r="R159" s="30"/>
      <c r="S159" s="225"/>
      <c r="T159" s="30"/>
      <c r="U159" s="30"/>
      <c r="V159" s="30"/>
      <c r="W159" s="30"/>
      <c r="X159" s="30"/>
      <c r="Y159" s="30"/>
      <c r="Z159" s="30"/>
      <c r="AA159" s="30"/>
      <c r="AB159" s="5">
        <f t="shared" si="32"/>
        <v>0</v>
      </c>
      <c r="AC159" s="33">
        <f t="shared" si="43"/>
        <v>0</v>
      </c>
      <c r="AD159" s="112">
        <f t="shared" si="44"/>
        <v>0</v>
      </c>
      <c r="AE159" s="108">
        <f t="shared" si="33"/>
        <v>1000</v>
      </c>
    </row>
    <row r="160" spans="1:31" ht="13" x14ac:dyDescent="0.3">
      <c r="A160" s="202"/>
      <c r="B160" s="203" t="str">
        <f>IF(A160&lt;&gt;0,VLOOKUP(A160,Liste!$A$10:$D$159,4,FALSE),"")</f>
        <v/>
      </c>
      <c r="C160" s="47">
        <f t="shared" si="34"/>
        <v>0</v>
      </c>
      <c r="D160" s="47">
        <f t="shared" si="35"/>
        <v>0</v>
      </c>
      <c r="E160" s="47">
        <f t="shared" si="36"/>
        <v>0</v>
      </c>
      <c r="F160" s="64">
        <f t="shared" si="39"/>
        <v>0</v>
      </c>
      <c r="G160" s="204"/>
      <c r="H160" s="205"/>
      <c r="I160" s="64">
        <f t="shared" si="40"/>
        <v>0</v>
      </c>
      <c r="J160" s="64">
        <f t="shared" si="37"/>
        <v>0</v>
      </c>
      <c r="K160" s="30">
        <f>IF(AND($I160=1,$H160&gt;0),VLOOKUP($H160,$A$14:AD$163,11,FALSE),0)</f>
        <v>0</v>
      </c>
      <c r="L160" s="30">
        <f>IF(AND($I160=1,$H160&gt;0),VLOOKUP($H160,$A$14:AE$163,12,FALSE),0)</f>
        <v>0</v>
      </c>
      <c r="M160" s="30">
        <f>IF(AND($I160=1,$H160&gt;0),VLOOKUP($H160,$A$14:AF$163,13,FALSE),0)</f>
        <v>0</v>
      </c>
      <c r="N160" s="144" t="str">
        <f t="shared" si="41"/>
        <v/>
      </c>
      <c r="O160" s="106" t="str">
        <f t="shared" si="42"/>
        <v/>
      </c>
      <c r="P160" s="19" t="str">
        <f t="shared" si="38"/>
        <v/>
      </c>
      <c r="Q160" s="31" t="str">
        <f>IF(A160&lt;&gt;0,VLOOKUP(A160,Liste!$A$10:$K$159,8,FALSE),"")</f>
        <v/>
      </c>
      <c r="R160" s="30"/>
      <c r="S160" s="225"/>
      <c r="T160" s="30"/>
      <c r="U160" s="30"/>
      <c r="V160" s="30"/>
      <c r="W160" s="30"/>
      <c r="X160" s="30"/>
      <c r="Y160" s="30"/>
      <c r="Z160" s="30"/>
      <c r="AA160" s="30"/>
      <c r="AB160" s="5">
        <f t="shared" si="32"/>
        <v>0</v>
      </c>
      <c r="AC160" s="33">
        <f t="shared" si="43"/>
        <v>0</v>
      </c>
      <c r="AD160" s="112">
        <f t="shared" si="44"/>
        <v>0</v>
      </c>
      <c r="AE160" s="108">
        <f t="shared" si="33"/>
        <v>1000</v>
      </c>
    </row>
    <row r="161" spans="1:31" ht="13" x14ac:dyDescent="0.3">
      <c r="A161" s="202"/>
      <c r="B161" s="203" t="str">
        <f>IF(A161&lt;&gt;0,VLOOKUP(A161,Liste!$A$10:$D$159,4,FALSE),"")</f>
        <v/>
      </c>
      <c r="C161" s="47">
        <f t="shared" si="34"/>
        <v>0</v>
      </c>
      <c r="D161" s="47">
        <f t="shared" si="35"/>
        <v>0</v>
      </c>
      <c r="E161" s="47">
        <f t="shared" si="36"/>
        <v>0</v>
      </c>
      <c r="F161" s="64">
        <f t="shared" si="39"/>
        <v>0</v>
      </c>
      <c r="G161" s="204"/>
      <c r="H161" s="205"/>
      <c r="I161" s="64">
        <f t="shared" si="40"/>
        <v>0</v>
      </c>
      <c r="J161" s="64">
        <f t="shared" si="37"/>
        <v>0</v>
      </c>
      <c r="K161" s="30">
        <f>IF(AND($I161=1,$H161&gt;0),VLOOKUP($H161,$A$14:AD$163,11,FALSE),0)</f>
        <v>0</v>
      </c>
      <c r="L161" s="30">
        <f>IF(AND($I161=1,$H161&gt;0),VLOOKUP($H161,$A$14:AE$163,12,FALSE),0)</f>
        <v>0</v>
      </c>
      <c r="M161" s="30">
        <f>IF(AND($I161=1,$H161&gt;0),VLOOKUP($H161,$A$14:AF$163,13,FALSE),0)</f>
        <v>0</v>
      </c>
      <c r="N161" s="144" t="str">
        <f t="shared" si="41"/>
        <v/>
      </c>
      <c r="O161" s="106" t="str">
        <f t="shared" si="42"/>
        <v/>
      </c>
      <c r="P161" s="19" t="str">
        <f t="shared" si="38"/>
        <v/>
      </c>
      <c r="Q161" s="31" t="str">
        <f>IF(A161&lt;&gt;0,VLOOKUP(A161,Liste!$A$10:$K$159,8,FALSE),"")</f>
        <v/>
      </c>
      <c r="R161" s="30"/>
      <c r="S161" s="225"/>
      <c r="T161" s="30"/>
      <c r="U161" s="30"/>
      <c r="V161" s="30"/>
      <c r="W161" s="30"/>
      <c r="X161" s="30"/>
      <c r="Y161" s="30"/>
      <c r="Z161" s="30"/>
      <c r="AA161" s="30"/>
      <c r="AB161" s="5">
        <f t="shared" si="32"/>
        <v>0</v>
      </c>
      <c r="AC161" s="33">
        <f t="shared" si="43"/>
        <v>0</v>
      </c>
      <c r="AD161" s="112">
        <f t="shared" si="44"/>
        <v>0</v>
      </c>
      <c r="AE161" s="108">
        <f t="shared" si="33"/>
        <v>1000</v>
      </c>
    </row>
    <row r="162" spans="1:31" ht="13" x14ac:dyDescent="0.3">
      <c r="A162" s="202"/>
      <c r="B162" s="203" t="str">
        <f>IF(A162&lt;&gt;0,VLOOKUP(A162,Liste!$A$10:$D$159,4,FALSE),"")</f>
        <v/>
      </c>
      <c r="C162" s="47">
        <f t="shared" si="34"/>
        <v>0</v>
      </c>
      <c r="D162" s="47">
        <f t="shared" si="35"/>
        <v>0</v>
      </c>
      <c r="E162" s="47">
        <f t="shared" si="36"/>
        <v>0</v>
      </c>
      <c r="F162" s="64">
        <f t="shared" si="39"/>
        <v>0</v>
      </c>
      <c r="G162" s="204"/>
      <c r="H162" s="205"/>
      <c r="I162" s="64">
        <f t="shared" si="40"/>
        <v>0</v>
      </c>
      <c r="J162" s="64">
        <f t="shared" si="37"/>
        <v>0</v>
      </c>
      <c r="K162" s="30">
        <f>IF(AND($I162=1,$H162&gt;0),VLOOKUP($H162,$A$14:AD$163,11,FALSE),0)</f>
        <v>0</v>
      </c>
      <c r="L162" s="30">
        <f>IF(AND($I162=1,$H162&gt;0),VLOOKUP($H162,$A$14:AE$163,12,FALSE),0)</f>
        <v>0</v>
      </c>
      <c r="M162" s="30">
        <f>IF(AND($I162=1,$H162&gt;0),VLOOKUP($H162,$A$14:AF$163,13,FALSE),0)</f>
        <v>0</v>
      </c>
      <c r="N162" s="144" t="str">
        <f t="shared" si="41"/>
        <v/>
      </c>
      <c r="O162" s="106" t="str">
        <f t="shared" si="42"/>
        <v/>
      </c>
      <c r="P162" s="19" t="str">
        <f t="shared" si="38"/>
        <v/>
      </c>
      <c r="Q162" s="31" t="str">
        <f>IF(A162&lt;&gt;0,VLOOKUP(A162,Liste!$A$10:$K$159,8,FALSE),"")</f>
        <v/>
      </c>
      <c r="R162" s="30"/>
      <c r="S162" s="225"/>
      <c r="T162" s="30"/>
      <c r="U162" s="30"/>
      <c r="V162" s="30"/>
      <c r="W162" s="30"/>
      <c r="X162" s="30"/>
      <c r="Y162" s="30"/>
      <c r="Z162" s="30"/>
      <c r="AA162" s="30"/>
      <c r="AB162" s="5">
        <f t="shared" si="32"/>
        <v>0</v>
      </c>
      <c r="AC162" s="33">
        <f t="shared" si="43"/>
        <v>0</v>
      </c>
      <c r="AD162" s="112">
        <f t="shared" si="44"/>
        <v>0</v>
      </c>
      <c r="AE162" s="108">
        <f t="shared" si="33"/>
        <v>1000</v>
      </c>
    </row>
    <row r="163" spans="1:31" ht="13" x14ac:dyDescent="0.3">
      <c r="A163" s="202"/>
      <c r="B163" s="203" t="str">
        <f>IF(A163&lt;&gt;0,VLOOKUP(A163,Liste!$A$10:$D$159,4,FALSE),"")</f>
        <v/>
      </c>
      <c r="C163" s="47">
        <f t="shared" si="34"/>
        <v>0</v>
      </c>
      <c r="D163" s="47">
        <f t="shared" si="35"/>
        <v>0</v>
      </c>
      <c r="E163" s="47">
        <f t="shared" si="36"/>
        <v>0</v>
      </c>
      <c r="F163" s="64">
        <f t="shared" si="39"/>
        <v>0</v>
      </c>
      <c r="G163" s="204"/>
      <c r="H163" s="205"/>
      <c r="I163" s="64">
        <f t="shared" si="40"/>
        <v>0</v>
      </c>
      <c r="J163" s="64">
        <f t="shared" ref="J163" si="45">IF(F163&gt;0,F163,0)</f>
        <v>0</v>
      </c>
      <c r="K163" s="30">
        <f>IF(AND($I163=1,$H163&gt;0),VLOOKUP($H163,$A$14:AD$163,11,FALSE),0)</f>
        <v>0</v>
      </c>
      <c r="L163" s="30">
        <f>IF(AND($I163=1,$H163&gt;0),VLOOKUP($H163,$A$14:AE$163,12,FALSE),0)</f>
        <v>0</v>
      </c>
      <c r="M163" s="30">
        <f>IF(AND($I163=1,$H163&gt;0),VLOOKUP($H163,$A$14:AF$163,13,FALSE),0)</f>
        <v>0</v>
      </c>
      <c r="N163" s="144" t="str">
        <f t="shared" si="41"/>
        <v/>
      </c>
      <c r="O163" s="106" t="str">
        <f t="shared" si="42"/>
        <v/>
      </c>
      <c r="P163" s="19" t="str">
        <f t="shared" si="38"/>
        <v/>
      </c>
      <c r="Q163" s="31" t="str">
        <f>IF(A163&lt;&gt;0,VLOOKUP(A163,Liste!$A$10:$K$159,8,FALSE),"")</f>
        <v/>
      </c>
      <c r="R163" s="30"/>
      <c r="S163" s="225"/>
      <c r="T163" s="30"/>
      <c r="U163" s="30"/>
      <c r="V163" s="30"/>
      <c r="W163" s="30"/>
      <c r="X163" s="30"/>
      <c r="Y163" s="30"/>
      <c r="Z163" s="30"/>
      <c r="AA163" s="30"/>
      <c r="AB163" s="5">
        <f t="shared" si="32"/>
        <v>0</v>
      </c>
      <c r="AC163" s="33">
        <f t="shared" si="43"/>
        <v>0</v>
      </c>
      <c r="AD163" s="112">
        <f t="shared" si="44"/>
        <v>0</v>
      </c>
      <c r="AE163" s="108">
        <f t="shared" si="33"/>
        <v>1000</v>
      </c>
    </row>
  </sheetData>
  <mergeCells count="1">
    <mergeCell ref="G7:H8"/>
  </mergeCells>
  <conditionalFormatting sqref="J14:J162">
    <cfRule type="cellIs" dxfId="13" priority="74" stopIfTrue="1" operator="equal">
      <formula>0</formula>
    </cfRule>
  </conditionalFormatting>
  <conditionalFormatting sqref="J163">
    <cfRule type="cellIs" dxfId="12" priority="27" stopIfTrue="1" operator="equal">
      <formula>0</formula>
    </cfRule>
  </conditionalFormatting>
  <conditionalFormatting sqref="G7:H8">
    <cfRule type="cellIs" dxfId="11" priority="19" operator="greaterThan">
      <formula>1</formula>
    </cfRule>
  </conditionalFormatting>
  <conditionalFormatting sqref="H14:H163">
    <cfRule type="cellIs" dxfId="10" priority="17" stopIfTrue="1" operator="greaterThan">
      <formula>0</formula>
    </cfRule>
  </conditionalFormatting>
  <conditionalFormatting sqref="O14:O163">
    <cfRule type="cellIs" dxfId="9" priority="5" operator="equal">
      <formula>1</formula>
    </cfRule>
  </conditionalFormatting>
  <conditionalFormatting sqref="N14:N163">
    <cfRule type="containsText" dxfId="8" priority="4" operator="containsText" text="ERREUR">
      <formula>NOT(ISERROR(SEARCH("ERREUR",N14)))</formula>
    </cfRule>
  </conditionalFormatting>
  <conditionalFormatting sqref="AC11">
    <cfRule type="cellIs" dxfId="7" priority="1" operator="greaterThan">
      <formula>0</formula>
    </cfRule>
  </conditionalFormatting>
  <dataValidations count="5">
    <dataValidation type="whole" allowBlank="1" showInputMessage="1" showErrorMessage="1" sqref="H14:H163" xr:uid="{00000000-0002-0000-0300-000000000000}">
      <formula1>1</formula1>
      <formula2>500</formula2>
    </dataValidation>
    <dataValidation type="custom" allowBlank="1" showInputMessage="1" showErrorMessage="1" sqref="R3:AA4 Q13:AA13 C14:F163 O3 AL3 G3:H3 L7:M7 O7 AF9 AB14:AE163 AK2:AK3 AJ2 B34:B163 I14:J163 N14:P163" xr:uid="{00000000-0002-0000-0300-000001000000}">
      <formula1>"&gt;=1"</formula1>
    </dataValidation>
    <dataValidation type="custom" allowBlank="1" showInputMessage="1" showErrorMessage="1" sqref="AC11" xr:uid="{95D35F1F-8676-43CF-BD54-94B970859E1A}">
      <formula1>"V=1"</formula1>
    </dataValidation>
    <dataValidation type="custom" allowBlank="1" showInputMessage="1" showErrorMessage="1" sqref="AI7:AK11" xr:uid="{A4B994D1-4540-4465-AD3E-A96F66B24267}">
      <formula1>"&gt;)1"</formula1>
    </dataValidation>
    <dataValidation allowBlank="1" showInputMessage="1" showErrorMessage="1" sqref="K14:M163" xr:uid="{00000000-0002-0000-0300-000005000000}"/>
  </dataValidations>
  <pageMargins left="0.7" right="0.7" top="0.75" bottom="0.75" header="0.3" footer="0.3"/>
  <pageSetup paperSize="9" orientation="portrait" horizontalDpi="4294967293" verticalDpi="0"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E0EF51-06A4-4C62-B20E-5E9879EA6C01}">
  <sheetPr codeName="Feuil3">
    <tabColor theme="9"/>
  </sheetPr>
  <dimension ref="A1:AS163"/>
  <sheetViews>
    <sheetView showZeros="0" zoomScaleNormal="100" workbookViewId="0">
      <pane xSplit="2" ySplit="13" topLeftCell="C20" activePane="bottomRight" state="frozenSplit"/>
      <selection pane="topRight" activeCell="C1" sqref="C1"/>
      <selection pane="bottomLeft" activeCell="A14" sqref="A14"/>
      <selection pane="bottomRight" activeCell="K29" sqref="K29"/>
    </sheetView>
  </sheetViews>
  <sheetFormatPr baseColWidth="10" defaultRowHeight="12.5" x14ac:dyDescent="0.25"/>
  <cols>
    <col min="2" max="2" width="20.453125" customWidth="1"/>
    <col min="3" max="10" width="11.54296875" style="45" customWidth="1"/>
    <col min="20" max="20" width="8.54296875" customWidth="1"/>
    <col min="21" max="22" width="7.90625" customWidth="1"/>
    <col min="23" max="23" width="8" customWidth="1"/>
    <col min="24" max="24" width="8.08984375" customWidth="1"/>
    <col min="25" max="25" width="8" customWidth="1"/>
    <col min="26" max="26" width="7.36328125" customWidth="1"/>
    <col min="27" max="27" width="8" customWidth="1"/>
    <col min="28" max="28" width="6.36328125" customWidth="1"/>
    <col min="29" max="29" width="13" customWidth="1"/>
  </cols>
  <sheetData>
    <row r="1" spans="1:45" ht="13" thickBot="1" x14ac:dyDescent="0.3">
      <c r="A1" s="65">
        <f>Liste!C4</f>
        <v>0</v>
      </c>
      <c r="B1" s="37">
        <v>1</v>
      </c>
      <c r="C1" s="95" t="str">
        <f xml:space="preserve"> $AI$10&amp;$AJ$10</f>
        <v/>
      </c>
      <c r="K1" s="95" t="str">
        <f xml:space="preserve"> $AI$10&amp;$AJ$10</f>
        <v/>
      </c>
      <c r="L1" s="45"/>
      <c r="M1" s="45"/>
      <c r="Q1">
        <v>1</v>
      </c>
      <c r="R1">
        <v>2</v>
      </c>
      <c r="S1">
        <v>3</v>
      </c>
      <c r="T1">
        <v>4</v>
      </c>
      <c r="AC1" s="37">
        <v>24</v>
      </c>
      <c r="AD1" s="37">
        <v>25</v>
      </c>
      <c r="AE1" s="37">
        <v>25.1</v>
      </c>
      <c r="AF1" s="37">
        <v>26</v>
      </c>
      <c r="AG1" s="37">
        <v>26.1</v>
      </c>
      <c r="AJ1" s="72"/>
    </row>
    <row r="2" spans="1:45" ht="26" x14ac:dyDescent="0.25">
      <c r="A2" s="8">
        <v>24</v>
      </c>
      <c r="B2" s="11" t="s">
        <v>432</v>
      </c>
      <c r="C2" s="21" t="s">
        <v>1</v>
      </c>
      <c r="D2" s="22" t="s">
        <v>2</v>
      </c>
      <c r="E2" s="23" t="s">
        <v>12</v>
      </c>
      <c r="F2" s="41" t="s">
        <v>6</v>
      </c>
      <c r="G2" s="41" t="s">
        <v>9</v>
      </c>
      <c r="H2" s="41" t="s">
        <v>24</v>
      </c>
      <c r="I2" s="46" t="s">
        <v>11</v>
      </c>
      <c r="J2" s="43" t="s">
        <v>5</v>
      </c>
      <c r="K2" s="21" t="s">
        <v>1</v>
      </c>
      <c r="L2" s="22" t="s">
        <v>2</v>
      </c>
      <c r="M2" s="23" t="s">
        <v>12</v>
      </c>
      <c r="N2" s="113" t="s">
        <v>91</v>
      </c>
      <c r="P2" s="7"/>
      <c r="Q2" s="91">
        <v>1</v>
      </c>
      <c r="R2" s="91" t="s">
        <v>324</v>
      </c>
      <c r="S2" s="91" t="s">
        <v>325</v>
      </c>
      <c r="T2" s="91" t="s">
        <v>109</v>
      </c>
      <c r="U2" s="91" t="s">
        <v>107</v>
      </c>
      <c r="V2" s="91" t="s">
        <v>108</v>
      </c>
      <c r="W2" s="91" t="s">
        <v>13</v>
      </c>
      <c r="X2" s="91" t="s">
        <v>13</v>
      </c>
      <c r="Y2" s="91" t="s">
        <v>13</v>
      </c>
      <c r="Z2" s="91" t="s">
        <v>13</v>
      </c>
      <c r="AA2" s="91" t="s">
        <v>13</v>
      </c>
      <c r="AC2" s="2">
        <f>240*(A2=24)*(L3&gt;K3)+241*(A2=24)*(K3&gt;L3)</f>
        <v>241</v>
      </c>
      <c r="AD2" s="2">
        <f>250*(A2=25)*(K3&lt;AI7)+251*(A2=25)*(K3&gt;AI7)+2*(A2=25)*(K3&gt;=AK7)*(K3&lt;AI7)</f>
        <v>0</v>
      </c>
      <c r="AE2" s="2">
        <f>255*(A2=25.1)*(K3&gt;AK7)+256*(A2=25.1)*(K3&lt;AK7)</f>
        <v>0</v>
      </c>
      <c r="AF2" s="2">
        <f>260*(A2=26)*((K3&lt;AJ7)*(K7&lt;AJ8))+261*(A2=26)*((K3&gt;AJ7)*(K3&gt;AJ8))+2*(A2=26)*(K3&gt;=AK7)*(K3&lt;=AJ7)</f>
        <v>0</v>
      </c>
      <c r="AG2" s="2">
        <f>262*(A2=26.1)*(K3&gt;=AI7)+260*(A2=26.1)*(K3&lt;AI7)</f>
        <v>0</v>
      </c>
      <c r="AH2" s="2"/>
      <c r="AI2" s="88"/>
      <c r="AJ2" s="2">
        <f>SUM(AC2:AI2)</f>
        <v>241</v>
      </c>
      <c r="AL2" s="37">
        <v>3</v>
      </c>
      <c r="AN2" s="1">
        <v>240</v>
      </c>
      <c r="AO2" s="1" t="str">
        <f>CONCATENATE( "REFUSEE par ",D3," voix CONTRE et ",V3," voix POUR")</f>
        <v>REFUSEE par 1930 voix CONTRE et 0 voix POUR</v>
      </c>
      <c r="AP2" s="1"/>
      <c r="AQ2" s="1"/>
      <c r="AR2" s="1"/>
      <c r="AS2" s="1"/>
    </row>
    <row r="3" spans="1:45" ht="13" x14ac:dyDescent="0.3">
      <c r="A3" s="72" t="s">
        <v>74</v>
      </c>
      <c r="B3" s="12" t="s">
        <v>431</v>
      </c>
      <c r="C3" s="47">
        <f>SUM($C$14:$C$163)</f>
        <v>1933</v>
      </c>
      <c r="D3" s="47">
        <f>SUM($D$14:$D$163)</f>
        <v>1930</v>
      </c>
      <c r="E3" s="47">
        <f>SUM($E$14:$E163)</f>
        <v>959</v>
      </c>
      <c r="F3" s="48">
        <f>SUM($F$14:$F$163)</f>
        <v>4822</v>
      </c>
      <c r="G3" s="49">
        <f>E11</f>
        <v>15</v>
      </c>
      <c r="H3" s="50"/>
      <c r="I3" s="51">
        <f>SUM($I$14:$I$163)</f>
        <v>15</v>
      </c>
      <c r="J3" s="51">
        <f>SUM($J$14:$J$163)</f>
        <v>4822</v>
      </c>
      <c r="K3" s="47">
        <f>SUM($C$14:$C$163)</f>
        <v>1933</v>
      </c>
      <c r="L3" s="47">
        <f>SUM($D$14:$D$163)</f>
        <v>1930</v>
      </c>
      <c r="M3" s="115">
        <f>SUM($E$14:$E163)</f>
        <v>959</v>
      </c>
      <c r="N3" s="19">
        <f>K3+L3+M3</f>
        <v>4822</v>
      </c>
      <c r="O3" s="146" t="str">
        <f>IF(N3=E10,"","EN ATTENTE")</f>
        <v/>
      </c>
      <c r="Q3" s="17">
        <f>SUM(Q14:Q163)</f>
        <v>10340</v>
      </c>
      <c r="R3" s="17">
        <f>SUM(R14:R163)</f>
        <v>10000</v>
      </c>
      <c r="S3" s="17">
        <f>SUM(S14:S163)</f>
        <v>10000</v>
      </c>
      <c r="T3" s="17">
        <f>SUM(T14:T163)</f>
        <v>0</v>
      </c>
      <c r="U3" s="17">
        <f>SUM(U14:U163)</f>
        <v>0</v>
      </c>
      <c r="V3" s="17">
        <f t="shared" ref="V3:Z3" si="0">SUM(V14:V63)</f>
        <v>0</v>
      </c>
      <c r="W3" s="17">
        <f>SUM(W14:W163)</f>
        <v>0</v>
      </c>
      <c r="X3" s="17">
        <f t="shared" si="0"/>
        <v>0</v>
      </c>
      <c r="Y3" s="17">
        <f>SUM(Y14:Y163)</f>
        <v>0</v>
      </c>
      <c r="Z3" s="17">
        <f t="shared" si="0"/>
        <v>0</v>
      </c>
      <c r="AA3" s="17">
        <f>SUM(AA14:AA163)</f>
        <v>0</v>
      </c>
      <c r="AC3" s="2">
        <f>0*(A3=24)*(L4&gt;K4)+1*(A2=24)*(K2&gt;L3)</f>
        <v>1</v>
      </c>
      <c r="AD3" s="2">
        <f>0*(A2=25)*(K3&lt;AI7)+1*(A2=25)*(K3&gt;AI7)+1*(A2=25)*(K3&gt;=AK8)*(K3&lt;AI7)</f>
        <v>0</v>
      </c>
      <c r="AE3" s="2">
        <f>1*(A2=25.1)*(K3&gt;AK7)+0*(A3=25.1)*(K3&lt;AK7)</f>
        <v>0</v>
      </c>
      <c r="AF3" s="2">
        <f>260*(A3=26)*((K4&lt;AJ8)+(K8&lt;AJ9)*(K4&lt;=AK8))+261*(A3=26)*((K4&gt;AJ8)*(K4&gt;AJ9))</f>
        <v>0</v>
      </c>
      <c r="AG3" s="2">
        <f>262*(A3=26.1)*(K4&gt;=AI8)+260*(A3=26.1)*(K4&lt;AI8)</f>
        <v>0</v>
      </c>
      <c r="AH3" s="2"/>
      <c r="AI3" s="88"/>
      <c r="AJ3" s="2">
        <f>SUM(AC3:AI3)</f>
        <v>1</v>
      </c>
      <c r="AN3" s="1">
        <v>241</v>
      </c>
      <c r="AO3" s="1" t="str">
        <f>CONCATENATE( "ADOPTEE par ",C3," voix POUR et ",D3," voix CONTRE.")</f>
        <v>ADOPTEE par 1933 voix POUR et 1930 voix CONTRE.</v>
      </c>
      <c r="AP3" s="1"/>
      <c r="AQ3" s="1"/>
      <c r="AR3" s="1"/>
      <c r="AS3" s="1"/>
    </row>
    <row r="4" spans="1:45" ht="13" x14ac:dyDescent="0.3">
      <c r="A4" s="74" t="s">
        <v>73</v>
      </c>
      <c r="B4" s="13">
        <v>1</v>
      </c>
      <c r="Q4" s="24">
        <f>COUNTIF(Q14:Q163,"&gt;0")</f>
        <v>35</v>
      </c>
      <c r="R4" s="24">
        <f>COUNTIF(R14:R163,"&gt;0")</f>
        <v>16</v>
      </c>
      <c r="S4" s="24">
        <f>COUNTIF(S14:S163,"&gt;0")</f>
        <v>11</v>
      </c>
      <c r="T4" s="24">
        <f>COUNTIF(T14:T163,"&gt;0")</f>
        <v>0</v>
      </c>
      <c r="U4" s="24">
        <f>COUNTIF(U14:U163,"&gt;0")</f>
        <v>0</v>
      </c>
      <c r="V4" s="24">
        <f>COUNTIF(V13:V14,"&gt;0")</f>
        <v>0</v>
      </c>
      <c r="W4" s="24">
        <f>COUNTIF(W14:W163,"&gt;0")</f>
        <v>0</v>
      </c>
      <c r="X4" s="24">
        <f>COUNTIF(X14:X163,"&gt;0")</f>
        <v>0</v>
      </c>
      <c r="Y4" s="24">
        <f>COUNTIF(Y14:Y163,"&gt;0")</f>
        <v>0</v>
      </c>
      <c r="Z4" s="24">
        <f>COUNTIF(Z14:Z163,"&gt;0")</f>
        <v>0</v>
      </c>
      <c r="AA4" s="24">
        <f>COUNTIF(AA14:AA163,"&gt;0")</f>
        <v>0</v>
      </c>
      <c r="AN4" s="1">
        <v>250</v>
      </c>
      <c r="AO4" s="1" t="str">
        <f>CONCATENATE(" REFUSEE,Pas de possibilité de 2e vote")</f>
        <v xml:space="preserve"> REFUSEE,Pas de possibilité de 2e vote</v>
      </c>
      <c r="AP4" s="1"/>
      <c r="AQ4" s="1"/>
      <c r="AR4" s="1"/>
      <c r="AS4" s="1"/>
    </row>
    <row r="5" spans="1:45" ht="13.5" thickBot="1" x14ac:dyDescent="0.3">
      <c r="C5" s="52" t="str">
        <f>VLOOKUP($AJ$2,$AN$2:$AO$13,2,FALSE)</f>
        <v>ADOPTEE par 1933 voix POUR et 1930 voix CONTRE.</v>
      </c>
      <c r="D5" s="53"/>
      <c r="E5" s="53"/>
      <c r="F5" s="53"/>
      <c r="G5" s="52"/>
      <c r="H5" s="53"/>
      <c r="I5" s="53"/>
      <c r="K5" s="95" t="str">
        <f>IF(A2=26, AJ11,"")</f>
        <v/>
      </c>
      <c r="AA5" s="25"/>
      <c r="AB5">
        <v>260</v>
      </c>
      <c r="AC5" s="176">
        <f>+K37</f>
        <v>0</v>
      </c>
      <c r="AI5" s="93" t="s">
        <v>70</v>
      </c>
      <c r="AJ5" s="4" t="s">
        <v>8</v>
      </c>
      <c r="AK5" s="143" t="s">
        <v>100</v>
      </c>
      <c r="AN5" s="1">
        <v>251</v>
      </c>
      <c r="AO5" s="1" t="str">
        <f>IF(AJ2=251,CONCATENATE(" ADOPTEE par ",C3," voix POUR et ",D3," voix CONTRE"),"")</f>
        <v/>
      </c>
      <c r="AP5" s="1"/>
      <c r="AQ5" s="1"/>
      <c r="AR5" s="1"/>
      <c r="AS5" s="1"/>
    </row>
    <row r="6" spans="1:45" ht="13" x14ac:dyDescent="0.25">
      <c r="C6"/>
      <c r="D6"/>
      <c r="E6"/>
      <c r="F6"/>
      <c r="G6"/>
      <c r="I6"/>
      <c r="J6" s="45" t="s">
        <v>72</v>
      </c>
      <c r="K6" s="21" t="s">
        <v>1</v>
      </c>
      <c r="L6" s="22" t="s">
        <v>2</v>
      </c>
      <c r="M6" s="23" t="s">
        <v>12</v>
      </c>
      <c r="N6" s="113" t="s">
        <v>90</v>
      </c>
      <c r="AB6" s="5">
        <v>261</v>
      </c>
      <c r="AC6" s="176">
        <f>261*(A2=26)*((K3&gt;AJ7)*(K7&gt;AJ8))</f>
        <v>0</v>
      </c>
      <c r="AI6" s="93" t="s">
        <v>7</v>
      </c>
      <c r="AJ6" s="4" t="s">
        <v>7</v>
      </c>
      <c r="AK6" s="143" t="s">
        <v>101</v>
      </c>
      <c r="AN6" s="1">
        <v>252</v>
      </c>
      <c r="AO6" s="1" t="str">
        <f>CONCATENATE("Possibilité d'un deuxième vote à l'article 25,1, majorité 24, ")</f>
        <v xml:space="preserve">Possibilité d'un deuxième vote à l'article 25,1, majorité 24, </v>
      </c>
      <c r="AP6" s="1"/>
      <c r="AQ6" s="1"/>
      <c r="AR6" s="1"/>
      <c r="AS6" s="1"/>
    </row>
    <row r="7" spans="1:45" ht="18" x14ac:dyDescent="0.3">
      <c r="D7" s="54"/>
      <c r="G7" s="241" t="str">
        <f>IF(SUM($O$14:$O$163)&gt;0,"LIMITES DEPASSEES","")</f>
        <v/>
      </c>
      <c r="H7" s="242"/>
      <c r="K7" s="28">
        <f>SUM($K$14:$K$163)</f>
        <v>7</v>
      </c>
      <c r="L7" s="20">
        <f>SUM($L$14:$L$163)</f>
        <v>5</v>
      </c>
      <c r="M7" s="29">
        <f>SUM($M$14:$M$163)</f>
        <v>3</v>
      </c>
      <c r="N7" s="114">
        <f>K7+L7+M7</f>
        <v>15</v>
      </c>
      <c r="O7" s="146" t="str">
        <f>IF(N7=E11,"","EN ATTENTE")</f>
        <v/>
      </c>
      <c r="AB7" s="5">
        <v>262</v>
      </c>
      <c r="AC7" s="175"/>
      <c r="AE7" s="72" t="s">
        <v>328</v>
      </c>
      <c r="AF7">
        <f>K3</f>
        <v>1933</v>
      </c>
      <c r="AI7" s="2">
        <f>ROUNDDOWN((D10)/2+1,0)</f>
        <v>5171</v>
      </c>
      <c r="AJ7" s="2">
        <f>ROUNDDOWN((D10)*2/3+1,0)</f>
        <v>6894</v>
      </c>
      <c r="AK7" s="2">
        <f>ROUNDDOWN((D10)*1/3+1,0)</f>
        <v>3447</v>
      </c>
      <c r="AL7">
        <f>ROUNDUP(E10/2,0)</f>
        <v>2411</v>
      </c>
      <c r="AN7" s="1">
        <v>260</v>
      </c>
      <c r="AO7" s="1" t="b">
        <f>IF(AJ2=260,CONCATENATE("Rejetée part ",C3," voix POUR, inférieures à ",AJ7,"ou inférieurs à ",AJ8," copropriétaires);"""))</f>
        <v>0</v>
      </c>
      <c r="AP7" s="1"/>
      <c r="AQ7" s="1"/>
      <c r="AR7" s="1"/>
      <c r="AS7" s="1"/>
    </row>
    <row r="8" spans="1:45" ht="13" x14ac:dyDescent="0.25">
      <c r="C8" s="18" t="s">
        <v>20</v>
      </c>
      <c r="D8" s="32" t="s">
        <v>20</v>
      </c>
      <c r="E8" s="55" t="s">
        <v>19</v>
      </c>
      <c r="G8" s="242"/>
      <c r="H8" s="242"/>
      <c r="AB8" s="5"/>
      <c r="AC8" s="6"/>
      <c r="AE8" s="156" t="s">
        <v>329</v>
      </c>
      <c r="AF8" s="174">
        <f>K7</f>
        <v>7</v>
      </c>
      <c r="AI8" s="94"/>
      <c r="AJ8" s="2">
        <f>ROUNDUP(($D$11+0.1)/2,0)</f>
        <v>18</v>
      </c>
      <c r="AL8">
        <f>ROUNDUP(E11/2,0)</f>
        <v>8</v>
      </c>
      <c r="AN8" s="1">
        <v>261</v>
      </c>
      <c r="AO8" s="1" t="b">
        <f>IF(AJ2=261,CONCATENATE(" ADOPTEE par ",C3," voix POUR et ",D3," voix CONTRE"))</f>
        <v>0</v>
      </c>
      <c r="AP8" s="1"/>
      <c r="AQ8" s="1"/>
      <c r="AR8" s="1"/>
      <c r="AS8" s="1"/>
    </row>
    <row r="9" spans="1:45" ht="13" x14ac:dyDescent="0.3">
      <c r="C9" s="56" t="s">
        <v>17</v>
      </c>
      <c r="D9" s="57" t="s">
        <v>21</v>
      </c>
      <c r="E9" s="58" t="s">
        <v>18</v>
      </c>
      <c r="K9" s="9" t="str">
        <f>VLOOKUP($AJ$2,$AN$2:$AO$13,2,FALSE)</f>
        <v>ADOPTEE par 1933 voix POUR et 1930 voix CONTRE.</v>
      </c>
      <c r="L9" s="10"/>
      <c r="M9" s="10"/>
      <c r="N9" s="10"/>
      <c r="O9" s="10"/>
      <c r="P9" s="10"/>
      <c r="Q9" s="10"/>
      <c r="AB9" s="5"/>
      <c r="AN9" s="1">
        <v>262</v>
      </c>
      <c r="AO9" s="1" t="str">
        <f>CONCATENATE("Possibilité d'un deuxième vote à l'article 26,1 ")</f>
        <v xml:space="preserve">Possibilité d'un deuxième vote à l'article 26,1 </v>
      </c>
      <c r="AP9" s="1"/>
      <c r="AQ9" s="1"/>
      <c r="AR9" s="1"/>
      <c r="AS9" s="1"/>
    </row>
    <row r="10" spans="1:45" x14ac:dyDescent="0.25">
      <c r="C10" s="59">
        <f>HLOOKUP(1,$Q$1:$AA$4,3,FALSE)</f>
        <v>10340</v>
      </c>
      <c r="D10" s="59">
        <f>HLOOKUP($B$4,$Q$1:$AA$4,3,FALSE)</f>
        <v>10340</v>
      </c>
      <c r="E10" s="60">
        <f>SUM($F$14:$F$163)</f>
        <v>4822</v>
      </c>
      <c r="F10" s="45" t="s">
        <v>22</v>
      </c>
      <c r="AB10" s="5"/>
      <c r="AI10" s="96" t="str">
        <f xml:space="preserve"> IF($A$2=25,"&gt;= " &amp; $AI$7,"")</f>
        <v/>
      </c>
      <c r="AJ10" s="96" t="str">
        <f xml:space="preserve"> IF($A$2=26,"&gt;= " &amp; $AJ$7,"")</f>
        <v/>
      </c>
      <c r="AK10" s="96" t="str">
        <f xml:space="preserve"> IF($A$2=26.1,"&gt;= " &amp; $AK7,"")</f>
        <v/>
      </c>
      <c r="AN10" s="1">
        <v>265</v>
      </c>
      <c r="AO10" s="179" t="s">
        <v>330</v>
      </c>
      <c r="AP10" s="1"/>
      <c r="AQ10" s="1"/>
      <c r="AR10" s="1"/>
      <c r="AS10" s="1"/>
    </row>
    <row r="11" spans="1:45" ht="18" x14ac:dyDescent="0.4">
      <c r="B11" s="178"/>
      <c r="C11" s="61">
        <f>HLOOKUP(1,$Q$1:$AA$4,4,FALSE)</f>
        <v>35</v>
      </c>
      <c r="D11" s="61">
        <f>HLOOKUP($B$4,$Q$1:$AA$4,4,FALSE)</f>
        <v>35</v>
      </c>
      <c r="E11" s="62">
        <f>SUM($I$14:$I$163)</f>
        <v>15</v>
      </c>
      <c r="F11" s="45" t="s">
        <v>23</v>
      </c>
      <c r="AB11" s="5"/>
      <c r="AC11" s="29"/>
      <c r="AD11" t="s">
        <v>89</v>
      </c>
      <c r="AJ11" s="96" t="str">
        <f xml:space="preserve"> IF($A$2=26,"&gt;= " &amp; $AJ$8,"")</f>
        <v/>
      </c>
      <c r="AN11" s="1">
        <v>266</v>
      </c>
      <c r="AO11" s="179" t="s">
        <v>331</v>
      </c>
      <c r="AP11" s="1"/>
      <c r="AQ11" s="1"/>
      <c r="AR11" s="1"/>
      <c r="AS11" s="1"/>
    </row>
    <row r="12" spans="1:45" ht="13.5" thickBot="1" x14ac:dyDescent="0.35">
      <c r="C12" s="63"/>
      <c r="D12" s="63"/>
      <c r="E12" s="177"/>
      <c r="M12" s="145" t="str">
        <f>IF(COUNTIF($N$14:$N$163,"ERREUR")&gt;0,"ERREUR","")</f>
        <v/>
      </c>
      <c r="N12" s="145" t="str">
        <f>IF(COUNTIF($N$14:$N$163,"EN ATTENTE")&gt;0,"EN ATTENTE","")</f>
        <v/>
      </c>
      <c r="O12" s="142">
        <v>0.1</v>
      </c>
      <c r="Q12" s="172">
        <v>1</v>
      </c>
      <c r="R12" s="172">
        <v>2</v>
      </c>
      <c r="S12" s="172">
        <v>3</v>
      </c>
      <c r="T12" s="172">
        <v>4</v>
      </c>
      <c r="U12" s="172">
        <v>5</v>
      </c>
      <c r="V12" s="172">
        <v>6</v>
      </c>
      <c r="W12" s="172">
        <v>7</v>
      </c>
      <c r="X12" s="172">
        <v>8</v>
      </c>
      <c r="Y12" s="172">
        <v>9</v>
      </c>
      <c r="Z12" s="172">
        <v>10</v>
      </c>
      <c r="AA12" s="172">
        <v>11</v>
      </c>
      <c r="AB12" s="5"/>
      <c r="AN12" s="1"/>
      <c r="AO12" s="1"/>
      <c r="AP12" s="1"/>
      <c r="AQ12" s="1"/>
      <c r="AR12" s="1"/>
      <c r="AS12" s="1"/>
    </row>
    <row r="13" spans="1:45" ht="37.5" customHeight="1" x14ac:dyDescent="0.25">
      <c r="A13" s="14" t="s">
        <v>14</v>
      </c>
      <c r="B13" s="15" t="s">
        <v>0</v>
      </c>
      <c r="C13" s="38" t="s">
        <v>51</v>
      </c>
      <c r="D13" s="39" t="s">
        <v>52</v>
      </c>
      <c r="E13" s="40" t="s">
        <v>3</v>
      </c>
      <c r="F13" s="41" t="s">
        <v>6</v>
      </c>
      <c r="G13" s="42" t="s">
        <v>9</v>
      </c>
      <c r="H13" s="42" t="s">
        <v>15</v>
      </c>
      <c r="I13" s="46" t="s">
        <v>11</v>
      </c>
      <c r="J13" s="43" t="s">
        <v>5</v>
      </c>
      <c r="K13" s="44" t="s">
        <v>53</v>
      </c>
      <c r="L13" s="44" t="s">
        <v>105</v>
      </c>
      <c r="M13" s="44" t="s">
        <v>106</v>
      </c>
      <c r="N13" s="3" t="s">
        <v>4</v>
      </c>
      <c r="O13" s="16" t="s">
        <v>27</v>
      </c>
      <c r="P13" s="3" t="s">
        <v>10</v>
      </c>
      <c r="Q13" s="92" t="s">
        <v>16</v>
      </c>
      <c r="R13" s="92" t="str">
        <f t="shared" ref="R13:AA13" si="1">R2</f>
        <v>BAT,A</v>
      </c>
      <c r="S13" s="92" t="str">
        <f t="shared" si="1"/>
        <v>BAT,B</v>
      </c>
      <c r="T13" s="92" t="str">
        <f t="shared" si="1"/>
        <v>TANT 4</v>
      </c>
      <c r="U13" s="92" t="str">
        <f t="shared" si="1"/>
        <v xml:space="preserve"> TANT.5</v>
      </c>
      <c r="V13" s="92" t="str">
        <f t="shared" si="1"/>
        <v xml:space="preserve"> TANT.6</v>
      </c>
      <c r="W13" s="92" t="str">
        <f t="shared" si="1"/>
        <v xml:space="preserve"> TANT.</v>
      </c>
      <c r="X13" s="92" t="str">
        <f t="shared" si="1"/>
        <v xml:space="preserve"> TANT.</v>
      </c>
      <c r="Y13" s="92" t="str">
        <f t="shared" si="1"/>
        <v xml:space="preserve"> TANT.</v>
      </c>
      <c r="Z13" s="92" t="str">
        <f t="shared" si="1"/>
        <v xml:space="preserve"> TANT.</v>
      </c>
      <c r="AA13" s="92" t="str">
        <f t="shared" si="1"/>
        <v xml:space="preserve"> TANT.</v>
      </c>
      <c r="AB13" s="26" t="s">
        <v>66</v>
      </c>
      <c r="AC13" s="35" t="s">
        <v>26</v>
      </c>
      <c r="AD13" s="34" t="s">
        <v>25</v>
      </c>
      <c r="AE13" s="107" t="s">
        <v>69</v>
      </c>
      <c r="AN13" s="1"/>
      <c r="AO13" s="1"/>
      <c r="AP13" s="1"/>
      <c r="AQ13" s="1"/>
      <c r="AR13" s="1"/>
      <c r="AS13" s="1"/>
    </row>
    <row r="14" spans="1:45" ht="13.5" customHeight="1" x14ac:dyDescent="0.3">
      <c r="A14" s="202">
        <v>2</v>
      </c>
      <c r="B14" s="203" t="str">
        <f>IF(A14&lt;&gt;0,VLOOKUP(A14,Liste!$A$10:$D$159,4,FALSE),"")</f>
        <v>ANNINOS Henri</v>
      </c>
      <c r="C14" s="47">
        <f t="shared" ref="C14:C45" si="2">F14*(K14=1)</f>
        <v>0</v>
      </c>
      <c r="D14" s="47">
        <f t="shared" ref="D14:D45" si="3">F14*(L14=1)</f>
        <v>0</v>
      </c>
      <c r="E14" s="47">
        <f t="shared" ref="E14:E45" si="4">F14*(M14=1)</f>
        <v>290</v>
      </c>
      <c r="F14" s="64">
        <f t="shared" ref="F14:F45" si="5">IF(I14=1,VLOOKUP(A14,$A$14:$AA$163,16+$B$4,0),0)</f>
        <v>290</v>
      </c>
      <c r="G14" s="206">
        <v>1</v>
      </c>
      <c r="H14" s="207"/>
      <c r="I14" s="208">
        <f t="shared" ref="I14:I45" si="6">1*(IF(G14&gt;=1,VLOOKUP(A14,$A$14:$AA$163,16+$B$4,0)&gt;0))</f>
        <v>1</v>
      </c>
      <c r="J14" s="208">
        <f t="shared" ref="J14:J45" si="7">IF(F14&gt;0,F14,0)</f>
        <v>290</v>
      </c>
      <c r="K14" s="147"/>
      <c r="L14" s="188"/>
      <c r="M14" s="188">
        <v>1</v>
      </c>
      <c r="N14" s="144" t="str">
        <f t="shared" ref="N14:N45" si="8">IF(AND(I14&gt;0,K14+L14+M14=0),"EN ATTENTE",IF(K14+L14+M14&gt;1,"ERREUR",""))</f>
        <v/>
      </c>
      <c r="O14" s="106" t="str">
        <f t="shared" ref="O14:O45" si="9">IF(AND(AC14&gt;3,AD14&gt;$D$10*$O$12),1,"")</f>
        <v/>
      </c>
      <c r="P14" s="19">
        <f t="shared" ref="P14:P45" si="10">IF(I14=1,K14*(K14=1)+L14*2*(L14=1)+M14*3*(M14=1),"")</f>
        <v>3</v>
      </c>
      <c r="Q14" s="31">
        <f>IF(A14&lt;&gt;0,VLOOKUP(A14,Liste!$A$10:$K$159,8,FALSE),"")</f>
        <v>290</v>
      </c>
      <c r="R14" s="30">
        <v>595</v>
      </c>
      <c r="S14" s="225"/>
      <c r="T14" s="30"/>
      <c r="U14" s="30"/>
      <c r="V14" s="27"/>
      <c r="W14" s="27"/>
      <c r="X14" s="27"/>
      <c r="Y14" s="27"/>
      <c r="Z14" s="27"/>
      <c r="AA14" s="27"/>
      <c r="AB14" s="5">
        <f t="shared" ref="AB14:AB45" si="11">(H14+I14)*(J14&gt;0)</f>
        <v>1</v>
      </c>
      <c r="AC14" s="33">
        <f t="shared" ref="AC14:AC45" si="12">COUNTIF($H$14:$H$163,A14)</f>
        <v>0</v>
      </c>
      <c r="AD14" s="112">
        <f t="shared" ref="AD14:AD45" si="13">SUMIF($H$14:$H$163,A14,$J$14:$J$163)+(J14*(AC14&gt;0))</f>
        <v>0</v>
      </c>
      <c r="AE14" s="108">
        <f t="shared" ref="AE14:AE45" si="14">IF(H14&gt;0,H14+0.5*(I14=1),A14*(I14=1))+(1000*(I14&lt;1))</f>
        <v>2</v>
      </c>
    </row>
    <row r="15" spans="1:45" ht="13" x14ac:dyDescent="0.3">
      <c r="A15" s="202">
        <v>3</v>
      </c>
      <c r="B15" s="203" t="str">
        <f>IF(A15&lt;&gt;0,VLOOKUP(A15,Liste!$A$10:$D$159,4,FALSE),"")</f>
        <v>BALDACCHINO Laurence</v>
      </c>
      <c r="C15" s="47">
        <f t="shared" si="2"/>
        <v>319</v>
      </c>
      <c r="D15" s="47">
        <f t="shared" si="3"/>
        <v>0</v>
      </c>
      <c r="E15" s="47">
        <f t="shared" si="4"/>
        <v>0</v>
      </c>
      <c r="F15" s="64">
        <f t="shared" si="5"/>
        <v>319</v>
      </c>
      <c r="G15" s="206">
        <v>1</v>
      </c>
      <c r="H15" s="207"/>
      <c r="I15" s="208">
        <f t="shared" si="6"/>
        <v>1</v>
      </c>
      <c r="J15" s="208">
        <f t="shared" si="7"/>
        <v>319</v>
      </c>
      <c r="K15" s="188">
        <v>1</v>
      </c>
      <c r="M15" s="147"/>
      <c r="N15" s="144" t="str">
        <f t="shared" si="8"/>
        <v/>
      </c>
      <c r="O15" s="106" t="str">
        <f t="shared" si="9"/>
        <v/>
      </c>
      <c r="P15" s="19">
        <f t="shared" si="10"/>
        <v>1</v>
      </c>
      <c r="Q15" s="31">
        <f>IF(A15&lt;&gt;0,VLOOKUP(A15,Liste!$A$10:$K$159,8,FALSE),"")</f>
        <v>319</v>
      </c>
      <c r="R15" s="30">
        <v>846</v>
      </c>
      <c r="S15" s="225"/>
      <c r="T15" s="30"/>
      <c r="U15" s="30"/>
      <c r="V15" s="27"/>
      <c r="W15" s="27"/>
      <c r="X15" s="27"/>
      <c r="Y15" s="27"/>
      <c r="Z15" s="27"/>
      <c r="AA15" s="27"/>
      <c r="AB15" s="5">
        <f t="shared" si="11"/>
        <v>1</v>
      </c>
      <c r="AC15" s="33">
        <f t="shared" si="12"/>
        <v>0</v>
      </c>
      <c r="AD15" s="112">
        <f t="shared" si="13"/>
        <v>0</v>
      </c>
      <c r="AE15" s="108">
        <f t="shared" si="14"/>
        <v>3</v>
      </c>
    </row>
    <row r="16" spans="1:45" ht="13" x14ac:dyDescent="0.3">
      <c r="A16" s="202">
        <v>4</v>
      </c>
      <c r="B16" s="203" t="str">
        <f>IF(A16&lt;&gt;0,VLOOKUP(A16,Liste!$A$10:$D$159,4,FALSE),"")</f>
        <v>BANCHET Joseph</v>
      </c>
      <c r="C16" s="47">
        <f t="shared" si="2"/>
        <v>0</v>
      </c>
      <c r="D16" s="47">
        <f t="shared" si="3"/>
        <v>294</v>
      </c>
      <c r="E16" s="47">
        <f t="shared" si="4"/>
        <v>0</v>
      </c>
      <c r="F16" s="64">
        <f t="shared" si="5"/>
        <v>294</v>
      </c>
      <c r="G16" s="206">
        <v>1</v>
      </c>
      <c r="H16" s="207"/>
      <c r="I16" s="208">
        <f t="shared" si="6"/>
        <v>1</v>
      </c>
      <c r="J16" s="208">
        <f t="shared" si="7"/>
        <v>294</v>
      </c>
      <c r="K16" s="147"/>
      <c r="L16" s="37">
        <v>1</v>
      </c>
      <c r="M16" s="188"/>
      <c r="N16" s="144" t="str">
        <f t="shared" si="8"/>
        <v/>
      </c>
      <c r="O16" s="106" t="str">
        <f t="shared" si="9"/>
        <v/>
      </c>
      <c r="P16" s="19">
        <f t="shared" si="10"/>
        <v>2</v>
      </c>
      <c r="Q16" s="31">
        <f>IF(A16&lt;&gt;0,VLOOKUP(A16,Liste!$A$10:$K$159,8,FALSE),"")</f>
        <v>294</v>
      </c>
      <c r="R16" s="30">
        <v>508</v>
      </c>
      <c r="S16" s="225"/>
      <c r="T16" s="30"/>
      <c r="U16" s="30"/>
      <c r="V16" s="30"/>
      <c r="W16" s="27"/>
      <c r="X16" s="30"/>
      <c r="Y16" s="30"/>
      <c r="Z16" s="30"/>
      <c r="AA16" s="30"/>
      <c r="AB16" s="5">
        <f t="shared" si="11"/>
        <v>1</v>
      </c>
      <c r="AC16" s="33">
        <f t="shared" si="12"/>
        <v>0</v>
      </c>
      <c r="AD16" s="112">
        <f t="shared" si="13"/>
        <v>0</v>
      </c>
      <c r="AE16" s="108">
        <f t="shared" si="14"/>
        <v>4</v>
      </c>
    </row>
    <row r="17" spans="1:31" ht="13" x14ac:dyDescent="0.3">
      <c r="A17" s="202">
        <v>14</v>
      </c>
      <c r="B17" s="203" t="str">
        <f>IF(A17&lt;&gt;0,VLOOKUP(A17,Liste!$A$10:$D$159,4,FALSE),"")</f>
        <v>BERLIER David</v>
      </c>
      <c r="C17" s="47">
        <f t="shared" si="2"/>
        <v>391</v>
      </c>
      <c r="D17" s="47">
        <f t="shared" si="3"/>
        <v>0</v>
      </c>
      <c r="E17" s="47">
        <f t="shared" si="4"/>
        <v>0</v>
      </c>
      <c r="F17" s="64">
        <f t="shared" si="5"/>
        <v>391</v>
      </c>
      <c r="G17" s="206">
        <v>1</v>
      </c>
      <c r="H17" s="207"/>
      <c r="I17" s="208">
        <f t="shared" si="6"/>
        <v>1</v>
      </c>
      <c r="J17" s="208">
        <f t="shared" si="7"/>
        <v>391</v>
      </c>
      <c r="K17" s="188">
        <v>1</v>
      </c>
      <c r="L17" s="37"/>
      <c r="M17" s="188"/>
      <c r="N17" s="144" t="str">
        <f t="shared" si="8"/>
        <v/>
      </c>
      <c r="O17" s="106" t="str">
        <f t="shared" si="9"/>
        <v/>
      </c>
      <c r="P17" s="19">
        <f t="shared" si="10"/>
        <v>1</v>
      </c>
      <c r="Q17" s="31">
        <f>IF(A17&lt;&gt;0,VLOOKUP(A17,Liste!$A$10:$K$159,8,FALSE),"")</f>
        <v>391</v>
      </c>
      <c r="R17" s="30">
        <v>595</v>
      </c>
      <c r="S17" s="225"/>
      <c r="T17" s="30"/>
      <c r="U17" s="30"/>
      <c r="V17" s="30"/>
      <c r="W17" s="27"/>
      <c r="X17" s="30"/>
      <c r="Y17" s="30"/>
      <c r="Z17" s="30"/>
      <c r="AA17" s="30"/>
      <c r="AB17" s="5">
        <f t="shared" si="11"/>
        <v>1</v>
      </c>
      <c r="AC17" s="33">
        <f t="shared" si="12"/>
        <v>0</v>
      </c>
      <c r="AD17" s="112">
        <f t="shared" si="13"/>
        <v>0</v>
      </c>
      <c r="AE17" s="108">
        <f t="shared" si="14"/>
        <v>14</v>
      </c>
    </row>
    <row r="18" spans="1:31" ht="13" x14ac:dyDescent="0.3">
      <c r="A18" s="202">
        <v>15</v>
      </c>
      <c r="B18" s="203" t="str">
        <f>IF(A18&lt;&gt;0,VLOOKUP(A18,Liste!$A$10:$D$159,4,FALSE),"")</f>
        <v>BESSON Gabriel</v>
      </c>
      <c r="C18" s="47">
        <f t="shared" si="2"/>
        <v>0</v>
      </c>
      <c r="D18" s="47">
        <f t="shared" si="3"/>
        <v>0</v>
      </c>
      <c r="E18" s="47">
        <f t="shared" si="4"/>
        <v>380</v>
      </c>
      <c r="F18" s="64">
        <f t="shared" si="5"/>
        <v>380</v>
      </c>
      <c r="G18" s="206">
        <v>1</v>
      </c>
      <c r="H18" s="207"/>
      <c r="I18" s="208">
        <f t="shared" si="6"/>
        <v>1</v>
      </c>
      <c r="J18" s="208">
        <f t="shared" si="7"/>
        <v>380</v>
      </c>
      <c r="K18" s="188"/>
      <c r="L18" s="37"/>
      <c r="M18" s="188">
        <v>1</v>
      </c>
      <c r="N18" s="144" t="str">
        <f t="shared" si="8"/>
        <v/>
      </c>
      <c r="O18" s="106" t="str">
        <f t="shared" si="9"/>
        <v/>
      </c>
      <c r="P18" s="19">
        <f t="shared" si="10"/>
        <v>3</v>
      </c>
      <c r="Q18" s="31">
        <f>IF(A18&lt;&gt;0,VLOOKUP(A18,Liste!$A$10:$K$159,8,FALSE),"")</f>
        <v>380</v>
      </c>
      <c r="R18" s="30">
        <v>772</v>
      </c>
      <c r="S18" s="225"/>
      <c r="T18" s="30"/>
      <c r="U18" s="30"/>
      <c r="V18" s="30"/>
      <c r="W18" s="27"/>
      <c r="X18" s="30"/>
      <c r="Y18" s="30"/>
      <c r="Z18" s="30"/>
      <c r="AA18" s="30"/>
      <c r="AB18" s="5">
        <f t="shared" si="11"/>
        <v>1</v>
      </c>
      <c r="AC18" s="33">
        <f t="shared" si="12"/>
        <v>0</v>
      </c>
      <c r="AD18" s="112">
        <f t="shared" si="13"/>
        <v>0</v>
      </c>
      <c r="AE18" s="108">
        <f t="shared" si="14"/>
        <v>15</v>
      </c>
    </row>
    <row r="19" spans="1:31" ht="13" x14ac:dyDescent="0.3">
      <c r="A19" s="202">
        <v>18</v>
      </c>
      <c r="B19" s="203" t="str">
        <f>IF(A19&lt;&gt;0,VLOOKUP(A19,Liste!$A$10:$D$159,4,FALSE),"")</f>
        <v>DI JORIO Marcel</v>
      </c>
      <c r="C19" s="47">
        <f t="shared" si="2"/>
        <v>0</v>
      </c>
      <c r="D19" s="47">
        <f t="shared" si="3"/>
        <v>0</v>
      </c>
      <c r="E19" s="47">
        <f t="shared" si="4"/>
        <v>289</v>
      </c>
      <c r="F19" s="64">
        <f t="shared" si="5"/>
        <v>289</v>
      </c>
      <c r="G19" s="206">
        <v>1</v>
      </c>
      <c r="H19" s="207"/>
      <c r="I19" s="208">
        <f t="shared" si="6"/>
        <v>1</v>
      </c>
      <c r="J19" s="208">
        <f t="shared" si="7"/>
        <v>289</v>
      </c>
      <c r="K19" s="37"/>
      <c r="L19" s="37"/>
      <c r="M19" s="37">
        <v>1</v>
      </c>
      <c r="N19" s="144" t="str">
        <f t="shared" si="8"/>
        <v/>
      </c>
      <c r="O19" s="106" t="str">
        <f t="shared" si="9"/>
        <v/>
      </c>
      <c r="P19" s="19">
        <f t="shared" si="10"/>
        <v>3</v>
      </c>
      <c r="Q19" s="31">
        <f>IF(A19&lt;&gt;0,VLOOKUP(A19,Liste!$A$10:$K$159,8,FALSE),"")</f>
        <v>289</v>
      </c>
      <c r="R19" s="19"/>
      <c r="S19" s="225">
        <v>762</v>
      </c>
      <c r="T19" s="27"/>
      <c r="U19" s="27"/>
      <c r="V19" s="30"/>
      <c r="W19" s="30"/>
      <c r="X19" s="30"/>
      <c r="Y19" s="27"/>
      <c r="Z19" s="30"/>
      <c r="AA19" s="30"/>
      <c r="AB19" s="5">
        <f t="shared" si="11"/>
        <v>1</v>
      </c>
      <c r="AC19" s="33">
        <f t="shared" si="12"/>
        <v>0</v>
      </c>
      <c r="AD19" s="112">
        <f t="shared" si="13"/>
        <v>0</v>
      </c>
      <c r="AE19" s="108">
        <f t="shared" si="14"/>
        <v>18</v>
      </c>
    </row>
    <row r="20" spans="1:31" ht="13" x14ac:dyDescent="0.3">
      <c r="A20" s="202">
        <v>26</v>
      </c>
      <c r="B20" s="203" t="str">
        <f>IF(A20&lt;&gt;0,VLOOKUP(A20,Liste!$A$10:$D$159,4,FALSE),"")</f>
        <v>GARCIA Christophe</v>
      </c>
      <c r="C20" s="47">
        <f t="shared" si="2"/>
        <v>286</v>
      </c>
      <c r="D20" s="47">
        <f t="shared" si="3"/>
        <v>0</v>
      </c>
      <c r="E20" s="47">
        <f t="shared" si="4"/>
        <v>0</v>
      </c>
      <c r="F20" s="64">
        <f t="shared" si="5"/>
        <v>286</v>
      </c>
      <c r="G20" s="206">
        <v>1</v>
      </c>
      <c r="H20" s="207"/>
      <c r="I20" s="208">
        <f t="shared" si="6"/>
        <v>1</v>
      </c>
      <c r="J20" s="208">
        <f t="shared" si="7"/>
        <v>286</v>
      </c>
      <c r="K20" s="37">
        <v>1</v>
      </c>
      <c r="L20" s="37"/>
      <c r="M20" s="37"/>
      <c r="N20" s="144" t="str">
        <f t="shared" si="8"/>
        <v/>
      </c>
      <c r="O20" s="106" t="str">
        <f t="shared" si="9"/>
        <v/>
      </c>
      <c r="P20" s="19">
        <f t="shared" si="10"/>
        <v>1</v>
      </c>
      <c r="Q20" s="31">
        <f>IF(A20&lt;&gt;0,VLOOKUP(A20,Liste!$A$10:$K$159,8,FALSE),"")</f>
        <v>286</v>
      </c>
      <c r="R20" s="19"/>
      <c r="S20" s="225">
        <v>694</v>
      </c>
      <c r="T20" s="30"/>
      <c r="U20" s="30"/>
      <c r="V20" s="27"/>
      <c r="W20" s="27"/>
      <c r="X20" s="27"/>
      <c r="Y20" s="27"/>
      <c r="Z20" s="27"/>
      <c r="AA20" s="27"/>
      <c r="AB20" s="5">
        <f t="shared" si="11"/>
        <v>1</v>
      </c>
      <c r="AC20" s="33">
        <f t="shared" si="12"/>
        <v>0</v>
      </c>
      <c r="AD20" s="112">
        <f t="shared" si="13"/>
        <v>0</v>
      </c>
      <c r="AE20" s="108">
        <f t="shared" si="14"/>
        <v>26</v>
      </c>
    </row>
    <row r="21" spans="1:31" ht="13" x14ac:dyDescent="0.3">
      <c r="A21" s="202">
        <v>7</v>
      </c>
      <c r="B21" s="203" t="str">
        <f>IF(A21&lt;&gt;0,VLOOKUP(A21,Liste!$A$10:$D$159,4,FALSE),"")</f>
        <v>BARDOUILLE Hermine</v>
      </c>
      <c r="C21" s="47">
        <f t="shared" si="2"/>
        <v>0</v>
      </c>
      <c r="D21" s="47">
        <f t="shared" si="3"/>
        <v>371</v>
      </c>
      <c r="E21" s="47">
        <f t="shared" si="4"/>
        <v>0</v>
      </c>
      <c r="F21" s="64">
        <f t="shared" si="5"/>
        <v>371</v>
      </c>
      <c r="G21" s="234">
        <v>2</v>
      </c>
      <c r="H21" s="235"/>
      <c r="I21" s="236">
        <f t="shared" si="6"/>
        <v>1</v>
      </c>
      <c r="J21" s="236">
        <f t="shared" si="7"/>
        <v>371</v>
      </c>
      <c r="K21" s="237">
        <f>IF(AND($I21=1,$H21&gt;0),VLOOKUP($H21,$A$14:AD$163,11,FALSE),0)</f>
        <v>0</v>
      </c>
      <c r="L21" s="237">
        <v>1</v>
      </c>
      <c r="M21" s="237">
        <f>IF(AND($I21=1,$H21&gt;0),VLOOKUP($H21,$A$14:AF$163,13,FALSE),0)</f>
        <v>0</v>
      </c>
      <c r="N21" s="144" t="str">
        <f t="shared" si="8"/>
        <v/>
      </c>
      <c r="O21" s="106" t="str">
        <f t="shared" si="9"/>
        <v/>
      </c>
      <c r="P21" s="19">
        <f t="shared" si="10"/>
        <v>2</v>
      </c>
      <c r="Q21" s="31">
        <f>IF(A21&lt;&gt;0,VLOOKUP(A21,Liste!$A$10:$K$159,8,FALSE),"")</f>
        <v>371</v>
      </c>
      <c r="R21" s="30">
        <v>595</v>
      </c>
      <c r="S21" s="225"/>
      <c r="T21" s="30"/>
      <c r="U21" s="30"/>
      <c r="V21" s="30"/>
      <c r="W21" s="27"/>
      <c r="X21" s="30"/>
      <c r="Y21" s="30"/>
      <c r="Z21" s="30"/>
      <c r="AA21" s="30"/>
      <c r="AB21" s="5">
        <f t="shared" si="11"/>
        <v>1</v>
      </c>
      <c r="AC21" s="33">
        <f t="shared" si="12"/>
        <v>0</v>
      </c>
      <c r="AD21" s="112">
        <f t="shared" si="13"/>
        <v>0</v>
      </c>
      <c r="AE21" s="108">
        <f t="shared" si="14"/>
        <v>7</v>
      </c>
    </row>
    <row r="22" spans="1:31" ht="13" x14ac:dyDescent="0.3">
      <c r="A22" s="216">
        <v>16</v>
      </c>
      <c r="B22" s="203" t="str">
        <f>IF(A22&lt;&gt;0,VLOOKUP(A22,Liste!$A$10:$D$159,4,FALSE),"")</f>
        <v>DENIS Jacques</v>
      </c>
      <c r="C22" s="47">
        <f t="shared" si="2"/>
        <v>0</v>
      </c>
      <c r="D22" s="47">
        <f t="shared" si="3"/>
        <v>315</v>
      </c>
      <c r="E22" s="47">
        <f t="shared" si="4"/>
        <v>0</v>
      </c>
      <c r="F22" s="64">
        <f t="shared" si="5"/>
        <v>315</v>
      </c>
      <c r="G22" s="234">
        <v>2</v>
      </c>
      <c r="H22" s="235"/>
      <c r="I22" s="236">
        <f t="shared" si="6"/>
        <v>1</v>
      </c>
      <c r="J22" s="236">
        <f t="shared" si="7"/>
        <v>315</v>
      </c>
      <c r="K22" s="217">
        <f>IF(AND($I22=1,$H22&gt;0),VLOOKUP($H22,$A$14:AD$163,11,FALSE),0)</f>
        <v>0</v>
      </c>
      <c r="L22" s="217">
        <v>1</v>
      </c>
      <c r="M22" s="217">
        <f>IF(AND($I22=1,$H22&gt;0),VLOOKUP($H22,$A$14:AF$163,13,FALSE),0)</f>
        <v>0</v>
      </c>
      <c r="N22" s="144" t="str">
        <f t="shared" si="8"/>
        <v/>
      </c>
      <c r="O22" s="106" t="str">
        <f t="shared" si="9"/>
        <v/>
      </c>
      <c r="P22" s="19">
        <f t="shared" si="10"/>
        <v>2</v>
      </c>
      <c r="Q22" s="31">
        <f>IF(A22&lt;&gt;0,VLOOKUP(A22,Liste!$A$10:$K$159,8,FALSE),"")</f>
        <v>315</v>
      </c>
      <c r="R22" s="30">
        <v>678</v>
      </c>
      <c r="S22" s="225"/>
      <c r="T22" s="30"/>
      <c r="U22" s="30"/>
      <c r="V22" s="30"/>
      <c r="W22" s="27"/>
      <c r="X22" s="30"/>
      <c r="Y22" s="30"/>
      <c r="Z22" s="30"/>
      <c r="AA22" s="30"/>
      <c r="AB22" s="5">
        <f t="shared" si="11"/>
        <v>1</v>
      </c>
      <c r="AC22" s="33">
        <f t="shared" si="12"/>
        <v>2</v>
      </c>
      <c r="AD22" s="112">
        <f t="shared" si="13"/>
        <v>1265</v>
      </c>
      <c r="AE22" s="108">
        <f t="shared" si="14"/>
        <v>16</v>
      </c>
    </row>
    <row r="23" spans="1:31" ht="13" x14ac:dyDescent="0.3">
      <c r="A23" s="238">
        <v>9</v>
      </c>
      <c r="B23" s="203" t="str">
        <f>IF(A23&lt;&gt;0,VLOOKUP(A23,Liste!$A$10:$D$159,4,FALSE),"")</f>
        <v>BAUDINO</v>
      </c>
      <c r="C23" s="47">
        <f t="shared" si="2"/>
        <v>0</v>
      </c>
      <c r="D23" s="47">
        <f t="shared" si="3"/>
        <v>431</v>
      </c>
      <c r="E23" s="47">
        <f t="shared" si="4"/>
        <v>0</v>
      </c>
      <c r="F23" s="64">
        <f t="shared" si="5"/>
        <v>431</v>
      </c>
      <c r="G23" s="234">
        <v>2</v>
      </c>
      <c r="H23" s="235">
        <v>16</v>
      </c>
      <c r="I23" s="236">
        <f t="shared" si="6"/>
        <v>1</v>
      </c>
      <c r="J23" s="236">
        <f t="shared" si="7"/>
        <v>431</v>
      </c>
      <c r="K23" s="237">
        <f>IF(AND($I23=1,$H23&gt;0),VLOOKUP($H23,$A$14:AD$163,11,FALSE),0)</f>
        <v>0</v>
      </c>
      <c r="L23" s="237">
        <f>IF(AND($I23=1,$H23&gt;0),VLOOKUP($H23,$A$14:AE$163,12,FALSE),0)</f>
        <v>1</v>
      </c>
      <c r="M23" s="237">
        <f>IF(AND($I23=1,$H23&gt;0),VLOOKUP($H23,$A$14:AF$163,13,FALSE),0)</f>
        <v>0</v>
      </c>
      <c r="N23" s="144" t="str">
        <f t="shared" si="8"/>
        <v/>
      </c>
      <c r="O23" s="106" t="str">
        <f t="shared" si="9"/>
        <v/>
      </c>
      <c r="P23" s="19">
        <f t="shared" si="10"/>
        <v>2</v>
      </c>
      <c r="Q23" s="31">
        <f>IF(A23&lt;&gt;0,VLOOKUP(A23,Liste!$A$10:$K$159,8,FALSE),"")</f>
        <v>431</v>
      </c>
      <c r="R23" s="30">
        <v>715</v>
      </c>
      <c r="S23" s="225"/>
      <c r="T23" s="30"/>
      <c r="U23" s="30"/>
      <c r="V23" s="30"/>
      <c r="W23" s="27"/>
      <c r="X23" s="30"/>
      <c r="Y23" s="30"/>
      <c r="Z23" s="30"/>
      <c r="AA23" s="30"/>
      <c r="AB23" s="5">
        <f t="shared" si="11"/>
        <v>17</v>
      </c>
      <c r="AC23" s="33">
        <f t="shared" si="12"/>
        <v>0</v>
      </c>
      <c r="AD23" s="112">
        <f t="shared" si="13"/>
        <v>0</v>
      </c>
      <c r="AE23" s="108">
        <f t="shared" si="14"/>
        <v>16.5</v>
      </c>
    </row>
    <row r="24" spans="1:31" ht="13" x14ac:dyDescent="0.3">
      <c r="A24" s="238">
        <v>12</v>
      </c>
      <c r="B24" s="203" t="str">
        <f>IF(A24&lt;&gt;0,VLOOKUP(A24,Liste!$A$10:$D$159,4,FALSE),"")</f>
        <v>BECH Monique</v>
      </c>
      <c r="C24" s="47">
        <f t="shared" si="2"/>
        <v>0</v>
      </c>
      <c r="D24" s="47">
        <f t="shared" si="3"/>
        <v>519</v>
      </c>
      <c r="E24" s="47">
        <f t="shared" si="4"/>
        <v>0</v>
      </c>
      <c r="F24" s="64">
        <f t="shared" si="5"/>
        <v>519</v>
      </c>
      <c r="G24" s="234">
        <v>2</v>
      </c>
      <c r="H24" s="235">
        <v>16</v>
      </c>
      <c r="I24" s="236">
        <f t="shared" si="6"/>
        <v>1</v>
      </c>
      <c r="J24" s="236">
        <f t="shared" si="7"/>
        <v>519</v>
      </c>
      <c r="K24" s="237">
        <f>IF(AND($I24=1,$H24&gt;0),VLOOKUP($H24,$A$14:AD$163,11,FALSE),0)</f>
        <v>0</v>
      </c>
      <c r="L24" s="237">
        <f>IF(AND($I24=1,$H24&gt;0),VLOOKUP($H24,$A$14:AE$163,12,FALSE),0)</f>
        <v>1</v>
      </c>
      <c r="M24" s="237">
        <f>IF(AND($I24=1,$H24&gt;0),VLOOKUP($H24,$A$14:AF$163,13,FALSE),0)</f>
        <v>0</v>
      </c>
      <c r="N24" s="144" t="str">
        <f t="shared" si="8"/>
        <v/>
      </c>
      <c r="O24" s="106" t="str">
        <f t="shared" si="9"/>
        <v/>
      </c>
      <c r="P24" s="19">
        <f t="shared" si="10"/>
        <v>2</v>
      </c>
      <c r="Q24" s="31">
        <f>IF(A24&lt;&gt;0,VLOOKUP(A24,Liste!$A$10:$K$159,8,FALSE),"")</f>
        <v>519</v>
      </c>
      <c r="R24" s="30">
        <v>846</v>
      </c>
      <c r="S24" s="225"/>
      <c r="T24" s="30"/>
      <c r="U24" s="30"/>
      <c r="V24" s="30"/>
      <c r="W24" s="27"/>
      <c r="X24" s="30"/>
      <c r="Y24" s="30"/>
      <c r="Z24" s="30"/>
      <c r="AA24" s="30"/>
      <c r="AB24" s="5">
        <f t="shared" si="11"/>
        <v>17</v>
      </c>
      <c r="AC24" s="33">
        <f t="shared" si="12"/>
        <v>0</v>
      </c>
      <c r="AD24" s="112">
        <f t="shared" si="13"/>
        <v>0</v>
      </c>
      <c r="AE24" s="108">
        <f t="shared" si="14"/>
        <v>16.5</v>
      </c>
    </row>
    <row r="25" spans="1:31" ht="13" x14ac:dyDescent="0.3">
      <c r="A25" s="202">
        <v>17</v>
      </c>
      <c r="B25" s="203" t="str">
        <f>IF(A25&lt;&gt;0,VLOOKUP(A25,Liste!$A$10:$D$159,4,FALSE),"")</f>
        <v>DI JORIO Brigitte</v>
      </c>
      <c r="C25" s="47">
        <f t="shared" si="2"/>
        <v>244</v>
      </c>
      <c r="D25" s="47">
        <f t="shared" si="3"/>
        <v>0</v>
      </c>
      <c r="E25" s="47">
        <f t="shared" si="4"/>
        <v>0</v>
      </c>
      <c r="F25" s="64">
        <f t="shared" si="5"/>
        <v>244</v>
      </c>
      <c r="G25" s="234">
        <v>2</v>
      </c>
      <c r="H25" s="235"/>
      <c r="I25" s="236">
        <f t="shared" si="6"/>
        <v>1</v>
      </c>
      <c r="J25" s="236">
        <f t="shared" si="7"/>
        <v>244</v>
      </c>
      <c r="K25" s="237">
        <v>1</v>
      </c>
      <c r="L25" s="237">
        <f>IF(AND($I25=1,$H25&gt;0),VLOOKUP($H25,$A$14:AE$163,12,FALSE),0)</f>
        <v>0</v>
      </c>
      <c r="M25" s="237">
        <f>IF(AND($I25=1,$H25&gt;0),VLOOKUP($H25,$A$14:AF$163,13,FALSE),0)</f>
        <v>0</v>
      </c>
      <c r="N25" s="144" t="str">
        <f t="shared" si="8"/>
        <v/>
      </c>
      <c r="O25" s="106" t="str">
        <f t="shared" si="9"/>
        <v/>
      </c>
      <c r="P25" s="19">
        <f t="shared" si="10"/>
        <v>1</v>
      </c>
      <c r="Q25" s="31">
        <f>IF(A25&lt;&gt;0,VLOOKUP(A25,Liste!$A$10:$K$159,8,FALSE),"")</f>
        <v>244</v>
      </c>
      <c r="R25" s="19"/>
      <c r="S25" s="225">
        <v>1040</v>
      </c>
      <c r="T25" s="27"/>
      <c r="U25" s="27"/>
      <c r="V25" s="30"/>
      <c r="W25" s="30"/>
      <c r="X25" s="30"/>
      <c r="Y25" s="27"/>
      <c r="Z25" s="30"/>
      <c r="AA25" s="30"/>
      <c r="AB25" s="5">
        <f t="shared" si="11"/>
        <v>1</v>
      </c>
      <c r="AC25" s="33">
        <f t="shared" si="12"/>
        <v>0</v>
      </c>
      <c r="AD25" s="112">
        <f t="shared" si="13"/>
        <v>0</v>
      </c>
      <c r="AE25" s="108">
        <f t="shared" si="14"/>
        <v>17</v>
      </c>
    </row>
    <row r="26" spans="1:31" ht="13" x14ac:dyDescent="0.3">
      <c r="A26" s="202">
        <v>21</v>
      </c>
      <c r="B26" s="203" t="str">
        <f>IF(A26&lt;&gt;0,VLOOKUP(A26,Liste!$A$10:$D$159,4,FALSE),"")</f>
        <v>DUBOURG Pierre</v>
      </c>
      <c r="C26" s="47">
        <f t="shared" si="2"/>
        <v>323</v>
      </c>
      <c r="D26" s="47">
        <f t="shared" si="3"/>
        <v>0</v>
      </c>
      <c r="E26" s="47">
        <f t="shared" si="4"/>
        <v>0</v>
      </c>
      <c r="F26" s="64">
        <f t="shared" si="5"/>
        <v>323</v>
      </c>
      <c r="G26" s="234">
        <v>2</v>
      </c>
      <c r="H26" s="235"/>
      <c r="I26" s="236">
        <f t="shared" si="6"/>
        <v>1</v>
      </c>
      <c r="J26" s="236">
        <f t="shared" si="7"/>
        <v>323</v>
      </c>
      <c r="K26" s="237">
        <v>1</v>
      </c>
      <c r="L26" s="237">
        <f>IF(AND($I26=1,$H26&gt;0),VLOOKUP($H26,$A$14:AE$163,12,FALSE),0)</f>
        <v>0</v>
      </c>
      <c r="M26" s="237">
        <f>IF(AND($I26=1,$H26&gt;0),VLOOKUP($H26,$A$14:AF$163,13,FALSE),0)</f>
        <v>0</v>
      </c>
      <c r="N26" s="144" t="str">
        <f t="shared" si="8"/>
        <v/>
      </c>
      <c r="O26" s="106" t="str">
        <f t="shared" si="9"/>
        <v/>
      </c>
      <c r="P26" s="19">
        <f t="shared" si="10"/>
        <v>1</v>
      </c>
      <c r="Q26" s="31">
        <f>IF(A26&lt;&gt;0,VLOOKUP(A26,Liste!$A$10:$K$159,8,FALSE),"")</f>
        <v>323</v>
      </c>
      <c r="R26" s="19"/>
      <c r="S26" s="225">
        <v>762</v>
      </c>
      <c r="T26" s="30"/>
      <c r="U26" s="30"/>
      <c r="V26" s="30"/>
      <c r="W26" s="30"/>
      <c r="X26" s="30"/>
      <c r="Y26" s="27"/>
      <c r="Z26" s="30"/>
      <c r="AA26" s="30"/>
      <c r="AB26" s="5">
        <f t="shared" si="11"/>
        <v>1</v>
      </c>
      <c r="AC26" s="33">
        <f t="shared" si="12"/>
        <v>0</v>
      </c>
      <c r="AD26" s="112">
        <f t="shared" si="13"/>
        <v>0</v>
      </c>
      <c r="AE26" s="108">
        <f t="shared" si="14"/>
        <v>21</v>
      </c>
    </row>
    <row r="27" spans="1:31" ht="13" x14ac:dyDescent="0.3">
      <c r="A27" s="202">
        <v>24</v>
      </c>
      <c r="B27" s="203" t="str">
        <f>IF(A27&lt;&gt;0,VLOOKUP(A27,Liste!$A$10:$D$159,4,FALSE),"")</f>
        <v>FORGET Valéry</v>
      </c>
      <c r="C27" s="47">
        <f t="shared" si="2"/>
        <v>270</v>
      </c>
      <c r="D27" s="47">
        <f t="shared" si="3"/>
        <v>0</v>
      </c>
      <c r="E27" s="47">
        <f t="shared" si="4"/>
        <v>0</v>
      </c>
      <c r="F27" s="64">
        <f t="shared" si="5"/>
        <v>270</v>
      </c>
      <c r="G27" s="234">
        <v>2</v>
      </c>
      <c r="H27" s="235"/>
      <c r="I27" s="236">
        <f t="shared" si="6"/>
        <v>1</v>
      </c>
      <c r="J27" s="236">
        <f t="shared" si="7"/>
        <v>270</v>
      </c>
      <c r="K27" s="237">
        <v>1</v>
      </c>
      <c r="L27" s="237">
        <f>IF(AND($I27=1,$H27&gt;0),VLOOKUP($H27,$A$14:AE$163,12,FALSE),0)</f>
        <v>0</v>
      </c>
      <c r="M27" s="237">
        <f>IF(AND($I27=1,$H27&gt;0),VLOOKUP($H27,$A$14:AF$163,13,FALSE),0)</f>
        <v>0</v>
      </c>
      <c r="N27" s="144" t="str">
        <f t="shared" si="8"/>
        <v/>
      </c>
      <c r="O27" s="106" t="str">
        <f t="shared" si="9"/>
        <v/>
      </c>
      <c r="P27" s="19">
        <f t="shared" si="10"/>
        <v>1</v>
      </c>
      <c r="Q27" s="31">
        <f>IF(A27&lt;&gt;0,VLOOKUP(A27,Liste!$A$10:$K$159,8,FALSE),"")</f>
        <v>270</v>
      </c>
      <c r="R27" s="19"/>
      <c r="S27" s="225">
        <v>830</v>
      </c>
      <c r="T27" s="30"/>
      <c r="U27" s="30"/>
      <c r="V27" s="30"/>
      <c r="W27" s="30"/>
      <c r="X27" s="30"/>
      <c r="Y27" s="27"/>
      <c r="Z27" s="30"/>
      <c r="AA27" s="30"/>
      <c r="AB27" s="5">
        <f t="shared" si="11"/>
        <v>1</v>
      </c>
      <c r="AC27" s="33">
        <f t="shared" si="12"/>
        <v>0</v>
      </c>
      <c r="AD27" s="112">
        <f t="shared" si="13"/>
        <v>0</v>
      </c>
      <c r="AE27" s="108">
        <f t="shared" si="14"/>
        <v>24</v>
      </c>
    </row>
    <row r="28" spans="1:31" ht="13" x14ac:dyDescent="0.3">
      <c r="A28" s="202">
        <v>32</v>
      </c>
      <c r="B28" s="203" t="str">
        <f>IF(A28&lt;&gt;0,VLOOKUP(A28,Liste!$A$10:$D$159,4,FALSE),"")</f>
        <v>MARTIN Nicole</v>
      </c>
      <c r="C28" s="47">
        <f t="shared" si="2"/>
        <v>100</v>
      </c>
      <c r="D28" s="47">
        <f t="shared" si="3"/>
        <v>0</v>
      </c>
      <c r="E28" s="47">
        <f t="shared" si="4"/>
        <v>0</v>
      </c>
      <c r="F28" s="64">
        <f t="shared" si="5"/>
        <v>100</v>
      </c>
      <c r="G28" s="234">
        <v>2</v>
      </c>
      <c r="H28" s="235"/>
      <c r="I28" s="236">
        <f t="shared" si="6"/>
        <v>1</v>
      </c>
      <c r="J28" s="236">
        <f t="shared" si="7"/>
        <v>100</v>
      </c>
      <c r="K28" s="237">
        <v>1</v>
      </c>
      <c r="L28" s="237">
        <f>IF(AND($I28=1,$H28&gt;0),VLOOKUP($H28,$A$14:AE$163,12,FALSE),0)</f>
        <v>0</v>
      </c>
      <c r="M28" s="237">
        <f>IF(AND($I28=1,$H28&gt;0),VLOOKUP($H28,$A$14:AF$163,13,FALSE),0)</f>
        <v>0</v>
      </c>
      <c r="N28" s="144" t="str">
        <f t="shared" si="8"/>
        <v/>
      </c>
      <c r="O28" s="106" t="str">
        <f t="shared" si="9"/>
        <v/>
      </c>
      <c r="P28" s="19">
        <f t="shared" si="10"/>
        <v>1</v>
      </c>
      <c r="Q28" s="31">
        <f>IF(A28&lt;&gt;0,VLOOKUP(A28,Liste!$A$10:$K$159,8,FALSE),"")</f>
        <v>100</v>
      </c>
      <c r="R28" s="30"/>
      <c r="S28" s="225"/>
      <c r="T28" s="30"/>
      <c r="U28" s="30"/>
      <c r="V28" s="30"/>
      <c r="W28" s="30"/>
      <c r="X28" s="30"/>
      <c r="Y28" s="30"/>
      <c r="Z28" s="30"/>
      <c r="AA28" s="30"/>
      <c r="AB28" s="5">
        <f t="shared" si="11"/>
        <v>1</v>
      </c>
      <c r="AC28" s="33">
        <f t="shared" si="12"/>
        <v>0</v>
      </c>
      <c r="AD28" s="112">
        <f t="shared" si="13"/>
        <v>0</v>
      </c>
      <c r="AE28" s="108">
        <f t="shared" si="14"/>
        <v>32</v>
      </c>
    </row>
    <row r="29" spans="1:31" ht="13" x14ac:dyDescent="0.3">
      <c r="A29" s="209">
        <v>1</v>
      </c>
      <c r="B29" s="213" t="str">
        <f>IF(A29&lt;&gt;0,VLOOKUP(A29,Liste!$A$10:$D$159,4,FALSE),"")</f>
        <v>ALEXANDRINI André</v>
      </c>
      <c r="C29" s="214">
        <f t="shared" si="2"/>
        <v>0</v>
      </c>
      <c r="D29" s="214">
        <f t="shared" si="3"/>
        <v>0</v>
      </c>
      <c r="E29" s="214">
        <f t="shared" si="4"/>
        <v>0</v>
      </c>
      <c r="F29" s="211">
        <f t="shared" si="5"/>
        <v>0</v>
      </c>
      <c r="G29" s="215"/>
      <c r="H29" s="210"/>
      <c r="I29" s="211">
        <f t="shared" si="6"/>
        <v>0</v>
      </c>
      <c r="J29" s="211">
        <f t="shared" si="7"/>
        <v>0</v>
      </c>
      <c r="K29" s="212">
        <f>IF(AND($I29=1,$H29&gt;0),VLOOKUP($H29,$A$14:AD$163,11,FALSE),0)</f>
        <v>0</v>
      </c>
      <c r="L29" s="212">
        <f>IF(AND($I29=1,$H29&gt;0),VLOOKUP($H29,$A$14:AE$163,12,FALSE),0)</f>
        <v>0</v>
      </c>
      <c r="M29" s="212">
        <f>IF(AND($I29=1,$H29&gt;0),VLOOKUP($H29,$A$14:AF$163,13,FALSE),0)</f>
        <v>0</v>
      </c>
      <c r="N29" s="144" t="str">
        <f t="shared" si="8"/>
        <v/>
      </c>
      <c r="O29" s="106" t="str">
        <f t="shared" si="9"/>
        <v/>
      </c>
      <c r="P29" s="19" t="str">
        <f t="shared" si="10"/>
        <v/>
      </c>
      <c r="Q29" s="31">
        <v>568</v>
      </c>
      <c r="R29" s="30">
        <v>474</v>
      </c>
      <c r="S29" s="225"/>
      <c r="T29" s="27"/>
      <c r="U29" s="27"/>
      <c r="V29" s="27"/>
      <c r="W29" s="27"/>
      <c r="X29" s="27"/>
      <c r="Y29" s="27"/>
      <c r="Z29" s="27"/>
      <c r="AA29" s="27"/>
      <c r="AB29" s="5">
        <f t="shared" si="11"/>
        <v>0</v>
      </c>
      <c r="AC29" s="33">
        <f t="shared" si="12"/>
        <v>0</v>
      </c>
      <c r="AD29" s="112">
        <f t="shared" si="13"/>
        <v>0</v>
      </c>
      <c r="AE29" s="108">
        <f t="shared" si="14"/>
        <v>1000</v>
      </c>
    </row>
    <row r="30" spans="1:31" ht="13" x14ac:dyDescent="0.3">
      <c r="A30" s="209">
        <v>5</v>
      </c>
      <c r="B30" s="213" t="str">
        <f>IF(A30&lt;&gt;0,VLOOKUP(A30,Liste!$A$10:$D$159,4,FALSE),"")</f>
        <v>BARDIN Andrée</v>
      </c>
      <c r="C30" s="214">
        <f t="shared" si="2"/>
        <v>0</v>
      </c>
      <c r="D30" s="214">
        <f t="shared" si="3"/>
        <v>0</v>
      </c>
      <c r="E30" s="214">
        <f t="shared" si="4"/>
        <v>0</v>
      </c>
      <c r="F30" s="211">
        <f t="shared" si="5"/>
        <v>0</v>
      </c>
      <c r="G30" s="215"/>
      <c r="H30" s="210"/>
      <c r="I30" s="211">
        <f t="shared" si="6"/>
        <v>0</v>
      </c>
      <c r="J30" s="211">
        <f t="shared" si="7"/>
        <v>0</v>
      </c>
      <c r="K30" s="212">
        <f>IF(AND($I30=1,$H30&gt;0),VLOOKUP($H30,$A$14:AD$163,11,FALSE),0)</f>
        <v>0</v>
      </c>
      <c r="L30" s="212">
        <f>IF(AND($I30=1,$H30&gt;0),VLOOKUP($H30,$A$14:AE$163,12,FALSE),0)</f>
        <v>0</v>
      </c>
      <c r="M30" s="212">
        <f>IF(AND($I30=1,$H30&gt;0),VLOOKUP($H30,$A$14:AF$163,13,FALSE),0)</f>
        <v>0</v>
      </c>
      <c r="N30" s="144" t="str">
        <f t="shared" si="8"/>
        <v/>
      </c>
      <c r="O30" s="106" t="str">
        <f t="shared" si="9"/>
        <v/>
      </c>
      <c r="P30" s="19" t="str">
        <f t="shared" si="10"/>
        <v/>
      </c>
      <c r="Q30" s="31">
        <f>IF(A30&lt;&gt;0,VLOOKUP(A30,Liste!$A$10:$K$159,8,FALSE),"")</f>
        <v>287</v>
      </c>
      <c r="R30" s="239">
        <v>426</v>
      </c>
      <c r="S30" s="225"/>
      <c r="T30" s="30"/>
      <c r="U30" s="30"/>
      <c r="V30" s="30"/>
      <c r="W30" s="27"/>
      <c r="X30" s="30"/>
      <c r="Y30" s="30"/>
      <c r="Z30" s="30"/>
      <c r="AA30" s="30"/>
      <c r="AB30" s="5">
        <f t="shared" si="11"/>
        <v>0</v>
      </c>
      <c r="AC30" s="33">
        <f t="shared" si="12"/>
        <v>0</v>
      </c>
      <c r="AD30" s="112">
        <f t="shared" si="13"/>
        <v>0</v>
      </c>
      <c r="AE30" s="108">
        <f t="shared" si="14"/>
        <v>1000</v>
      </c>
    </row>
    <row r="31" spans="1:31" ht="13" x14ac:dyDescent="0.3">
      <c r="A31" s="209">
        <v>6</v>
      </c>
      <c r="B31" s="213" t="str">
        <f>IF(A31&lt;&gt;0,VLOOKUP(A31,Liste!$A$10:$D$159,4,FALSE),"")</f>
        <v>BARDIN-BENARD Louis</v>
      </c>
      <c r="C31" s="214">
        <f t="shared" si="2"/>
        <v>0</v>
      </c>
      <c r="D31" s="214">
        <f t="shared" si="3"/>
        <v>0</v>
      </c>
      <c r="E31" s="214">
        <f t="shared" si="4"/>
        <v>0</v>
      </c>
      <c r="F31" s="211">
        <f t="shared" si="5"/>
        <v>0</v>
      </c>
      <c r="G31" s="215"/>
      <c r="H31" s="210"/>
      <c r="I31" s="211">
        <f t="shared" si="6"/>
        <v>0</v>
      </c>
      <c r="J31" s="211">
        <f t="shared" si="7"/>
        <v>0</v>
      </c>
      <c r="K31" s="212">
        <f>IF(AND($I31=1,$H31&gt;0),VLOOKUP($H31,$A$14:AD$163,11,FALSE),0)</f>
        <v>0</v>
      </c>
      <c r="L31" s="212">
        <f>IF(AND($I31=1,$H31&gt;0),VLOOKUP($H31,$A$14:AE$163,12,FALSE),0)</f>
        <v>0</v>
      </c>
      <c r="M31" s="212">
        <f>IF(AND($I31=1,$H31&gt;0),VLOOKUP($H31,$A$14:AF$163,13,FALSE),0)</f>
        <v>0</v>
      </c>
      <c r="N31" s="144" t="str">
        <f t="shared" si="8"/>
        <v/>
      </c>
      <c r="O31" s="106" t="str">
        <f t="shared" si="9"/>
        <v/>
      </c>
      <c r="P31" s="19" t="str">
        <f t="shared" si="10"/>
        <v/>
      </c>
      <c r="Q31" s="31">
        <f>IF(A31&lt;&gt;0,VLOOKUP(A31,Liste!$A$10:$K$159,8,FALSE),"")</f>
        <v>257</v>
      </c>
      <c r="R31" s="239">
        <v>380</v>
      </c>
      <c r="S31" s="225"/>
      <c r="T31" s="30"/>
      <c r="U31" s="30"/>
      <c r="V31" s="30"/>
      <c r="W31" s="27"/>
      <c r="X31" s="30"/>
      <c r="Y31" s="30"/>
      <c r="Z31" s="30"/>
      <c r="AA31" s="30"/>
      <c r="AB31" s="5">
        <f t="shared" si="11"/>
        <v>0</v>
      </c>
      <c r="AC31" s="33">
        <f t="shared" si="12"/>
        <v>0</v>
      </c>
      <c r="AD31" s="112">
        <f t="shared" si="13"/>
        <v>0</v>
      </c>
      <c r="AE31" s="108">
        <f t="shared" si="14"/>
        <v>1000</v>
      </c>
    </row>
    <row r="32" spans="1:31" ht="13" x14ac:dyDescent="0.3">
      <c r="A32" s="209">
        <v>8</v>
      </c>
      <c r="B32" s="213" t="str">
        <f>IF(A32&lt;&gt;0,VLOOKUP(A32,Liste!$A$10:$D$159,4,FALSE),"")</f>
        <v>BARDOUILLE Jean Yves</v>
      </c>
      <c r="C32" s="214">
        <f t="shared" si="2"/>
        <v>0</v>
      </c>
      <c r="D32" s="214">
        <f t="shared" si="3"/>
        <v>0</v>
      </c>
      <c r="E32" s="214">
        <f t="shared" si="4"/>
        <v>0</v>
      </c>
      <c r="F32" s="211">
        <f t="shared" si="5"/>
        <v>0</v>
      </c>
      <c r="G32" s="215"/>
      <c r="H32" s="210"/>
      <c r="I32" s="211">
        <f t="shared" si="6"/>
        <v>0</v>
      </c>
      <c r="J32" s="211">
        <f t="shared" si="7"/>
        <v>0</v>
      </c>
      <c r="K32" s="212">
        <f>IF(AND($I32=1,$H32&gt;0),VLOOKUP($H32,$A$14:AD$163,11,FALSE),0)</f>
        <v>0</v>
      </c>
      <c r="L32" s="212">
        <f>IF(AND($I32=1,$H32&gt;0),VLOOKUP($H32,$A$14:AE$163,12,FALSE),0)</f>
        <v>0</v>
      </c>
      <c r="M32" s="212">
        <f>IF(AND($I32=1,$H32&gt;0),VLOOKUP($H32,$A$14:AF$163,13,FALSE),0)</f>
        <v>0</v>
      </c>
      <c r="N32" s="144" t="str">
        <f t="shared" si="8"/>
        <v/>
      </c>
      <c r="O32" s="106" t="str">
        <f t="shared" si="9"/>
        <v/>
      </c>
      <c r="P32" s="19" t="str">
        <f t="shared" si="10"/>
        <v/>
      </c>
      <c r="Q32" s="31">
        <f>IF(A32&lt;&gt;0,VLOOKUP(A32,Liste!$A$10:$K$159,8,FALSE),"")</f>
        <v>569</v>
      </c>
      <c r="R32" s="239">
        <v>846</v>
      </c>
      <c r="S32" s="225"/>
      <c r="T32" s="30"/>
      <c r="U32" s="30"/>
      <c r="V32" s="30"/>
      <c r="W32" s="27"/>
      <c r="X32" s="30"/>
      <c r="Y32" s="30"/>
      <c r="Z32" s="30"/>
      <c r="AA32" s="30"/>
      <c r="AB32" s="5">
        <f t="shared" si="11"/>
        <v>0</v>
      </c>
      <c r="AC32" s="33">
        <f t="shared" si="12"/>
        <v>0</v>
      </c>
      <c r="AD32" s="112">
        <f t="shared" si="13"/>
        <v>0</v>
      </c>
      <c r="AE32" s="108">
        <f t="shared" si="14"/>
        <v>1000</v>
      </c>
    </row>
    <row r="33" spans="1:31" ht="13" x14ac:dyDescent="0.3">
      <c r="A33" s="209">
        <v>10</v>
      </c>
      <c r="B33" s="213" t="str">
        <f>IF(A33&lt;&gt;0,VLOOKUP(A33,Liste!$A$10:$D$159,4,FALSE),"")</f>
        <v>BAUGUIL André</v>
      </c>
      <c r="C33" s="214">
        <f t="shared" si="2"/>
        <v>0</v>
      </c>
      <c r="D33" s="214">
        <f t="shared" si="3"/>
        <v>0</v>
      </c>
      <c r="E33" s="214">
        <f t="shared" si="4"/>
        <v>0</v>
      </c>
      <c r="F33" s="211">
        <f t="shared" si="5"/>
        <v>0</v>
      </c>
      <c r="G33" s="215"/>
      <c r="H33" s="210"/>
      <c r="I33" s="211">
        <f t="shared" si="6"/>
        <v>0</v>
      </c>
      <c r="J33" s="211">
        <f t="shared" si="7"/>
        <v>0</v>
      </c>
      <c r="K33" s="212">
        <f>IF(AND($I33=1,$H33&gt;0),VLOOKUP($H33,$A$14:AD$163,11,FALSE),0)</f>
        <v>0</v>
      </c>
      <c r="L33" s="212">
        <f>IF(AND($I33=1,$H33&gt;0),VLOOKUP($H33,$A$14:AE$163,12,FALSE),0)</f>
        <v>0</v>
      </c>
      <c r="M33" s="212">
        <f>IF(AND($I33=1,$H33&gt;0),VLOOKUP($H33,$A$14:AF$163,13,FALSE),0)</f>
        <v>0</v>
      </c>
      <c r="N33" s="144" t="str">
        <f t="shared" si="8"/>
        <v/>
      </c>
      <c r="O33" s="106" t="str">
        <f t="shared" si="9"/>
        <v/>
      </c>
      <c r="P33" s="19" t="str">
        <f t="shared" si="10"/>
        <v/>
      </c>
      <c r="Q33" s="31">
        <f>IF(A33&lt;&gt;0,VLOOKUP(A33,Liste!$A$10:$K$159,8,FALSE),"")</f>
        <v>360</v>
      </c>
      <c r="R33" s="239">
        <v>534</v>
      </c>
      <c r="S33" s="225"/>
      <c r="T33" s="30"/>
      <c r="U33" s="30"/>
      <c r="V33" s="30"/>
      <c r="W33" s="27"/>
      <c r="X33" s="30"/>
      <c r="Y33" s="30"/>
      <c r="Z33" s="30"/>
      <c r="AA33" s="30"/>
      <c r="AB33" s="5">
        <f t="shared" si="11"/>
        <v>0</v>
      </c>
      <c r="AC33" s="33">
        <f t="shared" si="12"/>
        <v>0</v>
      </c>
      <c r="AD33" s="112">
        <f t="shared" si="13"/>
        <v>0</v>
      </c>
      <c r="AE33" s="108">
        <f t="shared" si="14"/>
        <v>1000</v>
      </c>
    </row>
    <row r="34" spans="1:31" ht="13" x14ac:dyDescent="0.3">
      <c r="A34" s="209">
        <v>11</v>
      </c>
      <c r="B34" s="213" t="str">
        <f>IF(A34&lt;&gt;0,VLOOKUP(A34,Liste!$A$10:$D$159,4,FALSE),"")</f>
        <v>BAUMGARTNER Peter</v>
      </c>
      <c r="C34" s="214">
        <f t="shared" si="2"/>
        <v>0</v>
      </c>
      <c r="D34" s="214">
        <f t="shared" si="3"/>
        <v>0</v>
      </c>
      <c r="E34" s="214">
        <f t="shared" si="4"/>
        <v>0</v>
      </c>
      <c r="F34" s="211">
        <f t="shared" si="5"/>
        <v>0</v>
      </c>
      <c r="G34" s="215"/>
      <c r="H34" s="210"/>
      <c r="I34" s="211">
        <f t="shared" si="6"/>
        <v>0</v>
      </c>
      <c r="J34" s="211">
        <f t="shared" si="7"/>
        <v>0</v>
      </c>
      <c r="K34" s="212">
        <f>IF(AND($I34=1,$H34&gt;0),VLOOKUP($H34,$A$14:AD$163,11,FALSE),0)</f>
        <v>0</v>
      </c>
      <c r="L34" s="212">
        <f>IF(AND($I34=1,$H34&gt;0),VLOOKUP($H34,$A$14:AE$163,12,FALSE),0)</f>
        <v>0</v>
      </c>
      <c r="M34" s="212">
        <f>IF(AND($I34=1,$H34&gt;0),VLOOKUP($H34,$A$14:AF$163,13,FALSE),0)</f>
        <v>0</v>
      </c>
      <c r="N34" s="144" t="str">
        <f t="shared" si="8"/>
        <v/>
      </c>
      <c r="O34" s="106" t="str">
        <f t="shared" si="9"/>
        <v/>
      </c>
      <c r="P34" s="19" t="str">
        <f t="shared" si="10"/>
        <v/>
      </c>
      <c r="Q34" s="31">
        <f>IF(A34&lt;&gt;0,VLOOKUP(A34,Liste!$A$10:$K$159,8,FALSE),"")</f>
        <v>380</v>
      </c>
      <c r="R34" s="239">
        <v>595</v>
      </c>
      <c r="S34" s="225"/>
      <c r="T34" s="30"/>
      <c r="U34" s="30"/>
      <c r="V34" s="30"/>
      <c r="W34" s="27"/>
      <c r="X34" s="30"/>
      <c r="Y34" s="30"/>
      <c r="Z34" s="30"/>
      <c r="AA34" s="30"/>
      <c r="AB34" s="5">
        <f t="shared" si="11"/>
        <v>0</v>
      </c>
      <c r="AC34" s="33">
        <f t="shared" si="12"/>
        <v>0</v>
      </c>
      <c r="AD34" s="112">
        <f t="shared" si="13"/>
        <v>0</v>
      </c>
      <c r="AE34" s="108">
        <f t="shared" si="14"/>
        <v>1000</v>
      </c>
    </row>
    <row r="35" spans="1:31" ht="13" x14ac:dyDescent="0.3">
      <c r="A35" s="209">
        <v>13</v>
      </c>
      <c r="B35" s="213" t="str">
        <f>IF(A35&lt;&gt;0,VLOOKUP(A35,Liste!$A$10:$D$159,4,FALSE),"")</f>
        <v>BERGET Jean François</v>
      </c>
      <c r="C35" s="214">
        <f t="shared" si="2"/>
        <v>0</v>
      </c>
      <c r="D35" s="214">
        <f t="shared" si="3"/>
        <v>0</v>
      </c>
      <c r="E35" s="214">
        <f t="shared" si="4"/>
        <v>0</v>
      </c>
      <c r="F35" s="211">
        <f t="shared" si="5"/>
        <v>0</v>
      </c>
      <c r="G35" s="215"/>
      <c r="H35" s="210"/>
      <c r="I35" s="211">
        <f t="shared" si="6"/>
        <v>0</v>
      </c>
      <c r="J35" s="211">
        <f t="shared" si="7"/>
        <v>0</v>
      </c>
      <c r="K35" s="212">
        <f>IF(AND($I35=1,$H35&gt;0),VLOOKUP($H35,$A$14:AD$163,11,FALSE),0)</f>
        <v>0</v>
      </c>
      <c r="L35" s="212">
        <f>IF(AND($I35=1,$H35&gt;0),VLOOKUP($H35,$A$14:AE$163,12,FALSE),0)</f>
        <v>0</v>
      </c>
      <c r="M35" s="212">
        <f>IF(AND($I35=1,$H35&gt;0),VLOOKUP($H35,$A$14:AF$163,13,FALSE),0)</f>
        <v>0</v>
      </c>
      <c r="N35" s="144" t="str">
        <f t="shared" si="8"/>
        <v/>
      </c>
      <c r="O35" s="106" t="str">
        <f t="shared" si="9"/>
        <v/>
      </c>
      <c r="P35" s="19" t="str">
        <f t="shared" si="10"/>
        <v/>
      </c>
      <c r="Q35" s="31">
        <f>IF(A35&lt;&gt;0,VLOOKUP(A35,Liste!$A$10:$K$159,8,FALSE),"")</f>
        <v>381</v>
      </c>
      <c r="R35" s="239">
        <v>595</v>
      </c>
      <c r="S35" s="225"/>
      <c r="T35" s="30"/>
      <c r="U35" s="30"/>
      <c r="V35" s="30"/>
      <c r="W35" s="27"/>
      <c r="X35" s="30"/>
      <c r="Y35" s="30"/>
      <c r="Z35" s="30"/>
      <c r="AA35" s="30"/>
      <c r="AB35" s="5">
        <f t="shared" si="11"/>
        <v>0</v>
      </c>
      <c r="AC35" s="33">
        <f t="shared" si="12"/>
        <v>0</v>
      </c>
      <c r="AD35" s="112">
        <f t="shared" si="13"/>
        <v>0</v>
      </c>
      <c r="AE35" s="108">
        <f t="shared" si="14"/>
        <v>1000</v>
      </c>
    </row>
    <row r="36" spans="1:31" ht="13" x14ac:dyDescent="0.3">
      <c r="A36" s="209">
        <v>19</v>
      </c>
      <c r="B36" s="213" t="str">
        <f>IF(A36&lt;&gt;0,VLOOKUP(A36,Liste!$A$10:$D$159,4,FALSE),"")</f>
        <v>DI MEGLIO Laurent</v>
      </c>
      <c r="C36" s="214">
        <f t="shared" si="2"/>
        <v>0</v>
      </c>
      <c r="D36" s="214">
        <f t="shared" si="3"/>
        <v>0</v>
      </c>
      <c r="E36" s="214">
        <f t="shared" si="4"/>
        <v>0</v>
      </c>
      <c r="F36" s="211">
        <f t="shared" si="5"/>
        <v>0</v>
      </c>
      <c r="G36" s="215"/>
      <c r="H36" s="210"/>
      <c r="I36" s="211">
        <f t="shared" si="6"/>
        <v>0</v>
      </c>
      <c r="J36" s="211">
        <f t="shared" si="7"/>
        <v>0</v>
      </c>
      <c r="K36" s="212">
        <f>IF(AND($I36=1,$H36&gt;0),VLOOKUP($H36,$A$14:AD$163,11,FALSE),0)</f>
        <v>0</v>
      </c>
      <c r="L36" s="212">
        <f>IF(AND($I36=1,$H36&gt;0),VLOOKUP($H36,$A$14:AE$163,12,FALSE),0)</f>
        <v>0</v>
      </c>
      <c r="M36" s="212">
        <f>IF(AND($I36=1,$H36&gt;0),VLOOKUP($H36,$A$14:AF$163,13,FALSE),0)</f>
        <v>0</v>
      </c>
      <c r="N36" s="144" t="str">
        <f t="shared" si="8"/>
        <v/>
      </c>
      <c r="O36" s="106" t="str">
        <f t="shared" si="9"/>
        <v/>
      </c>
      <c r="P36" s="19" t="str">
        <f t="shared" si="10"/>
        <v/>
      </c>
      <c r="Q36" s="31">
        <f>IF(A36&lt;&gt;0,VLOOKUP(A36,Liste!$A$10:$K$159,8,FALSE),"")</f>
        <v>237</v>
      </c>
      <c r="S36" s="225">
        <v>1402</v>
      </c>
      <c r="T36" s="27"/>
      <c r="U36" s="27"/>
      <c r="V36" s="30"/>
      <c r="W36" s="30"/>
      <c r="X36" s="30"/>
      <c r="Y36" s="27"/>
      <c r="Z36" s="30"/>
      <c r="AA36" s="30"/>
      <c r="AB36" s="5">
        <f t="shared" si="11"/>
        <v>0</v>
      </c>
      <c r="AC36" s="33">
        <f t="shared" si="12"/>
        <v>0</v>
      </c>
      <c r="AD36" s="112">
        <f t="shared" si="13"/>
        <v>0</v>
      </c>
      <c r="AE36" s="108">
        <f t="shared" si="14"/>
        <v>1000</v>
      </c>
    </row>
    <row r="37" spans="1:31" ht="13" x14ac:dyDescent="0.3">
      <c r="A37" s="209">
        <v>20</v>
      </c>
      <c r="B37" s="213" t="str">
        <f>IF(A37&lt;&gt;0,VLOOKUP(A37,Liste!$A$10:$D$159,4,FALSE),"")</f>
        <v>DRAGOTTA Michel</v>
      </c>
      <c r="C37" s="214">
        <f t="shared" si="2"/>
        <v>0</v>
      </c>
      <c r="D37" s="214">
        <f t="shared" si="3"/>
        <v>0</v>
      </c>
      <c r="E37" s="214">
        <f t="shared" si="4"/>
        <v>0</v>
      </c>
      <c r="F37" s="211">
        <f t="shared" si="5"/>
        <v>0</v>
      </c>
      <c r="G37" s="215"/>
      <c r="H37" s="210"/>
      <c r="I37" s="211">
        <f t="shared" si="6"/>
        <v>0</v>
      </c>
      <c r="J37" s="211">
        <f t="shared" si="7"/>
        <v>0</v>
      </c>
      <c r="K37" s="212">
        <f>IF(AND($I37=1,$H37&gt;0),VLOOKUP($H37,$A$14:AD$163,11,FALSE),0)</f>
        <v>0</v>
      </c>
      <c r="L37" s="212">
        <f>IF(AND($I37=1,$H37&gt;0),VLOOKUP($H37,$A$14:AE$163,12,FALSE),0)</f>
        <v>0</v>
      </c>
      <c r="M37" s="212">
        <f>IF(AND($I37=1,$H37&gt;0),VLOOKUP($H37,$A$14:AF$163,13,FALSE),0)</f>
        <v>0</v>
      </c>
      <c r="N37" s="144" t="str">
        <f t="shared" si="8"/>
        <v/>
      </c>
      <c r="O37" s="106" t="str">
        <f t="shared" si="9"/>
        <v/>
      </c>
      <c r="P37" s="19" t="str">
        <f t="shared" si="10"/>
        <v/>
      </c>
      <c r="Q37" s="31">
        <f>IF(A37&lt;&gt;0,VLOOKUP(A37,Liste!$A$10:$K$159,8,FALSE),"")</f>
        <v>286</v>
      </c>
      <c r="S37" s="225">
        <v>1015</v>
      </c>
      <c r="T37" s="30"/>
      <c r="U37" s="30"/>
      <c r="V37" s="30"/>
      <c r="W37" s="30"/>
      <c r="X37" s="30"/>
      <c r="Y37" s="27"/>
      <c r="Z37" s="30"/>
      <c r="AA37" s="30"/>
      <c r="AB37" s="5">
        <f t="shared" si="11"/>
        <v>0</v>
      </c>
      <c r="AC37" s="33">
        <f t="shared" si="12"/>
        <v>0</v>
      </c>
      <c r="AD37" s="112">
        <f t="shared" si="13"/>
        <v>0</v>
      </c>
      <c r="AE37" s="108">
        <f t="shared" si="14"/>
        <v>1000</v>
      </c>
    </row>
    <row r="38" spans="1:31" ht="13" x14ac:dyDescent="0.3">
      <c r="A38" s="209">
        <v>22</v>
      </c>
      <c r="B38" s="213" t="str">
        <f>IF(A38&lt;&gt;0,VLOOKUP(A38,Liste!$A$10:$D$159,4,FALSE),"")</f>
        <v>FIGUERAS Annie</v>
      </c>
      <c r="C38" s="214">
        <f t="shared" si="2"/>
        <v>0</v>
      </c>
      <c r="D38" s="214">
        <f t="shared" si="3"/>
        <v>0</v>
      </c>
      <c r="E38" s="214">
        <f t="shared" si="4"/>
        <v>0</v>
      </c>
      <c r="F38" s="211">
        <f t="shared" si="5"/>
        <v>0</v>
      </c>
      <c r="G38" s="215"/>
      <c r="H38" s="210"/>
      <c r="I38" s="211">
        <f t="shared" si="6"/>
        <v>0</v>
      </c>
      <c r="J38" s="211">
        <f t="shared" si="7"/>
        <v>0</v>
      </c>
      <c r="K38" s="212">
        <f>IF(AND($I38=1,$H38&gt;0),VLOOKUP($H38,$A$14:AD$163,11,FALSE),0)</f>
        <v>0</v>
      </c>
      <c r="L38" s="212">
        <f>IF(AND($I38=1,$H38&gt;0),VLOOKUP($H38,$A$14:AE$163,12,FALSE),0)</f>
        <v>0</v>
      </c>
      <c r="M38" s="212">
        <f>IF(AND($I38=1,$H38&gt;0),VLOOKUP($H38,$A$14:AF$163,13,FALSE),0)</f>
        <v>0</v>
      </c>
      <c r="N38" s="144" t="str">
        <f t="shared" si="8"/>
        <v/>
      </c>
      <c r="O38" s="106" t="str">
        <f t="shared" si="9"/>
        <v/>
      </c>
      <c r="P38" s="19" t="str">
        <f t="shared" si="10"/>
        <v/>
      </c>
      <c r="Q38" s="31">
        <f>IF(A38&lt;&gt;0,VLOOKUP(A38,Liste!$A$10:$K$159,8,FALSE),"")</f>
        <v>300</v>
      </c>
      <c r="S38" s="225">
        <v>819</v>
      </c>
      <c r="T38" s="30"/>
      <c r="U38" s="30"/>
      <c r="V38" s="30"/>
      <c r="W38" s="30"/>
      <c r="X38" s="30"/>
      <c r="Y38" s="27"/>
      <c r="Z38" s="30"/>
      <c r="AA38" s="30"/>
      <c r="AB38" s="5">
        <f t="shared" si="11"/>
        <v>0</v>
      </c>
      <c r="AC38" s="33">
        <f t="shared" si="12"/>
        <v>0</v>
      </c>
      <c r="AD38" s="112">
        <f t="shared" si="13"/>
        <v>0</v>
      </c>
      <c r="AE38" s="108">
        <f t="shared" si="14"/>
        <v>1000</v>
      </c>
    </row>
    <row r="39" spans="1:31" ht="13" x14ac:dyDescent="0.3">
      <c r="A39" s="209">
        <v>23</v>
      </c>
      <c r="B39" s="213" t="str">
        <f>IF(A39&lt;&gt;0,VLOOKUP(A39,Liste!$A$10:$D$159,4,FALSE),"")</f>
        <v>FONTANA Georges</v>
      </c>
      <c r="C39" s="214">
        <f t="shared" si="2"/>
        <v>0</v>
      </c>
      <c r="D39" s="214">
        <f t="shared" si="3"/>
        <v>0</v>
      </c>
      <c r="E39" s="214">
        <f t="shared" si="4"/>
        <v>0</v>
      </c>
      <c r="F39" s="211">
        <f t="shared" si="5"/>
        <v>0</v>
      </c>
      <c r="G39" s="215"/>
      <c r="H39" s="210"/>
      <c r="I39" s="211">
        <f t="shared" si="6"/>
        <v>0</v>
      </c>
      <c r="J39" s="211">
        <f t="shared" si="7"/>
        <v>0</v>
      </c>
      <c r="K39" s="212">
        <f>IF(AND($I39=1,$H39&gt;0),VLOOKUP($H39,$A$14:AD$163,11,FALSE),0)</f>
        <v>0</v>
      </c>
      <c r="L39" s="212">
        <f>IF(AND($I39=1,$H39&gt;0),VLOOKUP($H39,$A$14:AE$163,12,FALSE),0)</f>
        <v>0</v>
      </c>
      <c r="M39" s="212">
        <f>IF(AND($I39=1,$H39&gt;0),VLOOKUP($H39,$A$14:AF$163,13,FALSE),0)</f>
        <v>0</v>
      </c>
      <c r="N39" s="144" t="str">
        <f t="shared" si="8"/>
        <v/>
      </c>
      <c r="O39" s="106" t="str">
        <f t="shared" si="9"/>
        <v/>
      </c>
      <c r="P39" s="19" t="str">
        <f t="shared" si="10"/>
        <v/>
      </c>
      <c r="Q39" s="31">
        <f>IF(A39&lt;&gt;0,VLOOKUP(A39,Liste!$A$10:$K$159,8,FALSE),"")</f>
        <v>323</v>
      </c>
      <c r="S39" s="225">
        <v>873</v>
      </c>
      <c r="T39" s="30"/>
      <c r="U39" s="30"/>
      <c r="V39" s="30"/>
      <c r="W39" s="30"/>
      <c r="X39" s="30"/>
      <c r="Y39" s="27"/>
      <c r="Z39" s="30"/>
      <c r="AA39" s="30"/>
      <c r="AB39" s="5">
        <f t="shared" si="11"/>
        <v>0</v>
      </c>
      <c r="AC39" s="33">
        <f t="shared" si="12"/>
        <v>0</v>
      </c>
      <c r="AD39" s="112">
        <f t="shared" si="13"/>
        <v>0</v>
      </c>
      <c r="AE39" s="108">
        <f t="shared" si="14"/>
        <v>1000</v>
      </c>
    </row>
    <row r="40" spans="1:31" ht="13" x14ac:dyDescent="0.3">
      <c r="A40" s="209">
        <v>25</v>
      </c>
      <c r="B40" s="213" t="str">
        <f>IF(A40&lt;&gt;0,VLOOKUP(A40,Liste!$A$10:$D$159,4,FALSE),"")</f>
        <v>FOURNIER Nicole</v>
      </c>
      <c r="C40" s="214">
        <f t="shared" si="2"/>
        <v>0</v>
      </c>
      <c r="D40" s="214">
        <f t="shared" si="3"/>
        <v>0</v>
      </c>
      <c r="E40" s="214">
        <f t="shared" si="4"/>
        <v>0</v>
      </c>
      <c r="F40" s="211">
        <f t="shared" si="5"/>
        <v>0</v>
      </c>
      <c r="G40" s="215"/>
      <c r="H40" s="210"/>
      <c r="I40" s="211">
        <f t="shared" si="6"/>
        <v>0</v>
      </c>
      <c r="J40" s="211">
        <f t="shared" si="7"/>
        <v>0</v>
      </c>
      <c r="K40" s="212">
        <f>IF(AND($I40=1,$H40&gt;0),VLOOKUP($H40,$A$14:AD$163,11,FALSE),0)</f>
        <v>0</v>
      </c>
      <c r="L40" s="212">
        <f>IF(AND($I40=1,$H40&gt;0),VLOOKUP($H40,$A$14:AE$163,12,FALSE),0)</f>
        <v>0</v>
      </c>
      <c r="M40" s="212">
        <f>IF(AND($I40=1,$H40&gt;0),VLOOKUP($H40,$A$14:AF$163,13,FALSE),0)</f>
        <v>0</v>
      </c>
      <c r="N40" s="144" t="str">
        <f t="shared" si="8"/>
        <v/>
      </c>
      <c r="O40" s="106" t="str">
        <f t="shared" si="9"/>
        <v/>
      </c>
      <c r="P40" s="19" t="str">
        <f t="shared" si="10"/>
        <v/>
      </c>
      <c r="Q40" s="31">
        <f>IF(A40&lt;&gt;0,VLOOKUP(A40,Liste!$A$10:$K$159,8,FALSE),"")</f>
        <v>290</v>
      </c>
      <c r="S40" s="225">
        <v>973</v>
      </c>
      <c r="T40" s="30"/>
      <c r="U40" s="30"/>
      <c r="V40" s="30"/>
      <c r="W40" s="30"/>
      <c r="X40" s="30"/>
      <c r="Y40" s="27"/>
      <c r="Z40" s="30"/>
      <c r="AA40" s="30"/>
      <c r="AB40" s="5">
        <f t="shared" si="11"/>
        <v>0</v>
      </c>
      <c r="AC40" s="33">
        <f t="shared" si="12"/>
        <v>0</v>
      </c>
      <c r="AD40" s="112">
        <f t="shared" si="13"/>
        <v>0</v>
      </c>
      <c r="AE40" s="108">
        <f t="shared" si="14"/>
        <v>1000</v>
      </c>
    </row>
    <row r="41" spans="1:31" ht="13" x14ac:dyDescent="0.3">
      <c r="A41" s="209">
        <v>27</v>
      </c>
      <c r="B41" s="213" t="str">
        <f>IF(A41&lt;&gt;0,VLOOKUP(A41,Liste!$A$10:$D$159,4,FALSE),"")</f>
        <v>GARRELON Jacques</v>
      </c>
      <c r="C41" s="214">
        <f t="shared" si="2"/>
        <v>0</v>
      </c>
      <c r="D41" s="214">
        <f t="shared" si="3"/>
        <v>0</v>
      </c>
      <c r="E41" s="214">
        <f t="shared" si="4"/>
        <v>0</v>
      </c>
      <c r="F41" s="211">
        <f t="shared" si="5"/>
        <v>0</v>
      </c>
      <c r="G41" s="215"/>
      <c r="H41" s="210"/>
      <c r="I41" s="211">
        <f t="shared" si="6"/>
        <v>0</v>
      </c>
      <c r="J41" s="211">
        <f t="shared" si="7"/>
        <v>0</v>
      </c>
      <c r="K41" s="212">
        <f>IF(AND($I41=1,$H41&gt;0),VLOOKUP($H41,$A$14:AD$163,11,FALSE),0)</f>
        <v>0</v>
      </c>
      <c r="L41" s="212">
        <f>IF(AND($I41=1,$H41&gt;0),VLOOKUP($H41,$A$14:AE$163,12,FALSE),0)</f>
        <v>0</v>
      </c>
      <c r="M41" s="212">
        <f>IF(AND($I41=1,$H41&gt;0),VLOOKUP($H41,$A$14:AF$163,13,FALSE),0)</f>
        <v>0</v>
      </c>
      <c r="N41" s="144" t="str">
        <f t="shared" si="8"/>
        <v/>
      </c>
      <c r="O41" s="106" t="str">
        <f t="shared" si="9"/>
        <v/>
      </c>
      <c r="P41" s="19" t="str">
        <f t="shared" si="10"/>
        <v/>
      </c>
      <c r="Q41" s="31">
        <v>110</v>
      </c>
      <c r="R41" s="19"/>
      <c r="S41" s="225">
        <v>830</v>
      </c>
      <c r="T41" s="30"/>
      <c r="U41" s="30"/>
      <c r="V41" s="27"/>
      <c r="W41" s="27"/>
      <c r="X41" s="27"/>
      <c r="Y41" s="27"/>
      <c r="Z41" s="27"/>
      <c r="AA41" s="27"/>
      <c r="AB41" s="5">
        <f t="shared" si="11"/>
        <v>0</v>
      </c>
      <c r="AC41" s="33">
        <f t="shared" si="12"/>
        <v>0</v>
      </c>
      <c r="AD41" s="112">
        <f t="shared" si="13"/>
        <v>0</v>
      </c>
      <c r="AE41" s="108">
        <f t="shared" si="14"/>
        <v>1000</v>
      </c>
    </row>
    <row r="42" spans="1:31" ht="12.5" customHeight="1" x14ac:dyDescent="0.3">
      <c r="A42" s="209">
        <v>28</v>
      </c>
      <c r="B42" s="213" t="str">
        <f>IF(A42&lt;&gt;0,VLOOKUP(A42,Liste!$A$10:$D$159,4,FALSE),"")</f>
        <v>HENRI   Paul</v>
      </c>
      <c r="C42" s="214">
        <f t="shared" si="2"/>
        <v>0</v>
      </c>
      <c r="D42" s="214">
        <f t="shared" si="3"/>
        <v>0</v>
      </c>
      <c r="E42" s="214">
        <f t="shared" si="4"/>
        <v>0</v>
      </c>
      <c r="F42" s="211">
        <f t="shared" si="5"/>
        <v>0</v>
      </c>
      <c r="G42" s="215"/>
      <c r="H42" s="210"/>
      <c r="I42" s="211">
        <f t="shared" si="6"/>
        <v>0</v>
      </c>
      <c r="J42" s="211">
        <f t="shared" si="7"/>
        <v>0</v>
      </c>
      <c r="K42" s="212">
        <f>IF(AND($I42=1,$H42&gt;0),VLOOKUP($H42,$A$14:AD$163,11,FALSE),0)</f>
        <v>0</v>
      </c>
      <c r="L42" s="212">
        <f>IF(AND($I42=1,$H42&gt;0),VLOOKUP($H42,$A$14:AE$163,12,FALSE),0)</f>
        <v>0</v>
      </c>
      <c r="M42" s="212">
        <f>IF(AND($I42=1,$H42&gt;0),VLOOKUP($H42,$A$14:AF$163,13,FALSE),0)</f>
        <v>0</v>
      </c>
      <c r="N42" s="144" t="str">
        <f t="shared" si="8"/>
        <v/>
      </c>
      <c r="O42" s="106" t="str">
        <f t="shared" si="9"/>
        <v/>
      </c>
      <c r="P42" s="19" t="str">
        <f t="shared" si="10"/>
        <v/>
      </c>
      <c r="Q42" s="31">
        <v>210</v>
      </c>
      <c r="R42" s="30"/>
      <c r="S42" s="225"/>
      <c r="T42" s="30"/>
      <c r="U42" s="30"/>
      <c r="V42" s="27"/>
      <c r="W42" s="27"/>
      <c r="X42" s="27"/>
      <c r="Y42" s="27"/>
      <c r="Z42" s="27"/>
      <c r="AA42" s="27"/>
      <c r="AB42" s="5">
        <f t="shared" si="11"/>
        <v>0</v>
      </c>
      <c r="AC42" s="33">
        <f t="shared" si="12"/>
        <v>0</v>
      </c>
      <c r="AD42" s="112">
        <f t="shared" si="13"/>
        <v>0</v>
      </c>
      <c r="AE42" s="108">
        <f t="shared" si="14"/>
        <v>1000</v>
      </c>
    </row>
    <row r="43" spans="1:31" ht="13" x14ac:dyDescent="0.3">
      <c r="A43" s="209">
        <v>29</v>
      </c>
      <c r="B43" s="213" t="str">
        <f>IF(A43&lt;&gt;0,VLOOKUP(A43,Liste!$A$10:$D$159,4,FALSE),"")</f>
        <v>ISIDORE Lucienne</v>
      </c>
      <c r="C43" s="214">
        <f t="shared" si="2"/>
        <v>0</v>
      </c>
      <c r="D43" s="214">
        <f t="shared" si="3"/>
        <v>0</v>
      </c>
      <c r="E43" s="214">
        <f t="shared" si="4"/>
        <v>0</v>
      </c>
      <c r="F43" s="211">
        <f t="shared" si="5"/>
        <v>0</v>
      </c>
      <c r="G43" s="215"/>
      <c r="H43" s="210"/>
      <c r="I43" s="211">
        <f t="shared" si="6"/>
        <v>0</v>
      </c>
      <c r="J43" s="211">
        <f t="shared" si="7"/>
        <v>0</v>
      </c>
      <c r="K43" s="212">
        <f>IF(AND($I43=1,$H43&gt;0),VLOOKUP($H43,$A$14:AD$163,11,FALSE),0)</f>
        <v>0</v>
      </c>
      <c r="L43" s="212">
        <f>IF(AND($I43=1,$H43&gt;0),VLOOKUP($H43,$A$14:AE$163,12,FALSE),0)</f>
        <v>0</v>
      </c>
      <c r="M43" s="212">
        <f>IF(AND($I43=1,$H43&gt;0),VLOOKUP($H43,$A$14:AF$163,13,FALSE),0)</f>
        <v>0</v>
      </c>
      <c r="N43" s="144" t="str">
        <f t="shared" si="8"/>
        <v/>
      </c>
      <c r="O43" s="106" t="str">
        <f t="shared" si="9"/>
        <v/>
      </c>
      <c r="P43" s="19" t="str">
        <f t="shared" si="10"/>
        <v/>
      </c>
      <c r="Q43" s="31">
        <v>110</v>
      </c>
      <c r="R43" s="30"/>
      <c r="S43" s="225"/>
      <c r="T43" s="30"/>
      <c r="U43" s="30"/>
      <c r="V43" s="30"/>
      <c r="W43" s="30"/>
      <c r="X43" s="30"/>
      <c r="Y43" s="30"/>
      <c r="Z43" s="30"/>
      <c r="AA43" s="30"/>
      <c r="AB43" s="5">
        <f t="shared" si="11"/>
        <v>0</v>
      </c>
      <c r="AC43" s="33">
        <f t="shared" si="12"/>
        <v>0</v>
      </c>
      <c r="AD43" s="112">
        <f t="shared" si="13"/>
        <v>0</v>
      </c>
      <c r="AE43" s="108">
        <f t="shared" si="14"/>
        <v>1000</v>
      </c>
    </row>
    <row r="44" spans="1:31" ht="13" x14ac:dyDescent="0.3">
      <c r="A44" s="209">
        <v>30</v>
      </c>
      <c r="B44" s="213" t="str">
        <f>IF(A44&lt;&gt;0,VLOOKUP(A44,Liste!$A$10:$D$159,4,FALSE),"")</f>
        <v>JARGON Emile</v>
      </c>
      <c r="C44" s="214">
        <f t="shared" si="2"/>
        <v>0</v>
      </c>
      <c r="D44" s="214">
        <f t="shared" si="3"/>
        <v>0</v>
      </c>
      <c r="E44" s="214">
        <f t="shared" si="4"/>
        <v>0</v>
      </c>
      <c r="F44" s="211">
        <f t="shared" si="5"/>
        <v>0</v>
      </c>
      <c r="G44" s="215"/>
      <c r="H44" s="210"/>
      <c r="I44" s="211">
        <f t="shared" si="6"/>
        <v>0</v>
      </c>
      <c r="J44" s="211">
        <f t="shared" si="7"/>
        <v>0</v>
      </c>
      <c r="K44" s="212">
        <f>IF(AND($I44=1,$H44&gt;0),VLOOKUP($H44,$A$14:AD$163,11,FALSE),0)</f>
        <v>0</v>
      </c>
      <c r="L44" s="212">
        <f>IF(AND($I44=1,$H44&gt;0),VLOOKUP($H44,$A$14:AE$163,12,FALSE),0)</f>
        <v>0</v>
      </c>
      <c r="M44" s="212">
        <f>IF(AND($I44=1,$H44&gt;0),VLOOKUP($H44,$A$14:AF$163,13,FALSE),0)</f>
        <v>0</v>
      </c>
      <c r="N44" s="144" t="str">
        <f t="shared" si="8"/>
        <v/>
      </c>
      <c r="O44" s="106" t="str">
        <f t="shared" si="9"/>
        <v/>
      </c>
      <c r="P44" s="19" t="str">
        <f t="shared" si="10"/>
        <v/>
      </c>
      <c r="Q44" s="31">
        <f>IF(A44&lt;&gt;0,VLOOKUP(A44,Liste!$A$10:$K$159,8,FALSE),"")</f>
        <v>130</v>
      </c>
      <c r="R44" s="30"/>
      <c r="S44" s="225"/>
      <c r="T44" s="30"/>
      <c r="U44" s="30"/>
      <c r="V44" s="30"/>
      <c r="W44" s="30"/>
      <c r="X44" s="30"/>
      <c r="Y44" s="30"/>
      <c r="Z44" s="30"/>
      <c r="AA44" s="30"/>
      <c r="AB44" s="5">
        <f t="shared" si="11"/>
        <v>0</v>
      </c>
      <c r="AC44" s="33">
        <f t="shared" si="12"/>
        <v>0</v>
      </c>
      <c r="AD44" s="112">
        <f t="shared" si="13"/>
        <v>0</v>
      </c>
      <c r="AE44" s="108">
        <f t="shared" si="14"/>
        <v>1000</v>
      </c>
    </row>
    <row r="45" spans="1:31" ht="13" x14ac:dyDescent="0.3">
      <c r="A45" s="209">
        <v>31</v>
      </c>
      <c r="B45" s="213" t="str">
        <f>IF(A45&lt;&gt;0,VLOOKUP(A45,Liste!$A$10:$D$159,4,FALSE),"")</f>
        <v>LOUISON Albert</v>
      </c>
      <c r="C45" s="214">
        <f t="shared" si="2"/>
        <v>0</v>
      </c>
      <c r="D45" s="214">
        <f t="shared" si="3"/>
        <v>0</v>
      </c>
      <c r="E45" s="214">
        <f t="shared" si="4"/>
        <v>0</v>
      </c>
      <c r="F45" s="211">
        <f t="shared" si="5"/>
        <v>0</v>
      </c>
      <c r="G45" s="215"/>
      <c r="H45" s="210"/>
      <c r="I45" s="211">
        <f t="shared" si="6"/>
        <v>0</v>
      </c>
      <c r="J45" s="211">
        <f t="shared" si="7"/>
        <v>0</v>
      </c>
      <c r="K45" s="212">
        <f>IF(AND($I45=1,$H45&gt;0),VLOOKUP($H45,$A$14:AD$163,11,FALSE),0)</f>
        <v>0</v>
      </c>
      <c r="L45" s="212">
        <f>IF(AND($I45=1,$H45&gt;0),VLOOKUP($H45,$A$14:AE$163,12,FALSE),0)</f>
        <v>0</v>
      </c>
      <c r="M45" s="212">
        <f>IF(AND($I45=1,$H45&gt;0),VLOOKUP($H45,$A$14:AF$163,13,FALSE),0)</f>
        <v>0</v>
      </c>
      <c r="N45" s="144" t="str">
        <f t="shared" si="8"/>
        <v/>
      </c>
      <c r="O45" s="106" t="str">
        <f t="shared" si="9"/>
        <v/>
      </c>
      <c r="P45" s="19" t="str">
        <f t="shared" si="10"/>
        <v/>
      </c>
      <c r="Q45" s="31">
        <f>IF(A45&lt;&gt;0,VLOOKUP(A45,Liste!$A$10:$K$159,8,FALSE),"")</f>
        <v>220</v>
      </c>
      <c r="R45" s="30"/>
      <c r="S45" s="225"/>
      <c r="T45" s="30"/>
      <c r="U45" s="30"/>
      <c r="V45" s="30"/>
      <c r="W45" s="30"/>
      <c r="X45" s="30"/>
      <c r="Y45" s="30"/>
      <c r="Z45" s="30"/>
      <c r="AA45" s="30"/>
      <c r="AB45" s="5">
        <f t="shared" si="11"/>
        <v>0</v>
      </c>
      <c r="AC45" s="33">
        <f t="shared" si="12"/>
        <v>0</v>
      </c>
      <c r="AD45" s="112">
        <f t="shared" si="13"/>
        <v>0</v>
      </c>
      <c r="AE45" s="108">
        <f t="shared" si="14"/>
        <v>1000</v>
      </c>
    </row>
    <row r="46" spans="1:31" ht="13" x14ac:dyDescent="0.3">
      <c r="A46" s="209">
        <v>33</v>
      </c>
      <c r="B46" s="213" t="str">
        <f>IF(A46&lt;&gt;0,VLOOKUP(A46,Liste!$A$10:$D$159,4,FALSE),"")</f>
        <v>ANDUN</v>
      </c>
      <c r="C46" s="214">
        <f t="shared" ref="C46:C77" si="15">F46*(K46=1)</f>
        <v>0</v>
      </c>
      <c r="D46" s="214">
        <f t="shared" ref="D46:D77" si="16">F46*(L46=1)</f>
        <v>0</v>
      </c>
      <c r="E46" s="214">
        <f t="shared" ref="E46:E77" si="17">F46*(M46=1)</f>
        <v>0</v>
      </c>
      <c r="F46" s="211">
        <f t="shared" ref="F46:F77" si="18">IF(I46=1,VLOOKUP(A46,$A$14:$AA$163,16+$B$4,0),0)</f>
        <v>0</v>
      </c>
      <c r="G46" s="215"/>
      <c r="H46" s="210"/>
      <c r="I46" s="211">
        <f t="shared" ref="I46:I77" si="19">1*(IF(G46&gt;=1,VLOOKUP(A46,$A$14:$AA$163,16+$B$4,0)&gt;0))</f>
        <v>0</v>
      </c>
      <c r="J46" s="211">
        <f t="shared" ref="J46:J77" si="20">IF(F46&gt;0,F46,0)</f>
        <v>0</v>
      </c>
      <c r="K46" s="212">
        <f>IF(AND($I46=1,$H46&gt;0),VLOOKUP($H46,$A$14:AD$163,11,FALSE),0)</f>
        <v>0</v>
      </c>
      <c r="L46" s="212">
        <f>IF(AND($I46=1,$H46&gt;0),VLOOKUP($H46,$A$14:AE$163,12,FALSE),0)</f>
        <v>0</v>
      </c>
      <c r="M46" s="212">
        <f>IF(AND($I46=1,$H46&gt;0),VLOOKUP($H46,$A$14:AF$163,13,FALSE),0)</f>
        <v>0</v>
      </c>
      <c r="N46" s="144" t="str">
        <f t="shared" ref="N46:N77" si="21">IF(AND(I46&gt;0,K46+L46+M46=0),"EN ATTENTE",IF(K46+L46+M46&gt;1,"ERREUR",""))</f>
        <v/>
      </c>
      <c r="O46" s="106" t="str">
        <f t="shared" ref="O46:O77" si="22">IF(AND(AC46&gt;3,AD46&gt;$D$10*$O$12),1,"")</f>
        <v/>
      </c>
      <c r="P46" s="19" t="str">
        <f t="shared" ref="P46:P77" si="23">IF(I46=1,K46*(K46=1)+L46*2*(L46=1)+M46*3*(M46=1),"")</f>
        <v/>
      </c>
      <c r="Q46" s="31">
        <f>IF(A46&lt;&gt;0,VLOOKUP(A46,Liste!$A$10:$K$159,8,FALSE),"")</f>
        <v>180</v>
      </c>
      <c r="R46" s="30"/>
      <c r="S46" s="225"/>
      <c r="T46" s="30"/>
      <c r="U46" s="30"/>
      <c r="V46" s="30"/>
      <c r="W46" s="30"/>
      <c r="X46" s="30"/>
      <c r="Y46" s="30"/>
      <c r="Z46" s="30"/>
      <c r="AA46" s="30"/>
      <c r="AB46" s="5">
        <f t="shared" ref="AB46:AB77" si="24">(H46+I46)*(J46&gt;0)</f>
        <v>0</v>
      </c>
      <c r="AC46" s="33">
        <f t="shared" ref="AC46:AC77" si="25">COUNTIF($H$14:$H$163,A46)</f>
        <v>0</v>
      </c>
      <c r="AD46" s="112">
        <f t="shared" ref="AD46:AD77" si="26">SUMIF($H$14:$H$163,A46,$J$14:$J$163)+(J46*(AC46&gt;0))</f>
        <v>0</v>
      </c>
      <c r="AE46" s="108">
        <f t="shared" ref="AE46:AE77" si="27">IF(H46&gt;0,H46+0.5*(I46=1),A46*(I46=1))+(1000*(I46&lt;1))</f>
        <v>1000</v>
      </c>
    </row>
    <row r="47" spans="1:31" ht="13" x14ac:dyDescent="0.3">
      <c r="A47" s="209">
        <v>34</v>
      </c>
      <c r="B47" s="213" t="str">
        <f>IF(A47&lt;&gt;0,VLOOKUP(A47,Liste!$A$10:$D$159,4,FALSE),"")</f>
        <v>AUDIARD</v>
      </c>
      <c r="C47" s="214">
        <f t="shared" si="15"/>
        <v>0</v>
      </c>
      <c r="D47" s="214">
        <f t="shared" si="16"/>
        <v>0</v>
      </c>
      <c r="E47" s="214">
        <f t="shared" si="17"/>
        <v>0</v>
      </c>
      <c r="F47" s="211">
        <f t="shared" si="18"/>
        <v>0</v>
      </c>
      <c r="G47" s="215"/>
      <c r="H47" s="210"/>
      <c r="I47" s="211">
        <f t="shared" si="19"/>
        <v>0</v>
      </c>
      <c r="J47" s="211">
        <f t="shared" si="20"/>
        <v>0</v>
      </c>
      <c r="K47" s="212">
        <f>IF(AND($I47=1,$H47&gt;0),VLOOKUP($H47,$A$14:AD$163,11,FALSE),0)</f>
        <v>0</v>
      </c>
      <c r="L47" s="212">
        <f>IF(AND($I47=1,$H47&gt;0),VLOOKUP($H47,$A$14:AE$163,12,FALSE),0)</f>
        <v>0</v>
      </c>
      <c r="M47" s="212">
        <f>IF(AND($I47=1,$H47&gt;0),VLOOKUP($H47,$A$14:AF$163,13,FALSE),0)</f>
        <v>0</v>
      </c>
      <c r="N47" s="144" t="str">
        <f t="shared" si="21"/>
        <v/>
      </c>
      <c r="O47" s="106" t="str">
        <f t="shared" si="22"/>
        <v/>
      </c>
      <c r="P47" s="19" t="str">
        <f t="shared" si="23"/>
        <v/>
      </c>
      <c r="Q47" s="31">
        <f>IF(A47&lt;&gt;0,VLOOKUP(A47,Liste!$A$10:$K$159,8,FALSE),"")</f>
        <v>210</v>
      </c>
      <c r="R47" s="30"/>
      <c r="S47" s="225"/>
      <c r="T47" s="30"/>
      <c r="U47" s="30"/>
      <c r="V47" s="30"/>
      <c r="W47" s="30"/>
      <c r="X47" s="30"/>
      <c r="Y47" s="30"/>
      <c r="Z47" s="30"/>
      <c r="AA47" s="30"/>
      <c r="AB47" s="5">
        <f t="shared" si="24"/>
        <v>0</v>
      </c>
      <c r="AC47" s="33">
        <f t="shared" si="25"/>
        <v>0</v>
      </c>
      <c r="AD47" s="112">
        <f t="shared" si="26"/>
        <v>0</v>
      </c>
      <c r="AE47" s="108">
        <f t="shared" si="27"/>
        <v>1000</v>
      </c>
    </row>
    <row r="48" spans="1:31" ht="13" x14ac:dyDescent="0.3">
      <c r="A48" s="209">
        <v>35</v>
      </c>
      <c r="B48" s="213" t="str">
        <f>IF(A48&lt;&gt;0,VLOOKUP(A48,Liste!$A$10:$D$159,4,FALSE),"")</f>
        <v>AVATARD</v>
      </c>
      <c r="C48" s="214">
        <f t="shared" si="15"/>
        <v>0</v>
      </c>
      <c r="D48" s="214">
        <f t="shared" si="16"/>
        <v>0</v>
      </c>
      <c r="E48" s="214">
        <f t="shared" si="17"/>
        <v>0</v>
      </c>
      <c r="F48" s="211">
        <f t="shared" si="18"/>
        <v>0</v>
      </c>
      <c r="G48" s="215"/>
      <c r="H48" s="210"/>
      <c r="I48" s="211">
        <f t="shared" si="19"/>
        <v>0</v>
      </c>
      <c r="J48" s="211">
        <f t="shared" si="20"/>
        <v>0</v>
      </c>
      <c r="K48" s="212">
        <f>IF(AND($I48=1,$H48&gt;0),VLOOKUP($H48,$A$14:AD$163,11,FALSE),0)</f>
        <v>0</v>
      </c>
      <c r="L48" s="212">
        <f>IF(AND($I48=1,$H48&gt;0),VLOOKUP($H48,$A$14:AE$163,12,FALSE),0)</f>
        <v>0</v>
      </c>
      <c r="M48" s="212">
        <f>IF(AND($I48=1,$H48&gt;0),VLOOKUP($H48,$A$14:AF$163,13,FALSE),0)</f>
        <v>0</v>
      </c>
      <c r="N48" s="144" t="str">
        <f t="shared" si="21"/>
        <v/>
      </c>
      <c r="O48" s="106" t="str">
        <f t="shared" si="22"/>
        <v/>
      </c>
      <c r="P48" s="19" t="str">
        <f t="shared" si="23"/>
        <v/>
      </c>
      <c r="Q48" s="31">
        <f>IF(A48&lt;&gt;0,VLOOKUP(A48,Liste!$A$10:$K$159,8,FALSE),"")</f>
        <v>110</v>
      </c>
      <c r="R48" s="30"/>
      <c r="S48" s="225"/>
      <c r="T48" s="30"/>
      <c r="U48" s="30"/>
      <c r="V48" s="30"/>
      <c r="W48" s="30"/>
      <c r="X48" s="30"/>
      <c r="Y48" s="30"/>
      <c r="Z48" s="30"/>
      <c r="AA48" s="30"/>
      <c r="AB48" s="5">
        <f t="shared" si="24"/>
        <v>0</v>
      </c>
      <c r="AC48" s="33">
        <f t="shared" si="25"/>
        <v>0</v>
      </c>
      <c r="AD48" s="112">
        <f t="shared" si="26"/>
        <v>0</v>
      </c>
      <c r="AE48" s="108">
        <f t="shared" si="27"/>
        <v>1000</v>
      </c>
    </row>
    <row r="49" spans="1:31" ht="13" x14ac:dyDescent="0.3">
      <c r="A49" s="216"/>
      <c r="B49" s="213" t="str">
        <f>IF(A49&lt;&gt;0,VLOOKUP(A49,Liste!$A$10:$D$159,4,FALSE),"")</f>
        <v/>
      </c>
      <c r="C49" s="214">
        <f t="shared" si="15"/>
        <v>0</v>
      </c>
      <c r="D49" s="214">
        <f t="shared" si="16"/>
        <v>0</v>
      </c>
      <c r="E49" s="214">
        <f t="shared" si="17"/>
        <v>0</v>
      </c>
      <c r="F49" s="211">
        <f t="shared" si="18"/>
        <v>0</v>
      </c>
      <c r="G49" s="215"/>
      <c r="H49" s="210"/>
      <c r="I49" s="211">
        <f t="shared" si="19"/>
        <v>0</v>
      </c>
      <c r="J49" s="211">
        <f t="shared" si="20"/>
        <v>0</v>
      </c>
      <c r="K49" s="217">
        <f>IF(AND($I49=1,$H49&gt;0),VLOOKUP($H49,$A$14:AD$163,11,FALSE),0)</f>
        <v>0</v>
      </c>
      <c r="L49" s="217">
        <f>IF(AND($I49=1,$H49&gt;0),VLOOKUP($H49,$A$14:AE$163,12,FALSE),0)</f>
        <v>0</v>
      </c>
      <c r="M49" s="217">
        <f>IF(AND($I49=1,$H49&gt;0),VLOOKUP($H49,$A$14:AF$163,13,FALSE),0)</f>
        <v>0</v>
      </c>
      <c r="N49" s="144" t="str">
        <f t="shared" si="21"/>
        <v/>
      </c>
      <c r="O49" s="106" t="str">
        <f t="shared" si="22"/>
        <v/>
      </c>
      <c r="P49" s="19" t="str">
        <f t="shared" si="23"/>
        <v/>
      </c>
      <c r="Q49" s="31" t="str">
        <f>IF(A49&lt;&gt;0,VLOOKUP(A49,Liste!$A$10:$K$159,8,FALSE),"")</f>
        <v/>
      </c>
      <c r="R49" s="30"/>
      <c r="S49" s="225"/>
      <c r="T49" s="30"/>
      <c r="U49" s="30"/>
      <c r="V49" s="30"/>
      <c r="W49" s="30"/>
      <c r="X49" s="30"/>
      <c r="Y49" s="30"/>
      <c r="Z49" s="30"/>
      <c r="AA49" s="30"/>
      <c r="AB49" s="5">
        <f t="shared" si="24"/>
        <v>0</v>
      </c>
      <c r="AC49" s="33">
        <f t="shared" si="25"/>
        <v>0</v>
      </c>
      <c r="AD49" s="112">
        <f t="shared" si="26"/>
        <v>0</v>
      </c>
      <c r="AE49" s="108">
        <f t="shared" si="27"/>
        <v>1000</v>
      </c>
    </row>
    <row r="50" spans="1:31" ht="13" x14ac:dyDescent="0.3">
      <c r="A50" s="216"/>
      <c r="B50" s="213" t="str">
        <f>IF(A50&lt;&gt;0,VLOOKUP(A50,Liste!$A$10:$D$159,4,FALSE),"")</f>
        <v/>
      </c>
      <c r="C50" s="214">
        <f t="shared" si="15"/>
        <v>0</v>
      </c>
      <c r="D50" s="214">
        <f t="shared" si="16"/>
        <v>0</v>
      </c>
      <c r="E50" s="214">
        <f t="shared" si="17"/>
        <v>0</v>
      </c>
      <c r="F50" s="211">
        <f t="shared" si="18"/>
        <v>0</v>
      </c>
      <c r="G50" s="215"/>
      <c r="H50" s="210"/>
      <c r="I50" s="211">
        <f t="shared" si="19"/>
        <v>0</v>
      </c>
      <c r="J50" s="211">
        <f t="shared" si="20"/>
        <v>0</v>
      </c>
      <c r="K50" s="217">
        <f>IF(AND($I50=1,$H50&gt;0),VLOOKUP($H50,$A$14:AD$163,11,FALSE),0)</f>
        <v>0</v>
      </c>
      <c r="L50" s="217">
        <f>IF(AND($I50=1,$H50&gt;0),VLOOKUP($H50,$A$14:AE$163,12,FALSE),0)</f>
        <v>0</v>
      </c>
      <c r="M50" s="217">
        <f>IF(AND($I50=1,$H50&gt;0),VLOOKUP($H50,$A$14:AF$163,13,FALSE),0)</f>
        <v>0</v>
      </c>
      <c r="N50" s="144" t="str">
        <f t="shared" si="21"/>
        <v/>
      </c>
      <c r="O50" s="106" t="str">
        <f t="shared" si="22"/>
        <v/>
      </c>
      <c r="P50" s="19" t="str">
        <f t="shared" si="23"/>
        <v/>
      </c>
      <c r="Q50" s="31" t="str">
        <f>IF(A50&lt;&gt;0,VLOOKUP(A50,Liste!$A$10:$K$159,8,FALSE),"")</f>
        <v/>
      </c>
      <c r="R50" s="30"/>
      <c r="S50" s="225"/>
      <c r="T50" s="30"/>
      <c r="U50" s="30"/>
      <c r="V50" s="30"/>
      <c r="W50" s="30"/>
      <c r="X50" s="30"/>
      <c r="Y50" s="30"/>
      <c r="Z50" s="30"/>
      <c r="AA50" s="30"/>
      <c r="AB50" s="5">
        <f t="shared" si="24"/>
        <v>0</v>
      </c>
      <c r="AC50" s="33">
        <f t="shared" si="25"/>
        <v>0</v>
      </c>
      <c r="AD50" s="112">
        <f t="shared" si="26"/>
        <v>0</v>
      </c>
      <c r="AE50" s="108">
        <f t="shared" si="27"/>
        <v>1000</v>
      </c>
    </row>
    <row r="51" spans="1:31" ht="13" x14ac:dyDescent="0.3">
      <c r="A51" s="216"/>
      <c r="B51" s="213" t="str">
        <f>IF(A51&lt;&gt;0,VLOOKUP(A51,Liste!$A$10:$D$159,4,FALSE),"")</f>
        <v/>
      </c>
      <c r="C51" s="214">
        <f t="shared" si="15"/>
        <v>0</v>
      </c>
      <c r="D51" s="214">
        <f t="shared" si="16"/>
        <v>0</v>
      </c>
      <c r="E51" s="214">
        <f t="shared" si="17"/>
        <v>0</v>
      </c>
      <c r="F51" s="211">
        <f t="shared" si="18"/>
        <v>0</v>
      </c>
      <c r="G51" s="215"/>
      <c r="H51" s="210"/>
      <c r="I51" s="211">
        <f t="shared" si="19"/>
        <v>0</v>
      </c>
      <c r="J51" s="211">
        <f t="shared" si="20"/>
        <v>0</v>
      </c>
      <c r="K51" s="217">
        <f>IF(AND($I51=1,$H51&gt;0),VLOOKUP($H51,$A$14:AD$163,11,FALSE),0)</f>
        <v>0</v>
      </c>
      <c r="L51" s="217">
        <f>IF(AND($I51=1,$H51&gt;0),VLOOKUP($H51,$A$14:AE$163,12,FALSE),0)</f>
        <v>0</v>
      </c>
      <c r="M51" s="217">
        <f>IF(AND($I51=1,$H51&gt;0),VLOOKUP($H51,$A$14:AF$163,13,FALSE),0)</f>
        <v>0</v>
      </c>
      <c r="N51" s="144" t="str">
        <f t="shared" si="21"/>
        <v/>
      </c>
      <c r="O51" s="106" t="str">
        <f t="shared" si="22"/>
        <v/>
      </c>
      <c r="P51" s="19" t="str">
        <f t="shared" si="23"/>
        <v/>
      </c>
      <c r="Q51" s="31" t="str">
        <f>IF(A51&lt;&gt;0,VLOOKUP(A51,Liste!$A$10:$K$159,8,FALSE),"")</f>
        <v/>
      </c>
      <c r="R51" s="30"/>
      <c r="S51" s="225"/>
      <c r="T51" s="30"/>
      <c r="U51" s="30"/>
      <c r="V51" s="30"/>
      <c r="W51" s="30"/>
      <c r="X51" s="30"/>
      <c r="Y51" s="30"/>
      <c r="Z51" s="30"/>
      <c r="AA51" s="30"/>
      <c r="AB51" s="5">
        <f t="shared" si="24"/>
        <v>0</v>
      </c>
      <c r="AC51" s="33">
        <f t="shared" si="25"/>
        <v>0</v>
      </c>
      <c r="AD51" s="112">
        <f t="shared" si="26"/>
        <v>0</v>
      </c>
      <c r="AE51" s="108">
        <f t="shared" si="27"/>
        <v>1000</v>
      </c>
    </row>
    <row r="52" spans="1:31" ht="13" x14ac:dyDescent="0.3">
      <c r="A52" s="216"/>
      <c r="B52" s="213" t="str">
        <f>IF(A52&lt;&gt;0,VLOOKUP(A52,Liste!$A$10:$D$159,4,FALSE),"")</f>
        <v/>
      </c>
      <c r="C52" s="214">
        <f t="shared" si="15"/>
        <v>0</v>
      </c>
      <c r="D52" s="214">
        <f t="shared" si="16"/>
        <v>0</v>
      </c>
      <c r="E52" s="214">
        <f t="shared" si="17"/>
        <v>0</v>
      </c>
      <c r="F52" s="211">
        <f t="shared" si="18"/>
        <v>0</v>
      </c>
      <c r="G52" s="215"/>
      <c r="H52" s="210"/>
      <c r="I52" s="211">
        <f t="shared" si="19"/>
        <v>0</v>
      </c>
      <c r="J52" s="211">
        <f t="shared" si="20"/>
        <v>0</v>
      </c>
      <c r="K52" s="217">
        <f>IF(AND($I52=1,$H52&gt;0),VLOOKUP($H52,$A$14:AD$163,11,FALSE),0)</f>
        <v>0</v>
      </c>
      <c r="L52" s="217">
        <f>IF(AND($I52=1,$H52&gt;0),VLOOKUP($H52,$A$14:AE$163,12,FALSE),0)</f>
        <v>0</v>
      </c>
      <c r="M52" s="217">
        <f>IF(AND($I52=1,$H52&gt;0),VLOOKUP($H52,$A$14:AF$163,13,FALSE),0)</f>
        <v>0</v>
      </c>
      <c r="N52" s="144" t="str">
        <f t="shared" si="21"/>
        <v/>
      </c>
      <c r="O52" s="106" t="str">
        <f t="shared" si="22"/>
        <v/>
      </c>
      <c r="P52" s="19" t="str">
        <f t="shared" si="23"/>
        <v/>
      </c>
      <c r="Q52" s="31" t="str">
        <f>IF(A52&lt;&gt;0,VLOOKUP(A52,Liste!$A$10:$K$159,8,FALSE),"")</f>
        <v/>
      </c>
      <c r="R52" s="30"/>
      <c r="S52" s="225"/>
      <c r="T52" s="30"/>
      <c r="U52" s="30"/>
      <c r="V52" s="30"/>
      <c r="W52" s="30"/>
      <c r="X52" s="30"/>
      <c r="Y52" s="30"/>
      <c r="Z52" s="30"/>
      <c r="AA52" s="30"/>
      <c r="AB52" s="5">
        <f t="shared" si="24"/>
        <v>0</v>
      </c>
      <c r="AC52" s="33">
        <f t="shared" si="25"/>
        <v>0</v>
      </c>
      <c r="AD52" s="112">
        <f t="shared" si="26"/>
        <v>0</v>
      </c>
      <c r="AE52" s="108">
        <f t="shared" si="27"/>
        <v>1000</v>
      </c>
    </row>
    <row r="53" spans="1:31" ht="13" x14ac:dyDescent="0.3">
      <c r="A53" s="216"/>
      <c r="B53" s="213" t="str">
        <f>IF(A53&lt;&gt;0,VLOOKUP(A53,Liste!$A$10:$D$159,4,FALSE),"")</f>
        <v/>
      </c>
      <c r="C53" s="214">
        <f t="shared" si="15"/>
        <v>0</v>
      </c>
      <c r="D53" s="214">
        <f t="shared" si="16"/>
        <v>0</v>
      </c>
      <c r="E53" s="214">
        <f t="shared" si="17"/>
        <v>0</v>
      </c>
      <c r="F53" s="211">
        <f t="shared" si="18"/>
        <v>0</v>
      </c>
      <c r="G53" s="215"/>
      <c r="H53" s="210"/>
      <c r="I53" s="211">
        <f t="shared" si="19"/>
        <v>0</v>
      </c>
      <c r="J53" s="211">
        <f t="shared" si="20"/>
        <v>0</v>
      </c>
      <c r="K53" s="217">
        <f>IF(AND($I53=1,$H53&gt;0),VLOOKUP($H53,$A$14:AD$163,11,FALSE),0)</f>
        <v>0</v>
      </c>
      <c r="L53" s="217">
        <f>IF(AND($I53=1,$H53&gt;0),VLOOKUP($H53,$A$14:AE$163,12,FALSE),0)</f>
        <v>0</v>
      </c>
      <c r="M53" s="217">
        <f>IF(AND($I53=1,$H53&gt;0),VLOOKUP($H53,$A$14:AF$163,13,FALSE),0)</f>
        <v>0</v>
      </c>
      <c r="N53" s="144" t="str">
        <f t="shared" si="21"/>
        <v/>
      </c>
      <c r="O53" s="106" t="str">
        <f t="shared" si="22"/>
        <v/>
      </c>
      <c r="P53" s="19" t="str">
        <f t="shared" si="23"/>
        <v/>
      </c>
      <c r="Q53" s="31" t="str">
        <f>IF(A53&lt;&gt;0,VLOOKUP(A53,Liste!$A$10:$K$159,8,FALSE),"")</f>
        <v/>
      </c>
      <c r="R53" s="30"/>
      <c r="S53" s="225"/>
      <c r="T53" s="30"/>
      <c r="U53" s="30"/>
      <c r="V53" s="30"/>
      <c r="W53" s="30"/>
      <c r="X53" s="30"/>
      <c r="Y53" s="30"/>
      <c r="Z53" s="30"/>
      <c r="AA53" s="30"/>
      <c r="AB53" s="5">
        <f t="shared" si="24"/>
        <v>0</v>
      </c>
      <c r="AC53" s="33">
        <f t="shared" si="25"/>
        <v>0</v>
      </c>
      <c r="AD53" s="112">
        <f t="shared" si="26"/>
        <v>0</v>
      </c>
      <c r="AE53" s="108">
        <f t="shared" si="27"/>
        <v>1000</v>
      </c>
    </row>
    <row r="54" spans="1:31" ht="13" x14ac:dyDescent="0.3">
      <c r="A54" s="216"/>
      <c r="B54" s="213" t="str">
        <f>IF(A54&lt;&gt;0,VLOOKUP(A54,Liste!$A$10:$D$159,4,FALSE),"")</f>
        <v/>
      </c>
      <c r="C54" s="214">
        <f t="shared" si="15"/>
        <v>0</v>
      </c>
      <c r="D54" s="214">
        <f t="shared" si="16"/>
        <v>0</v>
      </c>
      <c r="E54" s="214">
        <f t="shared" si="17"/>
        <v>0</v>
      </c>
      <c r="F54" s="211">
        <f t="shared" si="18"/>
        <v>0</v>
      </c>
      <c r="G54" s="215"/>
      <c r="H54" s="210"/>
      <c r="I54" s="211">
        <f t="shared" si="19"/>
        <v>0</v>
      </c>
      <c r="J54" s="211">
        <f t="shared" si="20"/>
        <v>0</v>
      </c>
      <c r="K54" s="217">
        <f>IF(AND($I54=1,$H54&gt;0),VLOOKUP($H54,$A$14:AD$163,11,FALSE),0)</f>
        <v>0</v>
      </c>
      <c r="L54" s="217">
        <f>IF(AND($I54=1,$H54&gt;0),VLOOKUP($H54,$A$14:AE$163,12,FALSE),0)</f>
        <v>0</v>
      </c>
      <c r="M54" s="217">
        <f>IF(AND($I54=1,$H54&gt;0),VLOOKUP($H54,$A$14:AF$163,13,FALSE),0)</f>
        <v>0</v>
      </c>
      <c r="N54" s="144" t="str">
        <f t="shared" si="21"/>
        <v/>
      </c>
      <c r="O54" s="106" t="str">
        <f t="shared" si="22"/>
        <v/>
      </c>
      <c r="P54" s="19" t="str">
        <f t="shared" si="23"/>
        <v/>
      </c>
      <c r="Q54" s="31" t="str">
        <f>IF(A54&lt;&gt;0,VLOOKUP(A54,Liste!$A$10:$K$159,8,FALSE),"")</f>
        <v/>
      </c>
      <c r="R54" s="30"/>
      <c r="S54" s="225"/>
      <c r="T54" s="30"/>
      <c r="U54" s="30"/>
      <c r="V54" s="30"/>
      <c r="W54" s="30"/>
      <c r="X54" s="30"/>
      <c r="Y54" s="30"/>
      <c r="Z54" s="30"/>
      <c r="AA54" s="30"/>
      <c r="AB54" s="5">
        <f t="shared" si="24"/>
        <v>0</v>
      </c>
      <c r="AC54" s="33">
        <f t="shared" si="25"/>
        <v>0</v>
      </c>
      <c r="AD54" s="112">
        <f t="shared" si="26"/>
        <v>0</v>
      </c>
      <c r="AE54" s="108">
        <f t="shared" si="27"/>
        <v>1000</v>
      </c>
    </row>
    <row r="55" spans="1:31" ht="13" x14ac:dyDescent="0.3">
      <c r="A55" s="216"/>
      <c r="B55" s="213" t="str">
        <f>IF(A55&lt;&gt;0,VLOOKUP(A55,Liste!$A$10:$D$159,4,FALSE),"")</f>
        <v/>
      </c>
      <c r="C55" s="214">
        <f t="shared" si="15"/>
        <v>0</v>
      </c>
      <c r="D55" s="214">
        <f t="shared" si="16"/>
        <v>0</v>
      </c>
      <c r="E55" s="214">
        <f t="shared" si="17"/>
        <v>0</v>
      </c>
      <c r="F55" s="211">
        <f t="shared" si="18"/>
        <v>0</v>
      </c>
      <c r="G55" s="215"/>
      <c r="H55" s="210"/>
      <c r="I55" s="211">
        <f t="shared" si="19"/>
        <v>0</v>
      </c>
      <c r="J55" s="211">
        <f t="shared" si="20"/>
        <v>0</v>
      </c>
      <c r="K55" s="217">
        <f>IF(AND($I55=1,$H55&gt;0),VLOOKUP($H55,$A$14:AD$163,11,FALSE),0)</f>
        <v>0</v>
      </c>
      <c r="L55" s="217">
        <f>IF(AND($I55=1,$H55&gt;0),VLOOKUP($H55,$A$14:AE$163,12,FALSE),0)</f>
        <v>0</v>
      </c>
      <c r="M55" s="217">
        <f>IF(AND($I55=1,$H55&gt;0),VLOOKUP($H55,$A$14:AF$163,13,FALSE),0)</f>
        <v>0</v>
      </c>
      <c r="N55" s="144" t="str">
        <f t="shared" si="21"/>
        <v/>
      </c>
      <c r="O55" s="106" t="str">
        <f t="shared" si="22"/>
        <v/>
      </c>
      <c r="P55" s="19" t="str">
        <f t="shared" si="23"/>
        <v/>
      </c>
      <c r="Q55" s="31" t="str">
        <f>IF(A55&lt;&gt;0,VLOOKUP(A55,Liste!$A$10:$K$159,8,FALSE),"")</f>
        <v/>
      </c>
      <c r="R55" s="30"/>
      <c r="S55" s="225"/>
      <c r="T55" s="27"/>
      <c r="U55" s="27"/>
      <c r="V55" s="30"/>
      <c r="W55" s="30"/>
      <c r="X55" s="30"/>
      <c r="Y55" s="30"/>
      <c r="Z55" s="30"/>
      <c r="AA55" s="30"/>
      <c r="AB55" s="5">
        <f t="shared" si="24"/>
        <v>0</v>
      </c>
      <c r="AC55" s="33">
        <f t="shared" si="25"/>
        <v>0</v>
      </c>
      <c r="AD55" s="112">
        <f t="shared" si="26"/>
        <v>0</v>
      </c>
      <c r="AE55" s="108">
        <f t="shared" si="27"/>
        <v>1000</v>
      </c>
    </row>
    <row r="56" spans="1:31" ht="13" x14ac:dyDescent="0.3">
      <c r="A56" s="216"/>
      <c r="B56" s="213" t="str">
        <f>IF(A56&lt;&gt;0,VLOOKUP(A56,Liste!$A$10:$D$159,4,FALSE),"")</f>
        <v/>
      </c>
      <c r="C56" s="214">
        <f t="shared" si="15"/>
        <v>0</v>
      </c>
      <c r="D56" s="214">
        <f t="shared" si="16"/>
        <v>0</v>
      </c>
      <c r="E56" s="214">
        <f t="shared" si="17"/>
        <v>0</v>
      </c>
      <c r="F56" s="211">
        <f t="shared" si="18"/>
        <v>0</v>
      </c>
      <c r="G56" s="215"/>
      <c r="H56" s="210"/>
      <c r="I56" s="211">
        <f t="shared" si="19"/>
        <v>0</v>
      </c>
      <c r="J56" s="211">
        <f t="shared" si="20"/>
        <v>0</v>
      </c>
      <c r="K56" s="217">
        <f>IF(AND($I56=1,$H56&gt;0),VLOOKUP($H56,$A$14:AD$163,11,FALSE),0)</f>
        <v>0</v>
      </c>
      <c r="L56" s="217">
        <f>IF(AND($I56=1,$H56&gt;0),VLOOKUP($H56,$A$14:AE$163,12,FALSE),0)</f>
        <v>0</v>
      </c>
      <c r="M56" s="217">
        <f>IF(AND($I56=1,$H56&gt;0),VLOOKUP($H56,$A$14:AF$163,13,FALSE),0)</f>
        <v>0</v>
      </c>
      <c r="N56" s="144" t="str">
        <f t="shared" si="21"/>
        <v/>
      </c>
      <c r="O56" s="106" t="str">
        <f t="shared" si="22"/>
        <v/>
      </c>
      <c r="P56" s="19" t="str">
        <f t="shared" si="23"/>
        <v/>
      </c>
      <c r="Q56" s="31" t="str">
        <f>IF(A56&lt;&gt;0,VLOOKUP(A56,Liste!$A$10:$K$159,8,FALSE),"")</f>
        <v/>
      </c>
      <c r="R56" s="30"/>
      <c r="S56" s="225"/>
      <c r="T56" s="27"/>
      <c r="U56" s="27"/>
      <c r="V56" s="30"/>
      <c r="W56" s="30"/>
      <c r="X56" s="30"/>
      <c r="Y56" s="30"/>
      <c r="Z56" s="30"/>
      <c r="AA56" s="30"/>
      <c r="AB56" s="5">
        <f t="shared" si="24"/>
        <v>0</v>
      </c>
      <c r="AC56" s="33">
        <f t="shared" si="25"/>
        <v>0</v>
      </c>
      <c r="AD56" s="112">
        <f t="shared" si="26"/>
        <v>0</v>
      </c>
      <c r="AE56" s="108">
        <f t="shared" si="27"/>
        <v>1000</v>
      </c>
    </row>
    <row r="57" spans="1:31" ht="13" x14ac:dyDescent="0.3">
      <c r="A57" s="216"/>
      <c r="B57" s="213" t="str">
        <f>IF(A57&lt;&gt;0,VLOOKUP(A57,Liste!$A$10:$D$159,4,FALSE),"")</f>
        <v/>
      </c>
      <c r="C57" s="214">
        <f t="shared" si="15"/>
        <v>0</v>
      </c>
      <c r="D57" s="214">
        <f t="shared" si="16"/>
        <v>0</v>
      </c>
      <c r="E57" s="214">
        <f t="shared" si="17"/>
        <v>0</v>
      </c>
      <c r="F57" s="211">
        <f t="shared" si="18"/>
        <v>0</v>
      </c>
      <c r="G57" s="215"/>
      <c r="H57" s="210"/>
      <c r="I57" s="211">
        <f t="shared" si="19"/>
        <v>0</v>
      </c>
      <c r="J57" s="211">
        <f t="shared" si="20"/>
        <v>0</v>
      </c>
      <c r="K57" s="217">
        <f>IF(AND($I57=1,$H57&gt;0),VLOOKUP($H57,$A$14:AD$163,11,FALSE),0)</f>
        <v>0</v>
      </c>
      <c r="L57" s="217">
        <f>IF(AND($I57=1,$H57&gt;0),VLOOKUP($H57,$A$14:AE$163,12,FALSE),0)</f>
        <v>0</v>
      </c>
      <c r="M57" s="217">
        <f>IF(AND($I57=1,$H57&gt;0),VLOOKUP($H57,$A$14:AF$163,13,FALSE),0)</f>
        <v>0</v>
      </c>
      <c r="N57" s="144" t="str">
        <f t="shared" si="21"/>
        <v/>
      </c>
      <c r="O57" s="106" t="str">
        <f t="shared" si="22"/>
        <v/>
      </c>
      <c r="P57" s="19" t="str">
        <f t="shared" si="23"/>
        <v/>
      </c>
      <c r="Q57" s="31" t="str">
        <f>IF(A57&lt;&gt;0,VLOOKUP(A57,Liste!$A$10:$K$159,8,FALSE),"")</f>
        <v/>
      </c>
      <c r="R57" s="30"/>
      <c r="S57" s="225"/>
      <c r="T57" s="30"/>
      <c r="U57" s="30"/>
      <c r="V57" s="30"/>
      <c r="W57" s="30"/>
      <c r="X57" s="30"/>
      <c r="Y57" s="30"/>
      <c r="Z57" s="30"/>
      <c r="AA57" s="30"/>
      <c r="AB57" s="5">
        <f t="shared" si="24"/>
        <v>0</v>
      </c>
      <c r="AC57" s="33">
        <f t="shared" si="25"/>
        <v>0</v>
      </c>
      <c r="AD57" s="112">
        <f t="shared" si="26"/>
        <v>0</v>
      </c>
      <c r="AE57" s="108">
        <f t="shared" si="27"/>
        <v>1000</v>
      </c>
    </row>
    <row r="58" spans="1:31" ht="13" x14ac:dyDescent="0.3">
      <c r="A58" s="216"/>
      <c r="B58" s="213" t="str">
        <f>IF(A58&lt;&gt;0,VLOOKUP(A58,Liste!$A$10:$D$159,4,FALSE),"")</f>
        <v/>
      </c>
      <c r="C58" s="214">
        <f t="shared" si="15"/>
        <v>0</v>
      </c>
      <c r="D58" s="214">
        <f t="shared" si="16"/>
        <v>0</v>
      </c>
      <c r="E58" s="214">
        <f t="shared" si="17"/>
        <v>0</v>
      </c>
      <c r="F58" s="211">
        <f t="shared" si="18"/>
        <v>0</v>
      </c>
      <c r="G58" s="215"/>
      <c r="H58" s="210"/>
      <c r="I58" s="211">
        <f t="shared" si="19"/>
        <v>0</v>
      </c>
      <c r="J58" s="211">
        <f t="shared" si="20"/>
        <v>0</v>
      </c>
      <c r="K58" s="217">
        <f>IF(AND($I58=1,$H58&gt;0),VLOOKUP($H58,$A$14:AD$163,11,FALSE),0)</f>
        <v>0</v>
      </c>
      <c r="L58" s="217">
        <f>IF(AND($I58=1,$H58&gt;0),VLOOKUP($H58,$A$14:AE$163,12,FALSE),0)</f>
        <v>0</v>
      </c>
      <c r="M58" s="217">
        <f>IF(AND($I58=1,$H58&gt;0),VLOOKUP($H58,$A$14:AF$163,13,FALSE),0)</f>
        <v>0</v>
      </c>
      <c r="N58" s="144" t="str">
        <f t="shared" si="21"/>
        <v/>
      </c>
      <c r="O58" s="106" t="str">
        <f t="shared" si="22"/>
        <v/>
      </c>
      <c r="P58" s="19" t="str">
        <f t="shared" si="23"/>
        <v/>
      </c>
      <c r="Q58" s="31" t="str">
        <f>IF(A58&lt;&gt;0,VLOOKUP(A58,Liste!$A$10:$K$159,8,FALSE),"")</f>
        <v/>
      </c>
      <c r="R58" s="30"/>
      <c r="S58" s="225"/>
      <c r="T58" s="30"/>
      <c r="U58" s="30"/>
      <c r="V58" s="30"/>
      <c r="W58" s="30"/>
      <c r="X58" s="30"/>
      <c r="Y58" s="30"/>
      <c r="Z58" s="30"/>
      <c r="AA58" s="30"/>
      <c r="AB58" s="5">
        <f t="shared" si="24"/>
        <v>0</v>
      </c>
      <c r="AC58" s="33">
        <f t="shared" si="25"/>
        <v>0</v>
      </c>
      <c r="AD58" s="112">
        <f t="shared" si="26"/>
        <v>0</v>
      </c>
      <c r="AE58" s="108">
        <f t="shared" si="27"/>
        <v>1000</v>
      </c>
    </row>
    <row r="59" spans="1:31" ht="13" x14ac:dyDescent="0.3">
      <c r="A59" s="216"/>
      <c r="B59" s="213" t="str">
        <f>IF(A59&lt;&gt;0,VLOOKUP(A59,Liste!$A$10:$D$159,4,FALSE),"")</f>
        <v/>
      </c>
      <c r="C59" s="214">
        <f t="shared" si="15"/>
        <v>0</v>
      </c>
      <c r="D59" s="214">
        <f t="shared" si="16"/>
        <v>0</v>
      </c>
      <c r="E59" s="214">
        <f t="shared" si="17"/>
        <v>0</v>
      </c>
      <c r="F59" s="211">
        <f t="shared" si="18"/>
        <v>0</v>
      </c>
      <c r="G59" s="215"/>
      <c r="H59" s="210"/>
      <c r="I59" s="211">
        <f t="shared" si="19"/>
        <v>0</v>
      </c>
      <c r="J59" s="211">
        <f t="shared" si="20"/>
        <v>0</v>
      </c>
      <c r="K59" s="217">
        <f>IF(AND($I59=1,$H59&gt;0),VLOOKUP($H59,$A$14:AD$163,11,FALSE),0)</f>
        <v>0</v>
      </c>
      <c r="L59" s="217">
        <f>IF(AND($I59=1,$H59&gt;0),VLOOKUP($H59,$A$14:AE$163,12,FALSE),0)</f>
        <v>0</v>
      </c>
      <c r="M59" s="217">
        <f>IF(AND($I59=1,$H59&gt;0),VLOOKUP($H59,$A$14:AF$163,13,FALSE),0)</f>
        <v>0</v>
      </c>
      <c r="N59" s="144" t="str">
        <f t="shared" si="21"/>
        <v/>
      </c>
      <c r="O59" s="106" t="str">
        <f t="shared" si="22"/>
        <v/>
      </c>
      <c r="P59" s="19" t="str">
        <f t="shared" si="23"/>
        <v/>
      </c>
      <c r="Q59" s="31" t="str">
        <f>IF(A59&lt;&gt;0,VLOOKUP(A59,Liste!$A$10:$K$159,8,FALSE),"")</f>
        <v/>
      </c>
      <c r="R59" s="30"/>
      <c r="S59" s="225"/>
      <c r="T59" s="30"/>
      <c r="U59" s="30"/>
      <c r="V59" s="30"/>
      <c r="W59" s="30"/>
      <c r="X59" s="30"/>
      <c r="Y59" s="30"/>
      <c r="Z59" s="30"/>
      <c r="AA59" s="30"/>
      <c r="AB59" s="5">
        <f t="shared" si="24"/>
        <v>0</v>
      </c>
      <c r="AC59" s="33">
        <f t="shared" si="25"/>
        <v>0</v>
      </c>
      <c r="AD59" s="112">
        <f t="shared" si="26"/>
        <v>0</v>
      </c>
      <c r="AE59" s="108">
        <f t="shared" si="27"/>
        <v>1000</v>
      </c>
    </row>
    <row r="60" spans="1:31" ht="13" x14ac:dyDescent="0.3">
      <c r="A60" s="216"/>
      <c r="B60" s="213" t="str">
        <f>IF(A60&lt;&gt;0,VLOOKUP(A60,Liste!$A$10:$D$159,4,FALSE),"")</f>
        <v/>
      </c>
      <c r="C60" s="214">
        <f t="shared" si="15"/>
        <v>0</v>
      </c>
      <c r="D60" s="214">
        <f t="shared" si="16"/>
        <v>0</v>
      </c>
      <c r="E60" s="214">
        <f t="shared" si="17"/>
        <v>0</v>
      </c>
      <c r="F60" s="211">
        <f t="shared" si="18"/>
        <v>0</v>
      </c>
      <c r="G60" s="215"/>
      <c r="H60" s="210"/>
      <c r="I60" s="211">
        <f t="shared" si="19"/>
        <v>0</v>
      </c>
      <c r="J60" s="211">
        <f t="shared" si="20"/>
        <v>0</v>
      </c>
      <c r="K60" s="217">
        <f>IF(AND($I60=1,$H60&gt;0),VLOOKUP($H60,$A$14:AD$163,11,FALSE),0)</f>
        <v>0</v>
      </c>
      <c r="L60" s="217">
        <f>IF(AND($I60=1,$H60&gt;0),VLOOKUP($H60,$A$14:AE$163,12,FALSE),0)</f>
        <v>0</v>
      </c>
      <c r="M60" s="217">
        <f>IF(AND($I60=1,$H60&gt;0),VLOOKUP($H60,$A$14:AF$163,13,FALSE),0)</f>
        <v>0</v>
      </c>
      <c r="N60" s="144" t="str">
        <f t="shared" si="21"/>
        <v/>
      </c>
      <c r="O60" s="106" t="str">
        <f t="shared" si="22"/>
        <v/>
      </c>
      <c r="P60" s="19" t="str">
        <f t="shared" si="23"/>
        <v/>
      </c>
      <c r="Q60" s="31" t="str">
        <f>IF(A60&lt;&gt;0,VLOOKUP(A60,Liste!$A$10:$K$159,8,FALSE),"")</f>
        <v/>
      </c>
      <c r="R60" s="30"/>
      <c r="S60" s="225"/>
      <c r="T60" s="30"/>
      <c r="U60" s="30"/>
      <c r="V60" s="30"/>
      <c r="W60" s="30"/>
      <c r="X60" s="30"/>
      <c r="Y60" s="30"/>
      <c r="Z60" s="30"/>
      <c r="AA60" s="30"/>
      <c r="AB60" s="5">
        <f t="shared" si="24"/>
        <v>0</v>
      </c>
      <c r="AC60" s="33">
        <f t="shared" si="25"/>
        <v>0</v>
      </c>
      <c r="AD60" s="112">
        <f t="shared" si="26"/>
        <v>0</v>
      </c>
      <c r="AE60" s="108">
        <f t="shared" si="27"/>
        <v>1000</v>
      </c>
    </row>
    <row r="61" spans="1:31" ht="13" x14ac:dyDescent="0.3">
      <c r="A61" s="216"/>
      <c r="B61" s="213" t="str">
        <f>IF(A61&lt;&gt;0,VLOOKUP(A61,Liste!$A$10:$D$159,4,FALSE),"")</f>
        <v/>
      </c>
      <c r="C61" s="214">
        <f t="shared" si="15"/>
        <v>0</v>
      </c>
      <c r="D61" s="214">
        <f t="shared" si="16"/>
        <v>0</v>
      </c>
      <c r="E61" s="214">
        <f t="shared" si="17"/>
        <v>0</v>
      </c>
      <c r="F61" s="211">
        <f t="shared" si="18"/>
        <v>0</v>
      </c>
      <c r="G61" s="215"/>
      <c r="H61" s="210"/>
      <c r="I61" s="211">
        <f t="shared" si="19"/>
        <v>0</v>
      </c>
      <c r="J61" s="211">
        <f t="shared" si="20"/>
        <v>0</v>
      </c>
      <c r="K61" s="217">
        <f>IF(AND($I61=1,$H61&gt;0),VLOOKUP($H61,$A$14:AD$163,11,FALSE),0)</f>
        <v>0</v>
      </c>
      <c r="L61" s="217">
        <f>IF(AND($I61=1,$H61&gt;0),VLOOKUP($H61,$A$14:AE$163,12,FALSE),0)</f>
        <v>0</v>
      </c>
      <c r="M61" s="217">
        <f>IF(AND($I61=1,$H61&gt;0),VLOOKUP($H61,$A$14:AF$163,13,FALSE),0)</f>
        <v>0</v>
      </c>
      <c r="N61" s="144" t="str">
        <f t="shared" si="21"/>
        <v/>
      </c>
      <c r="O61" s="106" t="str">
        <f t="shared" si="22"/>
        <v/>
      </c>
      <c r="P61" s="19" t="str">
        <f t="shared" si="23"/>
        <v/>
      </c>
      <c r="Q61" s="31" t="str">
        <f>IF(A61&lt;&gt;0,VLOOKUP(A61,Liste!$A$10:$K$159,8,FALSE),"")</f>
        <v/>
      </c>
      <c r="R61" s="30"/>
      <c r="S61" s="225"/>
      <c r="T61" s="30"/>
      <c r="U61" s="30"/>
      <c r="V61" s="30"/>
      <c r="W61" s="30"/>
      <c r="X61" s="30"/>
      <c r="Y61" s="30"/>
      <c r="Z61" s="30"/>
      <c r="AA61" s="30"/>
      <c r="AB61" s="5">
        <f t="shared" si="24"/>
        <v>0</v>
      </c>
      <c r="AC61" s="33">
        <f t="shared" si="25"/>
        <v>0</v>
      </c>
      <c r="AD61" s="112">
        <f t="shared" si="26"/>
        <v>0</v>
      </c>
      <c r="AE61" s="108">
        <f t="shared" si="27"/>
        <v>1000</v>
      </c>
    </row>
    <row r="62" spans="1:31" ht="13" x14ac:dyDescent="0.3">
      <c r="A62" s="216"/>
      <c r="B62" s="213" t="str">
        <f>IF(A62&lt;&gt;0,VLOOKUP(A62,Liste!$A$10:$D$159,4,FALSE),"")</f>
        <v/>
      </c>
      <c r="C62" s="214">
        <f t="shared" si="15"/>
        <v>0</v>
      </c>
      <c r="D62" s="214">
        <f t="shared" si="16"/>
        <v>0</v>
      </c>
      <c r="E62" s="214">
        <f t="shared" si="17"/>
        <v>0</v>
      </c>
      <c r="F62" s="211">
        <f t="shared" si="18"/>
        <v>0</v>
      </c>
      <c r="G62" s="215"/>
      <c r="H62" s="210"/>
      <c r="I62" s="211">
        <f t="shared" si="19"/>
        <v>0</v>
      </c>
      <c r="J62" s="211">
        <f t="shared" si="20"/>
        <v>0</v>
      </c>
      <c r="K62" s="217">
        <f>IF(AND($I62=1,$H62&gt;0),VLOOKUP($H62,$A$14:AD$163,11,FALSE),0)</f>
        <v>0</v>
      </c>
      <c r="L62" s="217">
        <f>IF(AND($I62=1,$H62&gt;0),VLOOKUP($H62,$A$14:AE$163,12,FALSE),0)</f>
        <v>0</v>
      </c>
      <c r="M62" s="217">
        <f>IF(AND($I62=1,$H62&gt;0),VLOOKUP($H62,$A$14:AF$163,13,FALSE),0)</f>
        <v>0</v>
      </c>
      <c r="N62" s="144" t="str">
        <f t="shared" si="21"/>
        <v/>
      </c>
      <c r="O62" s="106" t="str">
        <f t="shared" si="22"/>
        <v/>
      </c>
      <c r="P62" s="19" t="str">
        <f t="shared" si="23"/>
        <v/>
      </c>
      <c r="Q62" s="31" t="str">
        <f>IF(A62&lt;&gt;0,VLOOKUP(A62,Liste!$A$10:$K$159,8,FALSE),"")</f>
        <v/>
      </c>
      <c r="R62" s="30"/>
      <c r="S62" s="225"/>
      <c r="T62" s="30"/>
      <c r="U62" s="30"/>
      <c r="V62" s="30"/>
      <c r="W62" s="30"/>
      <c r="X62" s="30"/>
      <c r="Y62" s="30"/>
      <c r="Z62" s="30"/>
      <c r="AA62" s="30"/>
      <c r="AB62" s="5">
        <f t="shared" si="24"/>
        <v>0</v>
      </c>
      <c r="AC62" s="33">
        <f t="shared" si="25"/>
        <v>0</v>
      </c>
      <c r="AD62" s="112">
        <f t="shared" si="26"/>
        <v>0</v>
      </c>
      <c r="AE62" s="108">
        <f t="shared" si="27"/>
        <v>1000</v>
      </c>
    </row>
    <row r="63" spans="1:31" ht="13" x14ac:dyDescent="0.3">
      <c r="A63" s="216"/>
      <c r="B63" s="213" t="str">
        <f>IF(A63&lt;&gt;0,VLOOKUP(A63,Liste!$A$10:$D$159,4,FALSE),"")</f>
        <v/>
      </c>
      <c r="C63" s="214">
        <f t="shared" si="15"/>
        <v>0</v>
      </c>
      <c r="D63" s="214">
        <f t="shared" si="16"/>
        <v>0</v>
      </c>
      <c r="E63" s="214">
        <f t="shared" si="17"/>
        <v>0</v>
      </c>
      <c r="F63" s="211">
        <f t="shared" si="18"/>
        <v>0</v>
      </c>
      <c r="G63" s="215"/>
      <c r="H63" s="210"/>
      <c r="I63" s="211">
        <f t="shared" si="19"/>
        <v>0</v>
      </c>
      <c r="J63" s="211">
        <f t="shared" si="20"/>
        <v>0</v>
      </c>
      <c r="K63" s="217">
        <f>IF(AND($I63=1,$H63&gt;0),VLOOKUP($H63,$A$14:AD$163,11,FALSE),0)</f>
        <v>0</v>
      </c>
      <c r="L63" s="217">
        <f>IF(AND($I63=1,$H63&gt;0),VLOOKUP($H63,$A$14:AE$163,12,FALSE),0)</f>
        <v>0</v>
      </c>
      <c r="M63" s="217">
        <f>IF(AND($I63=1,$H63&gt;0),VLOOKUP($H63,$A$14:AF$163,13,FALSE),0)</f>
        <v>0</v>
      </c>
      <c r="N63" s="144" t="str">
        <f t="shared" si="21"/>
        <v/>
      </c>
      <c r="O63" s="106" t="str">
        <f t="shared" si="22"/>
        <v/>
      </c>
      <c r="P63" s="19" t="str">
        <f t="shared" si="23"/>
        <v/>
      </c>
      <c r="Q63" s="31" t="str">
        <f>IF(A63&lt;&gt;0,VLOOKUP(A63,Liste!$A$10:$K$159,8,FALSE),"")</f>
        <v/>
      </c>
      <c r="R63" s="30"/>
      <c r="S63" s="225"/>
      <c r="T63" s="30"/>
      <c r="U63" s="30"/>
      <c r="V63" s="30"/>
      <c r="W63" s="30"/>
      <c r="X63" s="30"/>
      <c r="Y63" s="30"/>
      <c r="Z63" s="30"/>
      <c r="AA63" s="30"/>
      <c r="AB63" s="5">
        <f t="shared" si="24"/>
        <v>0</v>
      </c>
      <c r="AC63" s="33">
        <f t="shared" si="25"/>
        <v>0</v>
      </c>
      <c r="AD63" s="112">
        <f t="shared" si="26"/>
        <v>0</v>
      </c>
      <c r="AE63" s="108">
        <f t="shared" si="27"/>
        <v>1000</v>
      </c>
    </row>
    <row r="64" spans="1:31" ht="13" x14ac:dyDescent="0.3">
      <c r="A64" s="216"/>
      <c r="B64" s="213" t="str">
        <f>IF(A64&lt;&gt;0,VLOOKUP(A64,Liste!$A$10:$D$159,4,FALSE),"")</f>
        <v/>
      </c>
      <c r="C64" s="214">
        <f t="shared" si="15"/>
        <v>0</v>
      </c>
      <c r="D64" s="214">
        <f t="shared" si="16"/>
        <v>0</v>
      </c>
      <c r="E64" s="214">
        <f t="shared" si="17"/>
        <v>0</v>
      </c>
      <c r="F64" s="211">
        <f t="shared" si="18"/>
        <v>0</v>
      </c>
      <c r="G64" s="215"/>
      <c r="H64" s="210"/>
      <c r="I64" s="211">
        <f t="shared" si="19"/>
        <v>0</v>
      </c>
      <c r="J64" s="211">
        <f t="shared" si="20"/>
        <v>0</v>
      </c>
      <c r="K64" s="217">
        <f>IF(AND($I64=1,$H64&gt;0),VLOOKUP($H64,$A$14:AD$163,11,FALSE),0)</f>
        <v>0</v>
      </c>
      <c r="L64" s="217">
        <f>IF(AND($I64=1,$H64&gt;0),VLOOKUP($H64,$A$14:AE$163,12,FALSE),0)</f>
        <v>0</v>
      </c>
      <c r="M64" s="217">
        <f>IF(AND($I64=1,$H64&gt;0),VLOOKUP($H64,$A$14:AF$163,13,FALSE),0)</f>
        <v>0</v>
      </c>
      <c r="N64" s="144" t="str">
        <f t="shared" si="21"/>
        <v/>
      </c>
      <c r="O64" s="106" t="str">
        <f t="shared" si="22"/>
        <v/>
      </c>
      <c r="P64" s="19" t="str">
        <f t="shared" si="23"/>
        <v/>
      </c>
      <c r="Q64" s="31" t="str">
        <f>IF(A64&lt;&gt;0,VLOOKUP(A64,Liste!$A$10:$K$159,8,FALSE),"")</f>
        <v/>
      </c>
      <c r="R64" s="30"/>
      <c r="S64" s="225"/>
      <c r="T64" s="30"/>
      <c r="U64" s="30"/>
      <c r="V64" s="27"/>
      <c r="W64" s="27"/>
      <c r="X64" s="27"/>
      <c r="Y64" s="27"/>
      <c r="Z64" s="27"/>
      <c r="AA64" s="27"/>
      <c r="AB64" s="5">
        <f t="shared" si="24"/>
        <v>0</v>
      </c>
      <c r="AC64" s="33">
        <f t="shared" si="25"/>
        <v>0</v>
      </c>
      <c r="AD64" s="112">
        <f t="shared" si="26"/>
        <v>0</v>
      </c>
      <c r="AE64" s="108">
        <f t="shared" si="27"/>
        <v>1000</v>
      </c>
    </row>
    <row r="65" spans="1:31" ht="13" x14ac:dyDescent="0.3">
      <c r="A65" s="216"/>
      <c r="B65" s="213" t="str">
        <f>IF(A65&lt;&gt;0,VLOOKUP(A65,Liste!$A$10:$D$159,4,FALSE),"")</f>
        <v/>
      </c>
      <c r="C65" s="214">
        <f t="shared" si="15"/>
        <v>0</v>
      </c>
      <c r="D65" s="214">
        <f t="shared" si="16"/>
        <v>0</v>
      </c>
      <c r="E65" s="214">
        <f t="shared" si="17"/>
        <v>0</v>
      </c>
      <c r="F65" s="211">
        <f t="shared" si="18"/>
        <v>0</v>
      </c>
      <c r="G65" s="215"/>
      <c r="H65" s="210"/>
      <c r="I65" s="211">
        <f t="shared" si="19"/>
        <v>0</v>
      </c>
      <c r="J65" s="211">
        <f t="shared" si="20"/>
        <v>0</v>
      </c>
      <c r="K65" s="217">
        <f>IF(AND($I65=1,$H65&gt;0),VLOOKUP($H65,$A$14:AD$163,11,FALSE),0)</f>
        <v>0</v>
      </c>
      <c r="L65" s="217">
        <f>IF(AND($I65=1,$H65&gt;0),VLOOKUP($H65,$A$14:AE$163,12,FALSE),0)</f>
        <v>0</v>
      </c>
      <c r="M65" s="217">
        <f>IF(AND($I65=1,$H65&gt;0),VLOOKUP($H65,$A$14:AF$163,13,FALSE),0)</f>
        <v>0</v>
      </c>
      <c r="N65" s="144" t="str">
        <f t="shared" si="21"/>
        <v/>
      </c>
      <c r="O65" s="106" t="str">
        <f t="shared" si="22"/>
        <v/>
      </c>
      <c r="P65" s="19" t="str">
        <f t="shared" si="23"/>
        <v/>
      </c>
      <c r="Q65" s="31" t="str">
        <f>IF(A65&lt;&gt;0,VLOOKUP(A65,Liste!$A$10:$K$159,8,FALSE),"")</f>
        <v/>
      </c>
      <c r="R65" s="30"/>
      <c r="S65" s="225"/>
      <c r="T65" s="30"/>
      <c r="U65" s="30"/>
      <c r="V65" s="27"/>
      <c r="W65" s="27"/>
      <c r="X65" s="27"/>
      <c r="Y65" s="27"/>
      <c r="Z65" s="27"/>
      <c r="AA65" s="27"/>
      <c r="AB65" s="5">
        <f t="shared" si="24"/>
        <v>0</v>
      </c>
      <c r="AC65" s="33">
        <f t="shared" si="25"/>
        <v>0</v>
      </c>
      <c r="AD65" s="112">
        <f t="shared" si="26"/>
        <v>0</v>
      </c>
      <c r="AE65" s="108">
        <f t="shared" si="27"/>
        <v>1000</v>
      </c>
    </row>
    <row r="66" spans="1:31" ht="13" x14ac:dyDescent="0.3">
      <c r="A66" s="216"/>
      <c r="B66" s="213" t="str">
        <f>IF(A66&lt;&gt;0,VLOOKUP(A66,Liste!$A$10:$D$159,4,FALSE),"")</f>
        <v/>
      </c>
      <c r="C66" s="214">
        <f t="shared" si="15"/>
        <v>0</v>
      </c>
      <c r="D66" s="214">
        <f t="shared" si="16"/>
        <v>0</v>
      </c>
      <c r="E66" s="214">
        <f t="shared" si="17"/>
        <v>0</v>
      </c>
      <c r="F66" s="211">
        <f t="shared" si="18"/>
        <v>0</v>
      </c>
      <c r="G66" s="215"/>
      <c r="H66" s="210"/>
      <c r="I66" s="211">
        <f t="shared" si="19"/>
        <v>0</v>
      </c>
      <c r="J66" s="211">
        <f t="shared" si="20"/>
        <v>0</v>
      </c>
      <c r="K66" s="217">
        <f>IF(AND($I66=1,$H66&gt;0),VLOOKUP($H66,$A$14:AD$163,11,FALSE),0)</f>
        <v>0</v>
      </c>
      <c r="L66" s="217">
        <f>IF(AND($I66=1,$H66&gt;0),VLOOKUP($H66,$A$14:AE$163,12,FALSE),0)</f>
        <v>0</v>
      </c>
      <c r="M66" s="217">
        <f>IF(AND($I66=1,$H66&gt;0),VLOOKUP($H66,$A$14:AF$163,13,FALSE),0)</f>
        <v>0</v>
      </c>
      <c r="N66" s="144" t="str">
        <f t="shared" si="21"/>
        <v/>
      </c>
      <c r="O66" s="106" t="str">
        <f t="shared" si="22"/>
        <v/>
      </c>
      <c r="P66" s="19" t="str">
        <f t="shared" si="23"/>
        <v/>
      </c>
      <c r="Q66" s="31" t="str">
        <f>IF(A66&lt;&gt;0,VLOOKUP(A66,Liste!$A$10:$K$159,8,FALSE),"")</f>
        <v/>
      </c>
      <c r="R66" s="30"/>
      <c r="S66" s="225"/>
      <c r="T66" s="30"/>
      <c r="U66" s="30"/>
      <c r="V66" s="27"/>
      <c r="W66" s="27"/>
      <c r="X66" s="27"/>
      <c r="Y66" s="27"/>
      <c r="Z66" s="27"/>
      <c r="AA66" s="27"/>
      <c r="AB66" s="5">
        <f t="shared" si="24"/>
        <v>0</v>
      </c>
      <c r="AC66" s="33">
        <f t="shared" si="25"/>
        <v>0</v>
      </c>
      <c r="AD66" s="112">
        <f t="shared" si="26"/>
        <v>0</v>
      </c>
      <c r="AE66" s="108">
        <f t="shared" si="27"/>
        <v>1000</v>
      </c>
    </row>
    <row r="67" spans="1:31" ht="13" x14ac:dyDescent="0.3">
      <c r="A67" s="216"/>
      <c r="B67" s="213" t="str">
        <f>IF(A67&lt;&gt;0,VLOOKUP(A67,Liste!$A$10:$D$159,4,FALSE),"")</f>
        <v/>
      </c>
      <c r="C67" s="214">
        <f t="shared" si="15"/>
        <v>0</v>
      </c>
      <c r="D67" s="214">
        <f t="shared" si="16"/>
        <v>0</v>
      </c>
      <c r="E67" s="214">
        <f t="shared" si="17"/>
        <v>0</v>
      </c>
      <c r="F67" s="211">
        <f t="shared" si="18"/>
        <v>0</v>
      </c>
      <c r="G67" s="215"/>
      <c r="H67" s="210"/>
      <c r="I67" s="211">
        <f t="shared" si="19"/>
        <v>0</v>
      </c>
      <c r="J67" s="211">
        <f t="shared" si="20"/>
        <v>0</v>
      </c>
      <c r="K67" s="217">
        <f>IF(AND($I67=1,$H67&gt;0),VLOOKUP($H67,$A$14:AD$163,11,FALSE),0)</f>
        <v>0</v>
      </c>
      <c r="L67" s="217">
        <f>IF(AND($I67=1,$H67&gt;0),VLOOKUP($H67,$A$14:AE$163,12,FALSE),0)</f>
        <v>0</v>
      </c>
      <c r="M67" s="217">
        <f>IF(AND($I67=1,$H67&gt;0),VLOOKUP($H67,$A$14:AF$163,13,FALSE),0)</f>
        <v>0</v>
      </c>
      <c r="N67" s="144" t="str">
        <f t="shared" si="21"/>
        <v/>
      </c>
      <c r="O67" s="106" t="str">
        <f t="shared" si="22"/>
        <v/>
      </c>
      <c r="P67" s="19" t="str">
        <f t="shared" si="23"/>
        <v/>
      </c>
      <c r="Q67" s="31" t="str">
        <f>IF(A67&lt;&gt;0,VLOOKUP(A67,Liste!$A$10:$K$159,8,FALSE),"")</f>
        <v/>
      </c>
      <c r="R67" s="30"/>
      <c r="S67" s="225"/>
      <c r="T67" s="30"/>
      <c r="U67" s="30"/>
      <c r="V67" s="30"/>
      <c r="W67" s="30"/>
      <c r="X67" s="30"/>
      <c r="Y67" s="30"/>
      <c r="Z67" s="30"/>
      <c r="AA67" s="30"/>
      <c r="AB67" s="5">
        <f t="shared" si="24"/>
        <v>0</v>
      </c>
      <c r="AC67" s="33">
        <f t="shared" si="25"/>
        <v>0</v>
      </c>
      <c r="AD67" s="112">
        <f t="shared" si="26"/>
        <v>0</v>
      </c>
      <c r="AE67" s="108">
        <f t="shared" si="27"/>
        <v>1000</v>
      </c>
    </row>
    <row r="68" spans="1:31" ht="13" x14ac:dyDescent="0.3">
      <c r="A68" s="216"/>
      <c r="B68" s="213" t="str">
        <f>IF(A68&lt;&gt;0,VLOOKUP(A68,Liste!$A$10:$D$159,4,FALSE),"")</f>
        <v/>
      </c>
      <c r="C68" s="214">
        <f t="shared" si="15"/>
        <v>0</v>
      </c>
      <c r="D68" s="214">
        <f t="shared" si="16"/>
        <v>0</v>
      </c>
      <c r="E68" s="214">
        <f t="shared" si="17"/>
        <v>0</v>
      </c>
      <c r="F68" s="211">
        <f t="shared" si="18"/>
        <v>0</v>
      </c>
      <c r="G68" s="215"/>
      <c r="H68" s="210"/>
      <c r="I68" s="211">
        <f t="shared" si="19"/>
        <v>0</v>
      </c>
      <c r="J68" s="211">
        <f t="shared" si="20"/>
        <v>0</v>
      </c>
      <c r="K68" s="217">
        <f>IF(AND($I68=1,$H68&gt;0),VLOOKUP($H68,$A$14:AD$163,11,FALSE),0)</f>
        <v>0</v>
      </c>
      <c r="L68" s="217">
        <f>IF(AND($I68=1,$H68&gt;0),VLOOKUP($H68,$A$14:AE$163,12,FALSE),0)</f>
        <v>0</v>
      </c>
      <c r="M68" s="217">
        <f>IF(AND($I68=1,$H68&gt;0),VLOOKUP($H68,$A$14:AF$163,13,FALSE),0)</f>
        <v>0</v>
      </c>
      <c r="N68" s="144" t="str">
        <f t="shared" si="21"/>
        <v/>
      </c>
      <c r="O68" s="106" t="str">
        <f t="shared" si="22"/>
        <v/>
      </c>
      <c r="P68" s="19" t="str">
        <f t="shared" si="23"/>
        <v/>
      </c>
      <c r="Q68" s="31" t="str">
        <f>IF(A68&lt;&gt;0,VLOOKUP(A68,Liste!$A$10:$K$159,8,FALSE),"")</f>
        <v/>
      </c>
      <c r="R68" s="30"/>
      <c r="S68" s="225"/>
      <c r="T68" s="30"/>
      <c r="U68" s="30"/>
      <c r="V68" s="30"/>
      <c r="W68" s="30"/>
      <c r="X68" s="30"/>
      <c r="Y68" s="30"/>
      <c r="Z68" s="30"/>
      <c r="AA68" s="30"/>
      <c r="AB68" s="5">
        <f t="shared" si="24"/>
        <v>0</v>
      </c>
      <c r="AC68" s="33">
        <f t="shared" si="25"/>
        <v>0</v>
      </c>
      <c r="AD68" s="112">
        <f t="shared" si="26"/>
        <v>0</v>
      </c>
      <c r="AE68" s="108">
        <f t="shared" si="27"/>
        <v>1000</v>
      </c>
    </row>
    <row r="69" spans="1:31" ht="13" x14ac:dyDescent="0.3">
      <c r="A69" s="216"/>
      <c r="B69" s="213" t="str">
        <f>IF(A69&lt;&gt;0,VLOOKUP(A69,Liste!$A$10:$D$159,4,FALSE),"")</f>
        <v/>
      </c>
      <c r="C69" s="214">
        <f t="shared" si="15"/>
        <v>0</v>
      </c>
      <c r="D69" s="214">
        <f t="shared" si="16"/>
        <v>0</v>
      </c>
      <c r="E69" s="214">
        <f t="shared" si="17"/>
        <v>0</v>
      </c>
      <c r="F69" s="211">
        <f t="shared" si="18"/>
        <v>0</v>
      </c>
      <c r="G69" s="215"/>
      <c r="H69" s="210"/>
      <c r="I69" s="211">
        <f t="shared" si="19"/>
        <v>0</v>
      </c>
      <c r="J69" s="211">
        <f t="shared" si="20"/>
        <v>0</v>
      </c>
      <c r="K69" s="217">
        <f>IF(AND($I69=1,$H69&gt;0),VLOOKUP($H69,$A$14:AD$163,11,FALSE),0)</f>
        <v>0</v>
      </c>
      <c r="L69" s="217">
        <f>IF(AND($I69=1,$H69&gt;0),VLOOKUP($H69,$A$14:AE$163,12,FALSE),0)</f>
        <v>0</v>
      </c>
      <c r="M69" s="217">
        <f>IF(AND($I69=1,$H69&gt;0),VLOOKUP($H69,$A$14:AF$163,13,FALSE),0)</f>
        <v>0</v>
      </c>
      <c r="N69" s="144" t="str">
        <f t="shared" si="21"/>
        <v/>
      </c>
      <c r="O69" s="106" t="str">
        <f t="shared" si="22"/>
        <v/>
      </c>
      <c r="P69" s="19" t="str">
        <f t="shared" si="23"/>
        <v/>
      </c>
      <c r="Q69" s="31" t="str">
        <f>IF(A69&lt;&gt;0,VLOOKUP(A69,Liste!$A$10:$K$159,8,FALSE),"")</f>
        <v/>
      </c>
      <c r="R69" s="30"/>
      <c r="S69" s="225"/>
      <c r="T69" s="30"/>
      <c r="U69" s="30"/>
      <c r="V69" s="30"/>
      <c r="W69" s="30"/>
      <c r="X69" s="30"/>
      <c r="Y69" s="30"/>
      <c r="Z69" s="30"/>
      <c r="AA69" s="30"/>
      <c r="AB69" s="5">
        <f t="shared" si="24"/>
        <v>0</v>
      </c>
      <c r="AC69" s="33">
        <f t="shared" si="25"/>
        <v>0</v>
      </c>
      <c r="AD69" s="112">
        <f t="shared" si="26"/>
        <v>0</v>
      </c>
      <c r="AE69" s="108">
        <f t="shared" si="27"/>
        <v>1000</v>
      </c>
    </row>
    <row r="70" spans="1:31" ht="13" x14ac:dyDescent="0.3">
      <c r="A70" s="216"/>
      <c r="B70" s="213" t="str">
        <f>IF(A70&lt;&gt;0,VLOOKUP(A70,Liste!$A$10:$D$159,4,FALSE),"")</f>
        <v/>
      </c>
      <c r="C70" s="214">
        <f t="shared" si="15"/>
        <v>0</v>
      </c>
      <c r="D70" s="214">
        <f t="shared" si="16"/>
        <v>0</v>
      </c>
      <c r="E70" s="214">
        <f t="shared" si="17"/>
        <v>0</v>
      </c>
      <c r="F70" s="211">
        <f t="shared" si="18"/>
        <v>0</v>
      </c>
      <c r="G70" s="215"/>
      <c r="H70" s="210"/>
      <c r="I70" s="211">
        <f t="shared" si="19"/>
        <v>0</v>
      </c>
      <c r="J70" s="211">
        <f t="shared" si="20"/>
        <v>0</v>
      </c>
      <c r="K70" s="217">
        <f>IF(AND($I70=1,$H70&gt;0),VLOOKUP($H70,$A$14:AD$163,11,FALSE),0)</f>
        <v>0</v>
      </c>
      <c r="L70" s="217">
        <f>IF(AND($I70=1,$H70&gt;0),VLOOKUP($H70,$A$14:AE$163,12,FALSE),0)</f>
        <v>0</v>
      </c>
      <c r="M70" s="217">
        <f>IF(AND($I70=1,$H70&gt;0),VLOOKUP($H70,$A$14:AF$163,13,FALSE),0)</f>
        <v>0</v>
      </c>
      <c r="N70" s="144" t="str">
        <f t="shared" si="21"/>
        <v/>
      </c>
      <c r="O70" s="106" t="str">
        <f t="shared" si="22"/>
        <v/>
      </c>
      <c r="P70" s="19" t="str">
        <f t="shared" si="23"/>
        <v/>
      </c>
      <c r="Q70" s="31" t="str">
        <f>IF(A70&lt;&gt;0,VLOOKUP(A70,Liste!$A$10:$K$159,8,FALSE),"")</f>
        <v/>
      </c>
      <c r="R70" s="30"/>
      <c r="S70" s="225"/>
      <c r="T70" s="30"/>
      <c r="U70" s="30"/>
      <c r="V70" s="30"/>
      <c r="W70" s="30"/>
      <c r="X70" s="30"/>
      <c r="Y70" s="30"/>
      <c r="Z70" s="30"/>
      <c r="AA70" s="30"/>
      <c r="AB70" s="5">
        <f t="shared" si="24"/>
        <v>0</v>
      </c>
      <c r="AC70" s="33">
        <f t="shared" si="25"/>
        <v>0</v>
      </c>
      <c r="AD70" s="112">
        <f t="shared" si="26"/>
        <v>0</v>
      </c>
      <c r="AE70" s="108">
        <f t="shared" si="27"/>
        <v>1000</v>
      </c>
    </row>
    <row r="71" spans="1:31" ht="13" x14ac:dyDescent="0.3">
      <c r="A71" s="216"/>
      <c r="B71" s="213" t="str">
        <f>IF(A71&lt;&gt;0,VLOOKUP(A71,Liste!$A$10:$D$159,4,FALSE),"")</f>
        <v/>
      </c>
      <c r="C71" s="214">
        <f t="shared" si="15"/>
        <v>0</v>
      </c>
      <c r="D71" s="214">
        <f t="shared" si="16"/>
        <v>0</v>
      </c>
      <c r="E71" s="214">
        <f t="shared" si="17"/>
        <v>0</v>
      </c>
      <c r="F71" s="211">
        <f t="shared" si="18"/>
        <v>0</v>
      </c>
      <c r="G71" s="215"/>
      <c r="H71" s="210"/>
      <c r="I71" s="211">
        <f t="shared" si="19"/>
        <v>0</v>
      </c>
      <c r="J71" s="211">
        <f t="shared" si="20"/>
        <v>0</v>
      </c>
      <c r="K71" s="217">
        <f>IF(AND($I71=1,$H71&gt;0),VLOOKUP($H71,$A$14:AD$163,11,FALSE),0)</f>
        <v>0</v>
      </c>
      <c r="L71" s="217">
        <f>IF(AND($I71=1,$H71&gt;0),VLOOKUP($H71,$A$14:AE$163,12,FALSE),0)</f>
        <v>0</v>
      </c>
      <c r="M71" s="217">
        <f>IF(AND($I71=1,$H71&gt;0),VLOOKUP($H71,$A$14:AF$163,13,FALSE),0)</f>
        <v>0</v>
      </c>
      <c r="N71" s="144" t="str">
        <f t="shared" si="21"/>
        <v/>
      </c>
      <c r="O71" s="106" t="str">
        <f t="shared" si="22"/>
        <v/>
      </c>
      <c r="P71" s="19" t="str">
        <f t="shared" si="23"/>
        <v/>
      </c>
      <c r="Q71" s="31" t="str">
        <f>IF(A71&lt;&gt;0,VLOOKUP(A71,Liste!$A$10:$K$159,8,FALSE),"")</f>
        <v/>
      </c>
      <c r="R71" s="30"/>
      <c r="S71" s="225"/>
      <c r="T71" s="30"/>
      <c r="U71" s="30"/>
      <c r="V71" s="30"/>
      <c r="W71" s="30"/>
      <c r="X71" s="30"/>
      <c r="Y71" s="30"/>
      <c r="Z71" s="30"/>
      <c r="AA71" s="30"/>
      <c r="AB71" s="5">
        <f t="shared" si="24"/>
        <v>0</v>
      </c>
      <c r="AC71" s="33">
        <f t="shared" si="25"/>
        <v>0</v>
      </c>
      <c r="AD71" s="112">
        <f t="shared" si="26"/>
        <v>0</v>
      </c>
      <c r="AE71" s="108">
        <f t="shared" si="27"/>
        <v>1000</v>
      </c>
    </row>
    <row r="72" spans="1:31" ht="13" x14ac:dyDescent="0.3">
      <c r="A72" s="216"/>
      <c r="B72" s="213" t="str">
        <f>IF(A72&lt;&gt;0,VLOOKUP(A72,Liste!$A$10:$D$159,4,FALSE),"")</f>
        <v/>
      </c>
      <c r="C72" s="214">
        <f t="shared" si="15"/>
        <v>0</v>
      </c>
      <c r="D72" s="214">
        <f t="shared" si="16"/>
        <v>0</v>
      </c>
      <c r="E72" s="214">
        <f t="shared" si="17"/>
        <v>0</v>
      </c>
      <c r="F72" s="211">
        <f t="shared" si="18"/>
        <v>0</v>
      </c>
      <c r="G72" s="215"/>
      <c r="H72" s="210"/>
      <c r="I72" s="211">
        <f t="shared" si="19"/>
        <v>0</v>
      </c>
      <c r="J72" s="211">
        <f t="shared" si="20"/>
        <v>0</v>
      </c>
      <c r="K72" s="217">
        <f>IF(AND($I72=1,$H72&gt;0),VLOOKUP($H72,$A$14:AD$163,11,FALSE),0)</f>
        <v>0</v>
      </c>
      <c r="L72" s="217">
        <f>IF(AND($I72=1,$H72&gt;0),VLOOKUP($H72,$A$14:AE$163,12,FALSE),0)</f>
        <v>0</v>
      </c>
      <c r="M72" s="217">
        <f>IF(AND($I72=1,$H72&gt;0),VLOOKUP($H72,$A$14:AF$163,13,FALSE),0)</f>
        <v>0</v>
      </c>
      <c r="N72" s="144" t="str">
        <f t="shared" si="21"/>
        <v/>
      </c>
      <c r="O72" s="106" t="str">
        <f t="shared" si="22"/>
        <v/>
      </c>
      <c r="P72" s="19" t="str">
        <f t="shared" si="23"/>
        <v/>
      </c>
      <c r="Q72" s="31" t="str">
        <f>IF(A72&lt;&gt;0,VLOOKUP(A72,Liste!$A$10:$K$159,8,FALSE),"")</f>
        <v/>
      </c>
      <c r="R72" s="30"/>
      <c r="S72" s="225"/>
      <c r="T72" s="30"/>
      <c r="U72" s="30"/>
      <c r="V72" s="30"/>
      <c r="W72" s="30"/>
      <c r="X72" s="30"/>
      <c r="Y72" s="30"/>
      <c r="Z72" s="30"/>
      <c r="AA72" s="30"/>
      <c r="AB72" s="5">
        <f t="shared" si="24"/>
        <v>0</v>
      </c>
      <c r="AC72" s="33">
        <f t="shared" si="25"/>
        <v>0</v>
      </c>
      <c r="AD72" s="112">
        <f t="shared" si="26"/>
        <v>0</v>
      </c>
      <c r="AE72" s="108">
        <f t="shared" si="27"/>
        <v>1000</v>
      </c>
    </row>
    <row r="73" spans="1:31" ht="13" x14ac:dyDescent="0.3">
      <c r="A73" s="216"/>
      <c r="B73" s="213" t="str">
        <f>IF(A73&lt;&gt;0,VLOOKUP(A73,Liste!$A$10:$D$159,4,FALSE),"")</f>
        <v/>
      </c>
      <c r="C73" s="214">
        <f t="shared" si="15"/>
        <v>0</v>
      </c>
      <c r="D73" s="214">
        <f t="shared" si="16"/>
        <v>0</v>
      </c>
      <c r="E73" s="214">
        <f t="shared" si="17"/>
        <v>0</v>
      </c>
      <c r="F73" s="211">
        <f t="shared" si="18"/>
        <v>0</v>
      </c>
      <c r="G73" s="215"/>
      <c r="H73" s="210"/>
      <c r="I73" s="211">
        <f t="shared" si="19"/>
        <v>0</v>
      </c>
      <c r="J73" s="211">
        <f t="shared" si="20"/>
        <v>0</v>
      </c>
      <c r="K73" s="217">
        <f>IF(AND($I73=1,$H73&gt;0),VLOOKUP($H73,$A$14:AD$163,11,FALSE),0)</f>
        <v>0</v>
      </c>
      <c r="L73" s="217">
        <f>IF(AND($I73=1,$H73&gt;0),VLOOKUP($H73,$A$14:AE$163,12,FALSE),0)</f>
        <v>0</v>
      </c>
      <c r="M73" s="217">
        <f>IF(AND($I73=1,$H73&gt;0),VLOOKUP($H73,$A$14:AF$163,13,FALSE),0)</f>
        <v>0</v>
      </c>
      <c r="N73" s="144" t="str">
        <f t="shared" si="21"/>
        <v/>
      </c>
      <c r="O73" s="106" t="str">
        <f t="shared" si="22"/>
        <v/>
      </c>
      <c r="P73" s="19" t="str">
        <f t="shared" si="23"/>
        <v/>
      </c>
      <c r="Q73" s="31" t="str">
        <f>IF(A73&lt;&gt;0,VLOOKUP(A73,Liste!$A$10:$K$159,8,FALSE),"")</f>
        <v/>
      </c>
      <c r="R73" s="30"/>
      <c r="S73" s="225"/>
      <c r="T73" s="27"/>
      <c r="U73" s="27"/>
      <c r="V73" s="30"/>
      <c r="W73" s="30"/>
      <c r="X73" s="30"/>
      <c r="Y73" s="30"/>
      <c r="Z73" s="30"/>
      <c r="AA73" s="30"/>
      <c r="AB73" s="5">
        <f t="shared" si="24"/>
        <v>0</v>
      </c>
      <c r="AC73" s="33">
        <f t="shared" si="25"/>
        <v>0</v>
      </c>
      <c r="AD73" s="112">
        <f t="shared" si="26"/>
        <v>0</v>
      </c>
      <c r="AE73" s="108">
        <f t="shared" si="27"/>
        <v>1000</v>
      </c>
    </row>
    <row r="74" spans="1:31" ht="13" x14ac:dyDescent="0.3">
      <c r="A74" s="216"/>
      <c r="B74" s="213" t="str">
        <f>IF(A74&lt;&gt;0,VLOOKUP(A74,Liste!$A$10:$D$159,4,FALSE),"")</f>
        <v/>
      </c>
      <c r="C74" s="214">
        <f t="shared" si="15"/>
        <v>0</v>
      </c>
      <c r="D74" s="214">
        <f t="shared" si="16"/>
        <v>0</v>
      </c>
      <c r="E74" s="214">
        <f t="shared" si="17"/>
        <v>0</v>
      </c>
      <c r="F74" s="211">
        <f t="shared" si="18"/>
        <v>0</v>
      </c>
      <c r="G74" s="215"/>
      <c r="H74" s="210"/>
      <c r="I74" s="211">
        <f t="shared" si="19"/>
        <v>0</v>
      </c>
      <c r="J74" s="211">
        <f t="shared" si="20"/>
        <v>0</v>
      </c>
      <c r="K74" s="217">
        <f>IF(AND($I74=1,$H74&gt;0),VLOOKUP($H74,$A$14:AD$163,11,FALSE),0)</f>
        <v>0</v>
      </c>
      <c r="L74" s="217">
        <f>IF(AND($I74=1,$H74&gt;0),VLOOKUP($H74,$A$14:AE$163,12,FALSE),0)</f>
        <v>0</v>
      </c>
      <c r="M74" s="217">
        <f>IF(AND($I74=1,$H74&gt;0),VLOOKUP($H74,$A$14:AF$163,13,FALSE),0)</f>
        <v>0</v>
      </c>
      <c r="N74" s="144" t="str">
        <f t="shared" si="21"/>
        <v/>
      </c>
      <c r="O74" s="106" t="str">
        <f t="shared" si="22"/>
        <v/>
      </c>
      <c r="P74" s="19" t="str">
        <f t="shared" si="23"/>
        <v/>
      </c>
      <c r="Q74" s="31" t="str">
        <f>IF(A74&lt;&gt;0,VLOOKUP(A74,Liste!$A$10:$K$159,8,FALSE),"")</f>
        <v/>
      </c>
      <c r="R74" s="30"/>
      <c r="S74" s="225"/>
      <c r="T74" s="27"/>
      <c r="U74" s="27"/>
      <c r="V74" s="30"/>
      <c r="W74" s="30"/>
      <c r="X74" s="30"/>
      <c r="Y74" s="30"/>
      <c r="Z74" s="30"/>
      <c r="AA74" s="30"/>
      <c r="AB74" s="5">
        <f t="shared" si="24"/>
        <v>0</v>
      </c>
      <c r="AC74" s="33">
        <f t="shared" si="25"/>
        <v>0</v>
      </c>
      <c r="AD74" s="112">
        <f t="shared" si="26"/>
        <v>0</v>
      </c>
      <c r="AE74" s="108">
        <f t="shared" si="27"/>
        <v>1000</v>
      </c>
    </row>
    <row r="75" spans="1:31" ht="13" x14ac:dyDescent="0.3">
      <c r="A75" s="216"/>
      <c r="B75" s="213" t="str">
        <f>IF(A75&lt;&gt;0,VLOOKUP(A75,Liste!$A$10:$D$159,4,FALSE),"")</f>
        <v/>
      </c>
      <c r="C75" s="214">
        <f t="shared" si="15"/>
        <v>0</v>
      </c>
      <c r="D75" s="214">
        <f t="shared" si="16"/>
        <v>0</v>
      </c>
      <c r="E75" s="214">
        <f t="shared" si="17"/>
        <v>0</v>
      </c>
      <c r="F75" s="211">
        <f t="shared" si="18"/>
        <v>0</v>
      </c>
      <c r="G75" s="215"/>
      <c r="H75" s="210"/>
      <c r="I75" s="211">
        <f t="shared" si="19"/>
        <v>0</v>
      </c>
      <c r="J75" s="211">
        <f t="shared" si="20"/>
        <v>0</v>
      </c>
      <c r="K75" s="217">
        <f>IF(AND($I75=1,$H75&gt;0),VLOOKUP($H75,$A$14:AD$163,11,FALSE),0)</f>
        <v>0</v>
      </c>
      <c r="L75" s="217">
        <f>IF(AND($I75=1,$H75&gt;0),VLOOKUP($H75,$A$14:AE$163,12,FALSE),0)</f>
        <v>0</v>
      </c>
      <c r="M75" s="217">
        <f>IF(AND($I75=1,$H75&gt;0),VLOOKUP($H75,$A$14:AF$163,13,FALSE),0)</f>
        <v>0</v>
      </c>
      <c r="N75" s="144" t="str">
        <f t="shared" si="21"/>
        <v/>
      </c>
      <c r="O75" s="106" t="str">
        <f t="shared" si="22"/>
        <v/>
      </c>
      <c r="P75" s="19" t="str">
        <f t="shared" si="23"/>
        <v/>
      </c>
      <c r="Q75" s="31" t="str">
        <f>IF(A75&lt;&gt;0,VLOOKUP(A75,Liste!$A$10:$K$159,8,FALSE),"")</f>
        <v/>
      </c>
      <c r="R75" s="30"/>
      <c r="S75" s="225"/>
      <c r="T75" s="27"/>
      <c r="U75" s="27"/>
      <c r="V75" s="30"/>
      <c r="W75" s="30"/>
      <c r="X75" s="30"/>
      <c r="Y75" s="30"/>
      <c r="Z75" s="30"/>
      <c r="AA75" s="30"/>
      <c r="AB75" s="5">
        <f t="shared" si="24"/>
        <v>0</v>
      </c>
      <c r="AC75" s="33">
        <f t="shared" si="25"/>
        <v>0</v>
      </c>
      <c r="AD75" s="112">
        <f t="shared" si="26"/>
        <v>0</v>
      </c>
      <c r="AE75" s="108">
        <f t="shared" si="27"/>
        <v>1000</v>
      </c>
    </row>
    <row r="76" spans="1:31" ht="13" x14ac:dyDescent="0.3">
      <c r="A76" s="216"/>
      <c r="B76" s="213" t="str">
        <f>IF(A76&lt;&gt;0,VLOOKUP(A76,Liste!$A$10:$D$159,4,FALSE),"")</f>
        <v/>
      </c>
      <c r="C76" s="214">
        <f t="shared" si="15"/>
        <v>0</v>
      </c>
      <c r="D76" s="214">
        <f t="shared" si="16"/>
        <v>0</v>
      </c>
      <c r="E76" s="214">
        <f t="shared" si="17"/>
        <v>0</v>
      </c>
      <c r="F76" s="211">
        <f t="shared" si="18"/>
        <v>0</v>
      </c>
      <c r="G76" s="215"/>
      <c r="H76" s="210"/>
      <c r="I76" s="211">
        <f t="shared" si="19"/>
        <v>0</v>
      </c>
      <c r="J76" s="211">
        <f t="shared" si="20"/>
        <v>0</v>
      </c>
      <c r="K76" s="217">
        <f>IF(AND($I76=1,$H76&gt;0),VLOOKUP($H76,$A$14:AD$163,11,FALSE),0)</f>
        <v>0</v>
      </c>
      <c r="L76" s="217">
        <f>IF(AND($I76=1,$H76&gt;0),VLOOKUP($H76,$A$14:AE$163,12,FALSE),0)</f>
        <v>0</v>
      </c>
      <c r="M76" s="217">
        <f>IF(AND($I76=1,$H76&gt;0),VLOOKUP($H76,$A$14:AF$163,13,FALSE),0)</f>
        <v>0</v>
      </c>
      <c r="N76" s="144" t="str">
        <f t="shared" si="21"/>
        <v/>
      </c>
      <c r="O76" s="106" t="str">
        <f t="shared" si="22"/>
        <v/>
      </c>
      <c r="P76" s="19" t="str">
        <f t="shared" si="23"/>
        <v/>
      </c>
      <c r="Q76" s="31" t="str">
        <f>IF(A76&lt;&gt;0,VLOOKUP(A76,Liste!$A$10:$K$159,8,FALSE),"")</f>
        <v/>
      </c>
      <c r="R76" s="30"/>
      <c r="S76" s="225"/>
      <c r="T76" s="30"/>
      <c r="U76" s="30"/>
      <c r="V76" s="30"/>
      <c r="W76" s="30"/>
      <c r="X76" s="30"/>
      <c r="Y76" s="30"/>
      <c r="Z76" s="30"/>
      <c r="AA76" s="30"/>
      <c r="AB76" s="5">
        <f t="shared" si="24"/>
        <v>0</v>
      </c>
      <c r="AC76" s="33">
        <f t="shared" si="25"/>
        <v>0</v>
      </c>
      <c r="AD76" s="112">
        <f t="shared" si="26"/>
        <v>0</v>
      </c>
      <c r="AE76" s="108">
        <f t="shared" si="27"/>
        <v>1000</v>
      </c>
    </row>
    <row r="77" spans="1:31" ht="13" x14ac:dyDescent="0.3">
      <c r="A77" s="216"/>
      <c r="B77" s="213" t="str">
        <f>IF(A77&lt;&gt;0,VLOOKUP(A77,Liste!$A$10:$D$159,4,FALSE),"")</f>
        <v/>
      </c>
      <c r="C77" s="214">
        <f t="shared" si="15"/>
        <v>0</v>
      </c>
      <c r="D77" s="214">
        <f t="shared" si="16"/>
        <v>0</v>
      </c>
      <c r="E77" s="214">
        <f t="shared" si="17"/>
        <v>0</v>
      </c>
      <c r="F77" s="211">
        <f t="shared" si="18"/>
        <v>0</v>
      </c>
      <c r="G77" s="215"/>
      <c r="H77" s="210"/>
      <c r="I77" s="211">
        <f t="shared" si="19"/>
        <v>0</v>
      </c>
      <c r="J77" s="211">
        <f t="shared" si="20"/>
        <v>0</v>
      </c>
      <c r="K77" s="217">
        <f>IF(AND($I77=1,$H77&gt;0),VLOOKUP($H77,$A$14:AD$163,11,FALSE),0)</f>
        <v>0</v>
      </c>
      <c r="L77" s="217">
        <f>IF(AND($I77=1,$H77&gt;0),VLOOKUP($H77,$A$14:AE$163,12,FALSE),0)</f>
        <v>0</v>
      </c>
      <c r="M77" s="217">
        <f>IF(AND($I77=1,$H77&gt;0),VLOOKUP($H77,$A$14:AF$163,13,FALSE),0)</f>
        <v>0</v>
      </c>
      <c r="N77" s="144" t="str">
        <f t="shared" si="21"/>
        <v/>
      </c>
      <c r="O77" s="106" t="str">
        <f t="shared" si="22"/>
        <v/>
      </c>
      <c r="P77" s="19" t="str">
        <f t="shared" si="23"/>
        <v/>
      </c>
      <c r="Q77" s="31" t="str">
        <f>IF(A77&lt;&gt;0,VLOOKUP(A77,Liste!$A$10:$K$159,8,FALSE),"")</f>
        <v/>
      </c>
      <c r="R77" s="30"/>
      <c r="S77" s="225"/>
      <c r="T77" s="30"/>
      <c r="U77" s="30"/>
      <c r="V77" s="30"/>
      <c r="W77" s="30"/>
      <c r="X77" s="30"/>
      <c r="Y77" s="30"/>
      <c r="Z77" s="30"/>
      <c r="AA77" s="30"/>
      <c r="AB77" s="5">
        <f t="shared" si="24"/>
        <v>0</v>
      </c>
      <c r="AC77" s="33">
        <f t="shared" si="25"/>
        <v>0</v>
      </c>
      <c r="AD77" s="112">
        <f t="shared" si="26"/>
        <v>0</v>
      </c>
      <c r="AE77" s="108">
        <f t="shared" si="27"/>
        <v>1000</v>
      </c>
    </row>
    <row r="78" spans="1:31" ht="13" x14ac:dyDescent="0.3">
      <c r="A78" s="216"/>
      <c r="B78" s="213" t="str">
        <f>IF(A78&lt;&gt;0,VLOOKUP(A78,Liste!$A$10:$D$159,4,FALSE),"")</f>
        <v/>
      </c>
      <c r="C78" s="214">
        <f t="shared" ref="C78:C109" si="28">F78*(K78=1)</f>
        <v>0</v>
      </c>
      <c r="D78" s="214">
        <f t="shared" ref="D78:D109" si="29">F78*(L78=1)</f>
        <v>0</v>
      </c>
      <c r="E78" s="214">
        <f t="shared" ref="E78:E109" si="30">F78*(M78=1)</f>
        <v>0</v>
      </c>
      <c r="F78" s="211">
        <f t="shared" ref="F78:F109" si="31">IF(I78=1,VLOOKUP(A78,$A$14:$AA$163,16+$B$4,0),0)</f>
        <v>0</v>
      </c>
      <c r="G78" s="215"/>
      <c r="H78" s="210"/>
      <c r="I78" s="211">
        <f t="shared" ref="I78:I109" si="32">1*(IF(G78&gt;=1,VLOOKUP(A78,$A$14:$AA$163,16+$B$4,0)&gt;0))</f>
        <v>0</v>
      </c>
      <c r="J78" s="211">
        <f t="shared" ref="J78:J109" si="33">IF(F78&gt;0,F78,0)</f>
        <v>0</v>
      </c>
      <c r="K78" s="217">
        <f>IF(AND($I78=1,$H78&gt;0),VLOOKUP($H78,$A$14:AD$163,11,FALSE),0)</f>
        <v>0</v>
      </c>
      <c r="L78" s="217">
        <f>IF(AND($I78=1,$H78&gt;0),VLOOKUP($H78,$A$14:AE$163,12,FALSE),0)</f>
        <v>0</v>
      </c>
      <c r="M78" s="217">
        <f>IF(AND($I78=1,$H78&gt;0),VLOOKUP($H78,$A$14:AF$163,13,FALSE),0)</f>
        <v>0</v>
      </c>
      <c r="N78" s="144" t="str">
        <f t="shared" ref="N78:N109" si="34">IF(AND(I78&gt;0,K78+L78+M78=0),"EN ATTENTE",IF(K78+L78+M78&gt;1,"ERREUR",""))</f>
        <v/>
      </c>
      <c r="O78" s="106" t="str">
        <f t="shared" ref="O78:O109" si="35">IF(AND(AC78&gt;3,AD78&gt;$D$10*$O$12),1,"")</f>
        <v/>
      </c>
      <c r="P78" s="19" t="str">
        <f t="shared" ref="P78:P109" si="36">IF(I78=1,K78*(K78=1)+L78*2*(L78=1)+M78*3*(M78=1),"")</f>
        <v/>
      </c>
      <c r="Q78" s="31" t="str">
        <f>IF(A78&lt;&gt;0,VLOOKUP(A78,Liste!$A$10:$K$159,8,FALSE),"")</f>
        <v/>
      </c>
      <c r="R78" s="30"/>
      <c r="S78" s="225"/>
      <c r="T78" s="30"/>
      <c r="U78" s="30"/>
      <c r="V78" s="30"/>
      <c r="W78" s="30"/>
      <c r="X78" s="30"/>
      <c r="Y78" s="30"/>
      <c r="Z78" s="30"/>
      <c r="AA78" s="30"/>
      <c r="AB78" s="5">
        <f t="shared" ref="AB78:AB109" si="37">(H78+I78)*(J78&gt;0)</f>
        <v>0</v>
      </c>
      <c r="AC78" s="33">
        <f t="shared" ref="AC78:AC109" si="38">COUNTIF($H$14:$H$163,A78)</f>
        <v>0</v>
      </c>
      <c r="AD78" s="112">
        <f t="shared" ref="AD78:AD109" si="39">SUMIF($H$14:$H$163,A78,$J$14:$J$163)+(J78*(AC78&gt;0))</f>
        <v>0</v>
      </c>
      <c r="AE78" s="108">
        <f t="shared" ref="AE78:AE109" si="40">IF(H78&gt;0,H78+0.5*(I78=1),A78*(I78=1))+(1000*(I78&lt;1))</f>
        <v>1000</v>
      </c>
    </row>
    <row r="79" spans="1:31" ht="13" x14ac:dyDescent="0.3">
      <c r="A79" s="216"/>
      <c r="B79" s="213" t="str">
        <f>IF(A79&lt;&gt;0,VLOOKUP(A79,Liste!$A$10:$D$159,4,FALSE),"")</f>
        <v/>
      </c>
      <c r="C79" s="214">
        <f t="shared" si="28"/>
        <v>0</v>
      </c>
      <c r="D79" s="214">
        <f t="shared" si="29"/>
        <v>0</v>
      </c>
      <c r="E79" s="214">
        <f t="shared" si="30"/>
        <v>0</v>
      </c>
      <c r="F79" s="211">
        <f t="shared" si="31"/>
        <v>0</v>
      </c>
      <c r="G79" s="215"/>
      <c r="H79" s="210"/>
      <c r="I79" s="211">
        <f t="shared" si="32"/>
        <v>0</v>
      </c>
      <c r="J79" s="211">
        <f t="shared" si="33"/>
        <v>0</v>
      </c>
      <c r="K79" s="217">
        <f>IF(AND($I79=1,$H79&gt;0),VLOOKUP($H79,$A$14:AD$163,11,FALSE),0)</f>
        <v>0</v>
      </c>
      <c r="L79" s="217">
        <f>IF(AND($I79=1,$H79&gt;0),VLOOKUP($H79,$A$14:AE$163,12,FALSE),0)</f>
        <v>0</v>
      </c>
      <c r="M79" s="217">
        <f>IF(AND($I79=1,$H79&gt;0),VLOOKUP($H79,$A$14:AF$163,13,FALSE),0)</f>
        <v>0</v>
      </c>
      <c r="N79" s="144" t="str">
        <f t="shared" si="34"/>
        <v/>
      </c>
      <c r="O79" s="106" t="str">
        <f t="shared" si="35"/>
        <v/>
      </c>
      <c r="P79" s="19" t="str">
        <f t="shared" si="36"/>
        <v/>
      </c>
      <c r="Q79" s="31" t="str">
        <f>IF(A79&lt;&gt;0,VLOOKUP(A79,Liste!$A$10:$K$159,8,FALSE),"")</f>
        <v/>
      </c>
      <c r="R79" s="30"/>
      <c r="S79" s="225"/>
      <c r="T79" s="30"/>
      <c r="U79" s="30"/>
      <c r="V79" s="30"/>
      <c r="W79" s="30"/>
      <c r="X79" s="30"/>
      <c r="Y79" s="30"/>
      <c r="Z79" s="30"/>
      <c r="AA79" s="30"/>
      <c r="AB79" s="5">
        <f t="shared" si="37"/>
        <v>0</v>
      </c>
      <c r="AC79" s="33">
        <f t="shared" si="38"/>
        <v>0</v>
      </c>
      <c r="AD79" s="112">
        <f t="shared" si="39"/>
        <v>0</v>
      </c>
      <c r="AE79" s="108">
        <f t="shared" si="40"/>
        <v>1000</v>
      </c>
    </row>
    <row r="80" spans="1:31" ht="13" x14ac:dyDescent="0.3">
      <c r="A80" s="216"/>
      <c r="B80" s="213" t="str">
        <f>IF(A80&lt;&gt;0,VLOOKUP(A80,Liste!$A$10:$D$159,4,FALSE),"")</f>
        <v/>
      </c>
      <c r="C80" s="214">
        <f t="shared" si="28"/>
        <v>0</v>
      </c>
      <c r="D80" s="214">
        <f t="shared" si="29"/>
        <v>0</v>
      </c>
      <c r="E80" s="214">
        <f t="shared" si="30"/>
        <v>0</v>
      </c>
      <c r="F80" s="211">
        <f t="shared" si="31"/>
        <v>0</v>
      </c>
      <c r="G80" s="215"/>
      <c r="H80" s="210"/>
      <c r="I80" s="211">
        <f t="shared" si="32"/>
        <v>0</v>
      </c>
      <c r="J80" s="211">
        <f t="shared" si="33"/>
        <v>0</v>
      </c>
      <c r="K80" s="217">
        <f>IF(AND($I80=1,$H80&gt;0),VLOOKUP($H80,$A$14:AD$163,11,FALSE),0)</f>
        <v>0</v>
      </c>
      <c r="L80" s="217">
        <f>IF(AND($I80=1,$H80&gt;0),VLOOKUP($H80,$A$14:AE$163,12,FALSE),0)</f>
        <v>0</v>
      </c>
      <c r="M80" s="217">
        <f>IF(AND($I80=1,$H80&gt;0),VLOOKUP($H80,$A$14:AF$163,13,FALSE),0)</f>
        <v>0</v>
      </c>
      <c r="N80" s="144" t="str">
        <f t="shared" si="34"/>
        <v/>
      </c>
      <c r="O80" s="106" t="str">
        <f t="shared" si="35"/>
        <v/>
      </c>
      <c r="P80" s="19" t="str">
        <f t="shared" si="36"/>
        <v/>
      </c>
      <c r="Q80" s="31" t="str">
        <f>IF(A80&lt;&gt;0,VLOOKUP(A80,Liste!$A$10:$K$159,8,FALSE),"")</f>
        <v/>
      </c>
      <c r="R80" s="30"/>
      <c r="S80" s="225"/>
      <c r="T80" s="30"/>
      <c r="U80" s="30"/>
      <c r="V80" s="30"/>
      <c r="W80" s="30"/>
      <c r="X80" s="30"/>
      <c r="Y80" s="30"/>
      <c r="Z80" s="30"/>
      <c r="AA80" s="30"/>
      <c r="AB80" s="5">
        <f t="shared" si="37"/>
        <v>0</v>
      </c>
      <c r="AC80" s="33">
        <f t="shared" si="38"/>
        <v>0</v>
      </c>
      <c r="AD80" s="112">
        <f t="shared" si="39"/>
        <v>0</v>
      </c>
      <c r="AE80" s="108">
        <f t="shared" si="40"/>
        <v>1000</v>
      </c>
    </row>
    <row r="81" spans="1:31" ht="13" x14ac:dyDescent="0.3">
      <c r="A81" s="216"/>
      <c r="B81" s="213" t="str">
        <f>IF(A81&lt;&gt;0,VLOOKUP(A81,Liste!$A$10:$D$159,4,FALSE),"")</f>
        <v/>
      </c>
      <c r="C81" s="214">
        <f t="shared" si="28"/>
        <v>0</v>
      </c>
      <c r="D81" s="214">
        <f t="shared" si="29"/>
        <v>0</v>
      </c>
      <c r="E81" s="214">
        <f t="shared" si="30"/>
        <v>0</v>
      </c>
      <c r="F81" s="211">
        <f t="shared" si="31"/>
        <v>0</v>
      </c>
      <c r="G81" s="215"/>
      <c r="H81" s="210"/>
      <c r="I81" s="211">
        <f t="shared" si="32"/>
        <v>0</v>
      </c>
      <c r="J81" s="211">
        <f t="shared" si="33"/>
        <v>0</v>
      </c>
      <c r="K81" s="217">
        <f>IF(AND($I81=1,$H81&gt;0),VLOOKUP($H81,$A$14:AD$163,11,FALSE),0)</f>
        <v>0</v>
      </c>
      <c r="L81" s="217">
        <f>IF(AND($I81=1,$H81&gt;0),VLOOKUP($H81,$A$14:AE$163,12,FALSE),0)</f>
        <v>0</v>
      </c>
      <c r="M81" s="217">
        <f>IF(AND($I81=1,$H81&gt;0),VLOOKUP($H81,$A$14:AF$163,13,FALSE),0)</f>
        <v>0</v>
      </c>
      <c r="N81" s="144" t="str">
        <f t="shared" si="34"/>
        <v/>
      </c>
      <c r="O81" s="106" t="str">
        <f t="shared" si="35"/>
        <v/>
      </c>
      <c r="P81" s="19" t="str">
        <f t="shared" si="36"/>
        <v/>
      </c>
      <c r="Q81" s="31" t="str">
        <f>IF(A81&lt;&gt;0,VLOOKUP(A81,Liste!$A$10:$K$159,8,FALSE),"")</f>
        <v/>
      </c>
      <c r="R81" s="30"/>
      <c r="S81" s="225"/>
      <c r="T81" s="30"/>
      <c r="U81" s="30"/>
      <c r="V81" s="30"/>
      <c r="W81" s="30"/>
      <c r="X81" s="30"/>
      <c r="Y81" s="30"/>
      <c r="Z81" s="30"/>
      <c r="AA81" s="30"/>
      <c r="AB81" s="5">
        <f t="shared" si="37"/>
        <v>0</v>
      </c>
      <c r="AC81" s="33">
        <f t="shared" si="38"/>
        <v>0</v>
      </c>
      <c r="AD81" s="112">
        <f t="shared" si="39"/>
        <v>0</v>
      </c>
      <c r="AE81" s="108">
        <f t="shared" si="40"/>
        <v>1000</v>
      </c>
    </row>
    <row r="82" spans="1:31" ht="13" x14ac:dyDescent="0.3">
      <c r="A82" s="216"/>
      <c r="B82" s="213" t="str">
        <f>IF(A82&lt;&gt;0,VLOOKUP(A82,Liste!$A$10:$D$159,4,FALSE),"")</f>
        <v/>
      </c>
      <c r="C82" s="214">
        <f t="shared" si="28"/>
        <v>0</v>
      </c>
      <c r="D82" s="214">
        <f t="shared" si="29"/>
        <v>0</v>
      </c>
      <c r="E82" s="214">
        <f t="shared" si="30"/>
        <v>0</v>
      </c>
      <c r="F82" s="211">
        <f t="shared" si="31"/>
        <v>0</v>
      </c>
      <c r="G82" s="215"/>
      <c r="H82" s="210"/>
      <c r="I82" s="211">
        <f t="shared" si="32"/>
        <v>0</v>
      </c>
      <c r="J82" s="211">
        <f t="shared" si="33"/>
        <v>0</v>
      </c>
      <c r="K82" s="217">
        <f>IF(AND($I82=1,$H82&gt;0),VLOOKUP($H82,$A$14:AD$163,11,FALSE),0)</f>
        <v>0</v>
      </c>
      <c r="L82" s="217">
        <f>IF(AND($I82=1,$H82&gt;0),VLOOKUP($H82,$A$14:AE$163,12,FALSE),0)</f>
        <v>0</v>
      </c>
      <c r="M82" s="217">
        <f>IF(AND($I82=1,$H82&gt;0),VLOOKUP($H82,$A$14:AF$163,13,FALSE),0)</f>
        <v>0</v>
      </c>
      <c r="N82" s="144" t="str">
        <f t="shared" si="34"/>
        <v/>
      </c>
      <c r="O82" s="106" t="str">
        <f t="shared" si="35"/>
        <v/>
      </c>
      <c r="P82" s="19" t="str">
        <f t="shared" si="36"/>
        <v/>
      </c>
      <c r="Q82" s="31" t="str">
        <f>IF(A82&lt;&gt;0,VLOOKUP(A82,Liste!$A$10:$K$159,8,FALSE),"")</f>
        <v/>
      </c>
      <c r="R82" s="30"/>
      <c r="S82" s="225"/>
      <c r="T82" s="30"/>
      <c r="U82" s="30"/>
      <c r="V82" s="30"/>
      <c r="W82" s="30"/>
      <c r="X82" s="30"/>
      <c r="Y82" s="30"/>
      <c r="Z82" s="30"/>
      <c r="AA82" s="30"/>
      <c r="AB82" s="5">
        <f t="shared" si="37"/>
        <v>0</v>
      </c>
      <c r="AC82" s="33">
        <f t="shared" si="38"/>
        <v>0</v>
      </c>
      <c r="AD82" s="112">
        <f t="shared" si="39"/>
        <v>0</v>
      </c>
      <c r="AE82" s="108">
        <f t="shared" si="40"/>
        <v>1000</v>
      </c>
    </row>
    <row r="83" spans="1:31" ht="13" x14ac:dyDescent="0.3">
      <c r="A83" s="216"/>
      <c r="B83" s="213" t="str">
        <f>IF(A83&lt;&gt;0,VLOOKUP(A83,Liste!$A$10:$D$159,4,FALSE),"")</f>
        <v/>
      </c>
      <c r="C83" s="214">
        <f t="shared" si="28"/>
        <v>0</v>
      </c>
      <c r="D83" s="214">
        <f t="shared" si="29"/>
        <v>0</v>
      </c>
      <c r="E83" s="214">
        <f t="shared" si="30"/>
        <v>0</v>
      </c>
      <c r="F83" s="211">
        <f t="shared" si="31"/>
        <v>0</v>
      </c>
      <c r="G83" s="215"/>
      <c r="H83" s="210"/>
      <c r="I83" s="211">
        <f t="shared" si="32"/>
        <v>0</v>
      </c>
      <c r="J83" s="211">
        <f t="shared" si="33"/>
        <v>0</v>
      </c>
      <c r="K83" s="217">
        <f>IF(AND($I83=1,$H83&gt;0),VLOOKUP($H83,$A$14:AD$163,11,FALSE),0)</f>
        <v>0</v>
      </c>
      <c r="L83" s="217">
        <f>IF(AND($I83=1,$H83&gt;0),VLOOKUP($H83,$A$14:AE$163,12,FALSE),0)</f>
        <v>0</v>
      </c>
      <c r="M83" s="217">
        <f>IF(AND($I83=1,$H83&gt;0),VLOOKUP($H83,$A$14:AF$163,13,FALSE),0)</f>
        <v>0</v>
      </c>
      <c r="N83" s="144" t="str">
        <f t="shared" si="34"/>
        <v/>
      </c>
      <c r="O83" s="106" t="str">
        <f t="shared" si="35"/>
        <v/>
      </c>
      <c r="P83" s="19" t="str">
        <f t="shared" si="36"/>
        <v/>
      </c>
      <c r="Q83" s="31" t="str">
        <f>IF(A83&lt;&gt;0,VLOOKUP(A83,Liste!$A$10:$K$159,8,FALSE),"")</f>
        <v/>
      </c>
      <c r="R83" s="30"/>
      <c r="S83" s="225"/>
      <c r="T83" s="30"/>
      <c r="U83" s="30"/>
      <c r="V83" s="30"/>
      <c r="W83" s="30"/>
      <c r="X83" s="30"/>
      <c r="Y83" s="30"/>
      <c r="Z83" s="30"/>
      <c r="AA83" s="30"/>
      <c r="AB83" s="5">
        <f t="shared" si="37"/>
        <v>0</v>
      </c>
      <c r="AC83" s="33">
        <f t="shared" si="38"/>
        <v>0</v>
      </c>
      <c r="AD83" s="112">
        <f t="shared" si="39"/>
        <v>0</v>
      </c>
      <c r="AE83" s="108">
        <f t="shared" si="40"/>
        <v>1000</v>
      </c>
    </row>
    <row r="84" spans="1:31" ht="13" x14ac:dyDescent="0.3">
      <c r="A84" s="216"/>
      <c r="B84" s="213" t="str">
        <f>IF(A84&lt;&gt;0,VLOOKUP(A84,Liste!$A$10:$D$159,4,FALSE),"")</f>
        <v/>
      </c>
      <c r="C84" s="214">
        <f t="shared" si="28"/>
        <v>0</v>
      </c>
      <c r="D84" s="214">
        <f t="shared" si="29"/>
        <v>0</v>
      </c>
      <c r="E84" s="214">
        <f t="shared" si="30"/>
        <v>0</v>
      </c>
      <c r="F84" s="211">
        <f t="shared" si="31"/>
        <v>0</v>
      </c>
      <c r="G84" s="215"/>
      <c r="H84" s="210"/>
      <c r="I84" s="211">
        <f t="shared" si="32"/>
        <v>0</v>
      </c>
      <c r="J84" s="211">
        <f t="shared" si="33"/>
        <v>0</v>
      </c>
      <c r="K84" s="217">
        <f>IF(AND($I84=1,$H84&gt;0),VLOOKUP($H84,$A$14:AD$163,11,FALSE),0)</f>
        <v>0</v>
      </c>
      <c r="L84" s="217">
        <f>IF(AND($I84=1,$H84&gt;0),VLOOKUP($H84,$A$14:AE$163,12,FALSE),0)</f>
        <v>0</v>
      </c>
      <c r="M84" s="217">
        <f>IF(AND($I84=1,$H84&gt;0),VLOOKUP($H84,$A$14:AF$163,13,FALSE),0)</f>
        <v>0</v>
      </c>
      <c r="N84" s="144" t="str">
        <f t="shared" si="34"/>
        <v/>
      </c>
      <c r="O84" s="106" t="str">
        <f t="shared" si="35"/>
        <v/>
      </c>
      <c r="P84" s="19" t="str">
        <f t="shared" si="36"/>
        <v/>
      </c>
      <c r="Q84" s="31" t="str">
        <f>IF(A84&lt;&gt;0,VLOOKUP(A84,Liste!$A$10:$K$159,8,FALSE),"")</f>
        <v/>
      </c>
      <c r="R84" s="30"/>
      <c r="S84" s="225"/>
      <c r="T84" s="30"/>
      <c r="U84" s="30"/>
      <c r="V84" s="30"/>
      <c r="W84" s="30"/>
      <c r="X84" s="30"/>
      <c r="Y84" s="30"/>
      <c r="Z84" s="30"/>
      <c r="AA84" s="30"/>
      <c r="AB84" s="5">
        <f t="shared" si="37"/>
        <v>0</v>
      </c>
      <c r="AC84" s="33">
        <f t="shared" si="38"/>
        <v>0</v>
      </c>
      <c r="AD84" s="112">
        <f t="shared" si="39"/>
        <v>0</v>
      </c>
      <c r="AE84" s="108">
        <f t="shared" si="40"/>
        <v>1000</v>
      </c>
    </row>
    <row r="85" spans="1:31" ht="13" x14ac:dyDescent="0.3">
      <c r="A85" s="216"/>
      <c r="B85" s="213" t="str">
        <f>IF(A85&lt;&gt;0,VLOOKUP(A85,Liste!$A$10:$D$159,4,FALSE),"")</f>
        <v/>
      </c>
      <c r="C85" s="214">
        <f t="shared" si="28"/>
        <v>0</v>
      </c>
      <c r="D85" s="214">
        <f t="shared" si="29"/>
        <v>0</v>
      </c>
      <c r="E85" s="214">
        <f t="shared" si="30"/>
        <v>0</v>
      </c>
      <c r="F85" s="211">
        <f t="shared" si="31"/>
        <v>0</v>
      </c>
      <c r="G85" s="215"/>
      <c r="H85" s="210"/>
      <c r="I85" s="211">
        <f t="shared" si="32"/>
        <v>0</v>
      </c>
      <c r="J85" s="211">
        <f t="shared" si="33"/>
        <v>0</v>
      </c>
      <c r="K85" s="217">
        <f>IF(AND($I85=1,$H85&gt;0),VLOOKUP($H85,$A$14:AD$163,11,FALSE),0)</f>
        <v>0</v>
      </c>
      <c r="L85" s="217">
        <f>IF(AND($I85=1,$H85&gt;0),VLOOKUP($H85,$A$14:AE$163,12,FALSE),0)</f>
        <v>0</v>
      </c>
      <c r="M85" s="217">
        <f>IF(AND($I85=1,$H85&gt;0),VLOOKUP($H85,$A$14:AF$163,13,FALSE),0)</f>
        <v>0</v>
      </c>
      <c r="N85" s="144" t="str">
        <f t="shared" si="34"/>
        <v/>
      </c>
      <c r="O85" s="106" t="str">
        <f t="shared" si="35"/>
        <v/>
      </c>
      <c r="P85" s="19" t="str">
        <f t="shared" si="36"/>
        <v/>
      </c>
      <c r="Q85" s="31" t="str">
        <f>IF(A85&lt;&gt;0,VLOOKUP(A85,Liste!$A$10:$K$159,8,FALSE),"")</f>
        <v/>
      </c>
      <c r="R85" s="30"/>
      <c r="S85" s="225"/>
      <c r="T85" s="30"/>
      <c r="U85" s="30"/>
      <c r="V85" s="30"/>
      <c r="W85" s="30"/>
      <c r="X85" s="30"/>
      <c r="Y85" s="30"/>
      <c r="Z85" s="30"/>
      <c r="AA85" s="30"/>
      <c r="AB85" s="5">
        <f t="shared" si="37"/>
        <v>0</v>
      </c>
      <c r="AC85" s="33">
        <f t="shared" si="38"/>
        <v>0</v>
      </c>
      <c r="AD85" s="112">
        <f t="shared" si="39"/>
        <v>0</v>
      </c>
      <c r="AE85" s="108">
        <f t="shared" si="40"/>
        <v>1000</v>
      </c>
    </row>
    <row r="86" spans="1:31" ht="13" x14ac:dyDescent="0.3">
      <c r="A86" s="216"/>
      <c r="B86" s="213" t="str">
        <f>IF(A86&lt;&gt;0,VLOOKUP(A86,Liste!$A$10:$D$159,4,FALSE),"")</f>
        <v/>
      </c>
      <c r="C86" s="214">
        <f t="shared" si="28"/>
        <v>0</v>
      </c>
      <c r="D86" s="214">
        <f t="shared" si="29"/>
        <v>0</v>
      </c>
      <c r="E86" s="214">
        <f t="shared" si="30"/>
        <v>0</v>
      </c>
      <c r="F86" s="211">
        <f t="shared" si="31"/>
        <v>0</v>
      </c>
      <c r="G86" s="215"/>
      <c r="H86" s="210"/>
      <c r="I86" s="211">
        <f t="shared" si="32"/>
        <v>0</v>
      </c>
      <c r="J86" s="211">
        <f t="shared" si="33"/>
        <v>0</v>
      </c>
      <c r="K86" s="217">
        <f>IF(AND($I86=1,$H86&gt;0),VLOOKUP($H86,$A$14:AD$163,11,FALSE),0)</f>
        <v>0</v>
      </c>
      <c r="L86" s="217">
        <f>IF(AND($I86=1,$H86&gt;0),VLOOKUP($H86,$A$14:AE$163,12,FALSE),0)</f>
        <v>0</v>
      </c>
      <c r="M86" s="217">
        <f>IF(AND($I86=1,$H86&gt;0),VLOOKUP($H86,$A$14:AF$163,13,FALSE),0)</f>
        <v>0</v>
      </c>
      <c r="N86" s="144" t="str">
        <f t="shared" si="34"/>
        <v/>
      </c>
      <c r="O86" s="106" t="str">
        <f t="shared" si="35"/>
        <v/>
      </c>
      <c r="P86" s="19" t="str">
        <f t="shared" si="36"/>
        <v/>
      </c>
      <c r="Q86" s="31" t="str">
        <f>IF(A86&lt;&gt;0,VLOOKUP(A86,Liste!$A$10:$K$159,8,FALSE),"")</f>
        <v/>
      </c>
      <c r="R86" s="30"/>
      <c r="S86" s="225"/>
      <c r="T86" s="30"/>
      <c r="U86" s="30"/>
      <c r="V86" s="30"/>
      <c r="W86" s="30"/>
      <c r="X86" s="30"/>
      <c r="Y86" s="30"/>
      <c r="Z86" s="30"/>
      <c r="AA86" s="30"/>
      <c r="AB86" s="5">
        <f t="shared" si="37"/>
        <v>0</v>
      </c>
      <c r="AC86" s="33">
        <f t="shared" si="38"/>
        <v>0</v>
      </c>
      <c r="AD86" s="112">
        <f t="shared" si="39"/>
        <v>0</v>
      </c>
      <c r="AE86" s="108">
        <f t="shared" si="40"/>
        <v>1000</v>
      </c>
    </row>
    <row r="87" spans="1:31" ht="13" x14ac:dyDescent="0.3">
      <c r="A87" s="216"/>
      <c r="B87" s="213" t="str">
        <f>IF(A87&lt;&gt;0,VLOOKUP(A87,Liste!$A$10:$D$159,4,FALSE),"")</f>
        <v/>
      </c>
      <c r="C87" s="214">
        <f t="shared" si="28"/>
        <v>0</v>
      </c>
      <c r="D87" s="214">
        <f t="shared" si="29"/>
        <v>0</v>
      </c>
      <c r="E87" s="214">
        <f t="shared" si="30"/>
        <v>0</v>
      </c>
      <c r="F87" s="211">
        <f t="shared" si="31"/>
        <v>0</v>
      </c>
      <c r="G87" s="215"/>
      <c r="H87" s="210"/>
      <c r="I87" s="211">
        <f t="shared" si="32"/>
        <v>0</v>
      </c>
      <c r="J87" s="211">
        <f t="shared" si="33"/>
        <v>0</v>
      </c>
      <c r="K87" s="217">
        <f>IF(AND($I87=1,$H87&gt;0),VLOOKUP($H87,$A$14:AD$163,11,FALSE),0)</f>
        <v>0</v>
      </c>
      <c r="L87" s="217">
        <f>IF(AND($I87=1,$H87&gt;0),VLOOKUP($H87,$A$14:AE$163,12,FALSE),0)</f>
        <v>0</v>
      </c>
      <c r="M87" s="217">
        <f>IF(AND($I87=1,$H87&gt;0),VLOOKUP($H87,$A$14:AF$163,13,FALSE),0)</f>
        <v>0</v>
      </c>
      <c r="N87" s="144" t="str">
        <f t="shared" si="34"/>
        <v/>
      </c>
      <c r="O87" s="106" t="str">
        <f t="shared" si="35"/>
        <v/>
      </c>
      <c r="P87" s="19" t="str">
        <f t="shared" si="36"/>
        <v/>
      </c>
      <c r="Q87" s="31" t="str">
        <f>IF(A87&lt;&gt;0,VLOOKUP(A87,Liste!$A$10:$K$159,8,FALSE),"")</f>
        <v/>
      </c>
      <c r="R87" s="30"/>
      <c r="S87" s="225"/>
      <c r="T87" s="30"/>
      <c r="U87" s="30"/>
      <c r="V87" s="30"/>
      <c r="W87" s="30"/>
      <c r="X87" s="30"/>
      <c r="Y87" s="30"/>
      <c r="Z87" s="30"/>
      <c r="AA87" s="30"/>
      <c r="AB87" s="5">
        <f t="shared" si="37"/>
        <v>0</v>
      </c>
      <c r="AC87" s="33">
        <f t="shared" si="38"/>
        <v>0</v>
      </c>
      <c r="AD87" s="112">
        <f t="shared" si="39"/>
        <v>0</v>
      </c>
      <c r="AE87" s="108">
        <f t="shared" si="40"/>
        <v>1000</v>
      </c>
    </row>
    <row r="88" spans="1:31" ht="13" x14ac:dyDescent="0.3">
      <c r="A88" s="216"/>
      <c r="B88" s="213" t="str">
        <f>IF(A88&lt;&gt;0,VLOOKUP(A88,Liste!$A$10:$D$159,4,FALSE),"")</f>
        <v/>
      </c>
      <c r="C88" s="214">
        <f t="shared" si="28"/>
        <v>0</v>
      </c>
      <c r="D88" s="214">
        <f t="shared" si="29"/>
        <v>0</v>
      </c>
      <c r="E88" s="214">
        <f t="shared" si="30"/>
        <v>0</v>
      </c>
      <c r="F88" s="211">
        <f t="shared" si="31"/>
        <v>0</v>
      </c>
      <c r="G88" s="215"/>
      <c r="H88" s="210"/>
      <c r="I88" s="211">
        <f t="shared" si="32"/>
        <v>0</v>
      </c>
      <c r="J88" s="211">
        <f t="shared" si="33"/>
        <v>0</v>
      </c>
      <c r="K88" s="217">
        <f>IF(AND($I88=1,$H88&gt;0),VLOOKUP($H88,$A$14:AD$163,11,FALSE),0)</f>
        <v>0</v>
      </c>
      <c r="L88" s="217">
        <f>IF(AND($I88=1,$H88&gt;0),VLOOKUP($H88,$A$14:AE$163,12,FALSE),0)</f>
        <v>0</v>
      </c>
      <c r="M88" s="217">
        <f>IF(AND($I88=1,$H88&gt;0),VLOOKUP($H88,$A$14:AF$163,13,FALSE),0)</f>
        <v>0</v>
      </c>
      <c r="N88" s="144" t="str">
        <f t="shared" si="34"/>
        <v/>
      </c>
      <c r="O88" s="106" t="str">
        <f t="shared" si="35"/>
        <v/>
      </c>
      <c r="P88" s="19" t="str">
        <f t="shared" si="36"/>
        <v/>
      </c>
      <c r="Q88" s="31" t="str">
        <f>IF(A88&lt;&gt;0,VLOOKUP(A88,Liste!$A$10:$K$159,8,FALSE),"")</f>
        <v/>
      </c>
      <c r="R88" s="30"/>
      <c r="S88" s="225"/>
      <c r="T88" s="30"/>
      <c r="U88" s="30"/>
      <c r="V88" s="30"/>
      <c r="W88" s="30"/>
      <c r="X88" s="30"/>
      <c r="Y88" s="30"/>
      <c r="Z88" s="30"/>
      <c r="AA88" s="30"/>
      <c r="AB88" s="5">
        <f t="shared" si="37"/>
        <v>0</v>
      </c>
      <c r="AC88" s="33">
        <f t="shared" si="38"/>
        <v>0</v>
      </c>
      <c r="AD88" s="112">
        <f t="shared" si="39"/>
        <v>0</v>
      </c>
      <c r="AE88" s="108">
        <f t="shared" si="40"/>
        <v>1000</v>
      </c>
    </row>
    <row r="89" spans="1:31" ht="13" x14ac:dyDescent="0.3">
      <c r="A89" s="216"/>
      <c r="B89" s="213" t="str">
        <f>IF(A89&lt;&gt;0,VLOOKUP(A89,Liste!$A$10:$D$159,4,FALSE),"")</f>
        <v/>
      </c>
      <c r="C89" s="214">
        <f t="shared" si="28"/>
        <v>0</v>
      </c>
      <c r="D89" s="214">
        <f t="shared" si="29"/>
        <v>0</v>
      </c>
      <c r="E89" s="214">
        <f t="shared" si="30"/>
        <v>0</v>
      </c>
      <c r="F89" s="211">
        <f t="shared" si="31"/>
        <v>0</v>
      </c>
      <c r="G89" s="215"/>
      <c r="H89" s="210"/>
      <c r="I89" s="211">
        <f t="shared" si="32"/>
        <v>0</v>
      </c>
      <c r="J89" s="211">
        <f t="shared" si="33"/>
        <v>0</v>
      </c>
      <c r="K89" s="217">
        <f>IF(AND($I89=1,$H89&gt;0),VLOOKUP($H89,$A$14:AD$163,11,FALSE),0)</f>
        <v>0</v>
      </c>
      <c r="L89" s="217">
        <f>IF(AND($I89=1,$H89&gt;0),VLOOKUP($H89,$A$14:AE$163,12,FALSE),0)</f>
        <v>0</v>
      </c>
      <c r="M89" s="217">
        <f>IF(AND($I89=1,$H89&gt;0),VLOOKUP($H89,$A$14:AF$163,13,FALSE),0)</f>
        <v>0</v>
      </c>
      <c r="N89" s="144" t="str">
        <f t="shared" si="34"/>
        <v/>
      </c>
      <c r="O89" s="106" t="str">
        <f t="shared" si="35"/>
        <v/>
      </c>
      <c r="P89" s="19" t="str">
        <f t="shared" si="36"/>
        <v/>
      </c>
      <c r="Q89" s="31" t="str">
        <f>IF(A89&lt;&gt;0,VLOOKUP(A89,Liste!$A$10:$K$159,8,FALSE),"")</f>
        <v/>
      </c>
      <c r="R89" s="30"/>
      <c r="S89" s="225"/>
      <c r="T89" s="27"/>
      <c r="U89" s="27"/>
      <c r="V89" s="27"/>
      <c r="W89" s="27"/>
      <c r="X89" s="27"/>
      <c r="Y89" s="27"/>
      <c r="Z89" s="27"/>
      <c r="AA89" s="27"/>
      <c r="AB89" s="5">
        <f t="shared" si="37"/>
        <v>0</v>
      </c>
      <c r="AC89" s="33">
        <f t="shared" si="38"/>
        <v>0</v>
      </c>
      <c r="AD89" s="112">
        <f t="shared" si="39"/>
        <v>0</v>
      </c>
      <c r="AE89" s="108">
        <f t="shared" si="40"/>
        <v>1000</v>
      </c>
    </row>
    <row r="90" spans="1:31" ht="13" x14ac:dyDescent="0.3">
      <c r="A90" s="216"/>
      <c r="B90" s="213" t="str">
        <f>IF(A90&lt;&gt;0,VLOOKUP(A90,Liste!$A$10:$D$159,4,FALSE),"")</f>
        <v/>
      </c>
      <c r="C90" s="214">
        <f t="shared" si="28"/>
        <v>0</v>
      </c>
      <c r="D90" s="214">
        <f t="shared" si="29"/>
        <v>0</v>
      </c>
      <c r="E90" s="214">
        <f t="shared" si="30"/>
        <v>0</v>
      </c>
      <c r="F90" s="211">
        <f t="shared" si="31"/>
        <v>0</v>
      </c>
      <c r="G90" s="215"/>
      <c r="H90" s="210"/>
      <c r="I90" s="211">
        <f t="shared" si="32"/>
        <v>0</v>
      </c>
      <c r="J90" s="211">
        <f t="shared" si="33"/>
        <v>0</v>
      </c>
      <c r="K90" s="217">
        <f>IF(AND($I90=1,$H90&gt;0),VLOOKUP($H90,$A$14:AD$163,11,FALSE),0)</f>
        <v>0</v>
      </c>
      <c r="L90" s="217">
        <f>IF(AND($I90=1,$H90&gt;0),VLOOKUP($H90,$A$14:AE$163,12,FALSE),0)</f>
        <v>0</v>
      </c>
      <c r="M90" s="217">
        <f>IF(AND($I90=1,$H90&gt;0),VLOOKUP($H90,$A$14:AF$163,13,FALSE),0)</f>
        <v>0</v>
      </c>
      <c r="N90" s="144" t="str">
        <f t="shared" si="34"/>
        <v/>
      </c>
      <c r="O90" s="106" t="str">
        <f t="shared" si="35"/>
        <v/>
      </c>
      <c r="P90" s="19" t="str">
        <f t="shared" si="36"/>
        <v/>
      </c>
      <c r="Q90" s="31" t="str">
        <f>IF(A90&lt;&gt;0,VLOOKUP(A90,Liste!$A$10:$K$159,8,FALSE),"")</f>
        <v/>
      </c>
      <c r="R90" s="30"/>
      <c r="S90" s="225"/>
      <c r="T90" s="27"/>
      <c r="U90" s="27"/>
      <c r="V90" s="27"/>
      <c r="W90" s="27"/>
      <c r="X90" s="27"/>
      <c r="Y90" s="27"/>
      <c r="Z90" s="27"/>
      <c r="AA90" s="27"/>
      <c r="AB90" s="5">
        <f t="shared" si="37"/>
        <v>0</v>
      </c>
      <c r="AC90" s="33">
        <f t="shared" si="38"/>
        <v>0</v>
      </c>
      <c r="AD90" s="112">
        <f t="shared" si="39"/>
        <v>0</v>
      </c>
      <c r="AE90" s="108">
        <f t="shared" si="40"/>
        <v>1000</v>
      </c>
    </row>
    <row r="91" spans="1:31" ht="13" x14ac:dyDescent="0.3">
      <c r="A91" s="216"/>
      <c r="B91" s="213" t="str">
        <f>IF(A91&lt;&gt;0,VLOOKUP(A91,Liste!$A$10:$D$159,4,FALSE),"")</f>
        <v/>
      </c>
      <c r="C91" s="214">
        <f t="shared" si="28"/>
        <v>0</v>
      </c>
      <c r="D91" s="214">
        <f t="shared" si="29"/>
        <v>0</v>
      </c>
      <c r="E91" s="214">
        <f t="shared" si="30"/>
        <v>0</v>
      </c>
      <c r="F91" s="211">
        <f t="shared" si="31"/>
        <v>0</v>
      </c>
      <c r="G91" s="215"/>
      <c r="H91" s="210"/>
      <c r="I91" s="211">
        <f t="shared" si="32"/>
        <v>0</v>
      </c>
      <c r="J91" s="211">
        <f t="shared" si="33"/>
        <v>0</v>
      </c>
      <c r="K91" s="217">
        <f>IF(AND($I91=1,$H91&gt;0),VLOOKUP($H91,$A$14:AD$163,11,FALSE),0)</f>
        <v>0</v>
      </c>
      <c r="L91" s="217">
        <f>IF(AND($I91=1,$H91&gt;0),VLOOKUP($H91,$A$14:AE$163,12,FALSE),0)</f>
        <v>0</v>
      </c>
      <c r="M91" s="217">
        <f>IF(AND($I91=1,$H91&gt;0),VLOOKUP($H91,$A$14:AF$163,13,FALSE),0)</f>
        <v>0</v>
      </c>
      <c r="N91" s="144" t="str">
        <f t="shared" si="34"/>
        <v/>
      </c>
      <c r="O91" s="106" t="str">
        <f t="shared" si="35"/>
        <v/>
      </c>
      <c r="P91" s="19" t="str">
        <f t="shared" si="36"/>
        <v/>
      </c>
      <c r="Q91" s="31" t="str">
        <f>IF(A91&lt;&gt;0,VLOOKUP(A91,Liste!$A$10:$K$159,8,FALSE),"")</f>
        <v/>
      </c>
      <c r="R91" s="30"/>
      <c r="S91" s="225"/>
      <c r="T91" s="27"/>
      <c r="U91" s="27"/>
      <c r="V91" s="27"/>
      <c r="W91" s="27"/>
      <c r="X91" s="27"/>
      <c r="Y91" s="27"/>
      <c r="Z91" s="27"/>
      <c r="AA91" s="27"/>
      <c r="AB91" s="5">
        <f t="shared" si="37"/>
        <v>0</v>
      </c>
      <c r="AC91" s="33">
        <f t="shared" si="38"/>
        <v>0</v>
      </c>
      <c r="AD91" s="112">
        <f t="shared" si="39"/>
        <v>0</v>
      </c>
      <c r="AE91" s="108">
        <f t="shared" si="40"/>
        <v>1000</v>
      </c>
    </row>
    <row r="92" spans="1:31" ht="13" x14ac:dyDescent="0.3">
      <c r="A92" s="216"/>
      <c r="B92" s="213" t="str">
        <f>IF(A92&lt;&gt;0,VLOOKUP(A92,Liste!$A$10:$D$159,4,FALSE),"")</f>
        <v/>
      </c>
      <c r="C92" s="214">
        <f t="shared" si="28"/>
        <v>0</v>
      </c>
      <c r="D92" s="214">
        <f t="shared" si="29"/>
        <v>0</v>
      </c>
      <c r="E92" s="214">
        <f t="shared" si="30"/>
        <v>0</v>
      </c>
      <c r="F92" s="211">
        <f t="shared" si="31"/>
        <v>0</v>
      </c>
      <c r="G92" s="215"/>
      <c r="H92" s="210"/>
      <c r="I92" s="211">
        <f t="shared" si="32"/>
        <v>0</v>
      </c>
      <c r="J92" s="211">
        <f t="shared" si="33"/>
        <v>0</v>
      </c>
      <c r="K92" s="217">
        <f>IF(AND($I92=1,$H92&gt;0),VLOOKUP($H92,$A$14:AD$163,11,FALSE),0)</f>
        <v>0</v>
      </c>
      <c r="L92" s="217">
        <f>IF(AND($I92=1,$H92&gt;0),VLOOKUP($H92,$A$14:AE$163,12,FALSE),0)</f>
        <v>0</v>
      </c>
      <c r="M92" s="217">
        <f>IF(AND($I92=1,$H92&gt;0),VLOOKUP($H92,$A$14:AF$163,13,FALSE),0)</f>
        <v>0</v>
      </c>
      <c r="N92" s="144" t="str">
        <f t="shared" si="34"/>
        <v/>
      </c>
      <c r="O92" s="106" t="str">
        <f t="shared" si="35"/>
        <v/>
      </c>
      <c r="P92" s="19" t="str">
        <f t="shared" si="36"/>
        <v/>
      </c>
      <c r="Q92" s="31" t="str">
        <f>IF(A92&lt;&gt;0,VLOOKUP(A92,Liste!$A$10:$K$159,8,FALSE),"")</f>
        <v/>
      </c>
      <c r="R92" s="30"/>
      <c r="S92" s="225"/>
      <c r="T92" s="30"/>
      <c r="U92" s="30"/>
      <c r="V92" s="30"/>
      <c r="W92" s="30"/>
      <c r="X92" s="30"/>
      <c r="Y92" s="30"/>
      <c r="Z92" s="30"/>
      <c r="AA92" s="30"/>
      <c r="AB92" s="5">
        <f t="shared" si="37"/>
        <v>0</v>
      </c>
      <c r="AC92" s="33">
        <f t="shared" si="38"/>
        <v>0</v>
      </c>
      <c r="AD92" s="112">
        <f t="shared" si="39"/>
        <v>0</v>
      </c>
      <c r="AE92" s="108">
        <f t="shared" si="40"/>
        <v>1000</v>
      </c>
    </row>
    <row r="93" spans="1:31" ht="13" x14ac:dyDescent="0.3">
      <c r="A93" s="216"/>
      <c r="B93" s="213" t="str">
        <f>IF(A93&lt;&gt;0,VLOOKUP(A93,Liste!$A$10:$D$159,4,FALSE),"")</f>
        <v/>
      </c>
      <c r="C93" s="214">
        <f t="shared" si="28"/>
        <v>0</v>
      </c>
      <c r="D93" s="214">
        <f t="shared" si="29"/>
        <v>0</v>
      </c>
      <c r="E93" s="214">
        <f t="shared" si="30"/>
        <v>0</v>
      </c>
      <c r="F93" s="211">
        <f t="shared" si="31"/>
        <v>0</v>
      </c>
      <c r="G93" s="215"/>
      <c r="H93" s="210"/>
      <c r="I93" s="211">
        <f t="shared" si="32"/>
        <v>0</v>
      </c>
      <c r="J93" s="211">
        <f t="shared" si="33"/>
        <v>0</v>
      </c>
      <c r="K93" s="217">
        <f>IF(AND($I93=1,$H93&gt;0),VLOOKUP($H93,$A$14:AD$163,11,FALSE),0)</f>
        <v>0</v>
      </c>
      <c r="L93" s="217">
        <f>IF(AND($I93=1,$H93&gt;0),VLOOKUP($H93,$A$14:AE$163,12,FALSE),0)</f>
        <v>0</v>
      </c>
      <c r="M93" s="217">
        <f>IF(AND($I93=1,$H93&gt;0),VLOOKUP($H93,$A$14:AF$163,13,FALSE),0)</f>
        <v>0</v>
      </c>
      <c r="N93" s="144" t="str">
        <f t="shared" si="34"/>
        <v/>
      </c>
      <c r="O93" s="106" t="str">
        <f t="shared" si="35"/>
        <v/>
      </c>
      <c r="P93" s="19" t="str">
        <f t="shared" si="36"/>
        <v/>
      </c>
      <c r="Q93" s="31" t="str">
        <f>IF(A93&lt;&gt;0,VLOOKUP(A93,Liste!$A$10:$K$159,8,FALSE),"")</f>
        <v/>
      </c>
      <c r="R93" s="30"/>
      <c r="S93" s="225"/>
      <c r="T93" s="30"/>
      <c r="U93" s="30"/>
      <c r="V93" s="30"/>
      <c r="W93" s="30"/>
      <c r="X93" s="30"/>
      <c r="Y93" s="30"/>
      <c r="Z93" s="30"/>
      <c r="AA93" s="30"/>
      <c r="AB93" s="5">
        <f t="shared" si="37"/>
        <v>0</v>
      </c>
      <c r="AC93" s="33">
        <f t="shared" si="38"/>
        <v>0</v>
      </c>
      <c r="AD93" s="112">
        <f t="shared" si="39"/>
        <v>0</v>
      </c>
      <c r="AE93" s="108">
        <f t="shared" si="40"/>
        <v>1000</v>
      </c>
    </row>
    <row r="94" spans="1:31" ht="13" x14ac:dyDescent="0.3">
      <c r="A94" s="216"/>
      <c r="B94" s="213" t="str">
        <f>IF(A94&lt;&gt;0,VLOOKUP(A94,Liste!$A$10:$D$159,4,FALSE),"")</f>
        <v/>
      </c>
      <c r="C94" s="214">
        <f t="shared" si="28"/>
        <v>0</v>
      </c>
      <c r="D94" s="214">
        <f t="shared" si="29"/>
        <v>0</v>
      </c>
      <c r="E94" s="214">
        <f t="shared" si="30"/>
        <v>0</v>
      </c>
      <c r="F94" s="211">
        <f t="shared" si="31"/>
        <v>0</v>
      </c>
      <c r="G94" s="215"/>
      <c r="H94" s="210"/>
      <c r="I94" s="211">
        <f t="shared" si="32"/>
        <v>0</v>
      </c>
      <c r="J94" s="211">
        <f t="shared" si="33"/>
        <v>0</v>
      </c>
      <c r="K94" s="217">
        <f>IF(AND($I94=1,$H94&gt;0),VLOOKUP($H94,$A$14:AD$163,11,FALSE),0)</f>
        <v>0</v>
      </c>
      <c r="L94" s="217">
        <f>IF(AND($I94=1,$H94&gt;0),VLOOKUP($H94,$A$14:AE$163,12,FALSE),0)</f>
        <v>0</v>
      </c>
      <c r="M94" s="217">
        <f>IF(AND($I94=1,$H94&gt;0),VLOOKUP($H94,$A$14:AF$163,13,FALSE),0)</f>
        <v>0</v>
      </c>
      <c r="N94" s="144" t="str">
        <f t="shared" si="34"/>
        <v/>
      </c>
      <c r="O94" s="106" t="str">
        <f t="shared" si="35"/>
        <v/>
      </c>
      <c r="P94" s="19" t="str">
        <f t="shared" si="36"/>
        <v/>
      </c>
      <c r="Q94" s="31" t="str">
        <f>IF(A94&lt;&gt;0,VLOOKUP(A94,Liste!$A$10:$K$159,8,FALSE),"")</f>
        <v/>
      </c>
      <c r="R94" s="30"/>
      <c r="S94" s="225"/>
      <c r="T94" s="30"/>
      <c r="U94" s="30"/>
      <c r="V94" s="30"/>
      <c r="W94" s="30"/>
      <c r="X94" s="30"/>
      <c r="Y94" s="30"/>
      <c r="Z94" s="30"/>
      <c r="AA94" s="30"/>
      <c r="AB94" s="5">
        <f t="shared" si="37"/>
        <v>0</v>
      </c>
      <c r="AC94" s="33">
        <f t="shared" si="38"/>
        <v>0</v>
      </c>
      <c r="AD94" s="112">
        <f t="shared" si="39"/>
        <v>0</v>
      </c>
      <c r="AE94" s="108">
        <f t="shared" si="40"/>
        <v>1000</v>
      </c>
    </row>
    <row r="95" spans="1:31" ht="13" x14ac:dyDescent="0.3">
      <c r="A95" s="216"/>
      <c r="B95" s="213" t="str">
        <f>IF(A95&lt;&gt;0,VLOOKUP(A95,Liste!$A$10:$D$159,4,FALSE),"")</f>
        <v/>
      </c>
      <c r="C95" s="214">
        <f t="shared" si="28"/>
        <v>0</v>
      </c>
      <c r="D95" s="214">
        <f t="shared" si="29"/>
        <v>0</v>
      </c>
      <c r="E95" s="214">
        <f t="shared" si="30"/>
        <v>0</v>
      </c>
      <c r="F95" s="211">
        <f t="shared" si="31"/>
        <v>0</v>
      </c>
      <c r="G95" s="215"/>
      <c r="H95" s="210"/>
      <c r="I95" s="211">
        <f t="shared" si="32"/>
        <v>0</v>
      </c>
      <c r="J95" s="211">
        <f t="shared" si="33"/>
        <v>0</v>
      </c>
      <c r="K95" s="217">
        <f>IF(AND($I95=1,$H95&gt;0),VLOOKUP($H95,$A$14:AD$163,11,FALSE),0)</f>
        <v>0</v>
      </c>
      <c r="L95" s="217">
        <f>IF(AND($I95=1,$H95&gt;0),VLOOKUP($H95,$A$14:AE$163,12,FALSE),0)</f>
        <v>0</v>
      </c>
      <c r="M95" s="217">
        <f>IF(AND($I95=1,$H95&gt;0),VLOOKUP($H95,$A$14:AF$163,13,FALSE),0)</f>
        <v>0</v>
      </c>
      <c r="N95" s="144" t="str">
        <f t="shared" si="34"/>
        <v/>
      </c>
      <c r="O95" s="106" t="str">
        <f t="shared" si="35"/>
        <v/>
      </c>
      <c r="P95" s="19" t="str">
        <f t="shared" si="36"/>
        <v/>
      </c>
      <c r="Q95" s="31" t="str">
        <f>IF(A95&lt;&gt;0,VLOOKUP(A95,Liste!$A$10:$K$159,8,FALSE),"")</f>
        <v/>
      </c>
      <c r="R95" s="30"/>
      <c r="S95" s="225"/>
      <c r="T95" s="30"/>
      <c r="U95" s="30"/>
      <c r="V95" s="30"/>
      <c r="W95" s="30"/>
      <c r="X95" s="30"/>
      <c r="Y95" s="30"/>
      <c r="Z95" s="30"/>
      <c r="AA95" s="30"/>
      <c r="AB95" s="5">
        <f t="shared" si="37"/>
        <v>0</v>
      </c>
      <c r="AC95" s="33">
        <f t="shared" si="38"/>
        <v>0</v>
      </c>
      <c r="AD95" s="112">
        <f t="shared" si="39"/>
        <v>0</v>
      </c>
      <c r="AE95" s="108">
        <f t="shared" si="40"/>
        <v>1000</v>
      </c>
    </row>
    <row r="96" spans="1:31" ht="13" x14ac:dyDescent="0.3">
      <c r="A96" s="216"/>
      <c r="B96" s="213" t="str">
        <f>IF(A96&lt;&gt;0,VLOOKUP(A96,Liste!$A$10:$D$159,4,FALSE),"")</f>
        <v/>
      </c>
      <c r="C96" s="214">
        <f t="shared" si="28"/>
        <v>0</v>
      </c>
      <c r="D96" s="214">
        <f t="shared" si="29"/>
        <v>0</v>
      </c>
      <c r="E96" s="214">
        <f t="shared" si="30"/>
        <v>0</v>
      </c>
      <c r="F96" s="211">
        <f t="shared" si="31"/>
        <v>0</v>
      </c>
      <c r="G96" s="215"/>
      <c r="H96" s="210"/>
      <c r="I96" s="211">
        <f t="shared" si="32"/>
        <v>0</v>
      </c>
      <c r="J96" s="211">
        <f t="shared" si="33"/>
        <v>0</v>
      </c>
      <c r="K96" s="217">
        <f>IF(AND($I96=1,$H96&gt;0),VLOOKUP($H96,$A$14:AD$163,11,FALSE),0)</f>
        <v>0</v>
      </c>
      <c r="L96" s="217">
        <f>IF(AND($I96=1,$H96&gt;0),VLOOKUP($H96,$A$14:AE$163,12,FALSE),0)</f>
        <v>0</v>
      </c>
      <c r="M96" s="217">
        <f>IF(AND($I96=1,$H96&gt;0),VLOOKUP($H96,$A$14:AF$163,13,FALSE),0)</f>
        <v>0</v>
      </c>
      <c r="N96" s="144" t="str">
        <f t="shared" si="34"/>
        <v/>
      </c>
      <c r="O96" s="106" t="str">
        <f t="shared" si="35"/>
        <v/>
      </c>
      <c r="P96" s="19" t="str">
        <f t="shared" si="36"/>
        <v/>
      </c>
      <c r="Q96" s="31" t="str">
        <f>IF(A96&lt;&gt;0,VLOOKUP(A96,Liste!$A$10:$K$159,8,FALSE),"")</f>
        <v/>
      </c>
      <c r="R96" s="30"/>
      <c r="S96" s="225"/>
      <c r="T96" s="30"/>
      <c r="U96" s="30"/>
      <c r="V96" s="30"/>
      <c r="W96" s="30"/>
      <c r="X96" s="30"/>
      <c r="Y96" s="30"/>
      <c r="Z96" s="30"/>
      <c r="AA96" s="30"/>
      <c r="AB96" s="5">
        <f t="shared" si="37"/>
        <v>0</v>
      </c>
      <c r="AC96" s="33">
        <f t="shared" si="38"/>
        <v>0</v>
      </c>
      <c r="AD96" s="112">
        <f t="shared" si="39"/>
        <v>0</v>
      </c>
      <c r="AE96" s="108">
        <f t="shared" si="40"/>
        <v>1000</v>
      </c>
    </row>
    <row r="97" spans="1:31" ht="13" x14ac:dyDescent="0.3">
      <c r="A97" s="216"/>
      <c r="B97" s="213" t="str">
        <f>IF(A97&lt;&gt;0,VLOOKUP(A97,Liste!$A$10:$D$159,4,FALSE),"")</f>
        <v/>
      </c>
      <c r="C97" s="214">
        <f t="shared" si="28"/>
        <v>0</v>
      </c>
      <c r="D97" s="214">
        <f t="shared" si="29"/>
        <v>0</v>
      </c>
      <c r="E97" s="214">
        <f t="shared" si="30"/>
        <v>0</v>
      </c>
      <c r="F97" s="211">
        <f t="shared" si="31"/>
        <v>0</v>
      </c>
      <c r="G97" s="215"/>
      <c r="H97" s="210"/>
      <c r="I97" s="211">
        <f t="shared" si="32"/>
        <v>0</v>
      </c>
      <c r="J97" s="211">
        <f t="shared" si="33"/>
        <v>0</v>
      </c>
      <c r="K97" s="217">
        <f>IF(AND($I97=1,$H97&gt;0),VLOOKUP($H97,$A$14:AD$163,11,FALSE),0)</f>
        <v>0</v>
      </c>
      <c r="L97" s="217">
        <f>IF(AND($I97=1,$H97&gt;0),VLOOKUP($H97,$A$14:AE$163,12,FALSE),0)</f>
        <v>0</v>
      </c>
      <c r="M97" s="217">
        <f>IF(AND($I97=1,$H97&gt;0),VLOOKUP($H97,$A$14:AF$163,13,FALSE),0)</f>
        <v>0</v>
      </c>
      <c r="N97" s="144" t="str">
        <f t="shared" si="34"/>
        <v/>
      </c>
      <c r="O97" s="106" t="str">
        <f t="shared" si="35"/>
        <v/>
      </c>
      <c r="P97" s="19" t="str">
        <f t="shared" si="36"/>
        <v/>
      </c>
      <c r="Q97" s="31" t="str">
        <f>IF(A97&lt;&gt;0,VLOOKUP(A97,Liste!$A$10:$K$159,8,FALSE),"")</f>
        <v/>
      </c>
      <c r="R97" s="30"/>
      <c r="S97" s="225"/>
      <c r="T97" s="30"/>
      <c r="U97" s="30"/>
      <c r="V97" s="30"/>
      <c r="W97" s="30"/>
      <c r="X97" s="30"/>
      <c r="Y97" s="30"/>
      <c r="Z97" s="30"/>
      <c r="AA97" s="30"/>
      <c r="AB97" s="5">
        <f t="shared" si="37"/>
        <v>0</v>
      </c>
      <c r="AC97" s="33">
        <f t="shared" si="38"/>
        <v>0</v>
      </c>
      <c r="AD97" s="112">
        <f t="shared" si="39"/>
        <v>0</v>
      </c>
      <c r="AE97" s="108">
        <f t="shared" si="40"/>
        <v>1000</v>
      </c>
    </row>
    <row r="98" spans="1:31" ht="13" x14ac:dyDescent="0.3">
      <c r="A98" s="216"/>
      <c r="B98" s="213" t="str">
        <f>IF(A98&lt;&gt;0,VLOOKUP(A98,Liste!$A$10:$D$159,4,FALSE),"")</f>
        <v/>
      </c>
      <c r="C98" s="214">
        <f t="shared" si="28"/>
        <v>0</v>
      </c>
      <c r="D98" s="214">
        <f t="shared" si="29"/>
        <v>0</v>
      </c>
      <c r="E98" s="214">
        <f t="shared" si="30"/>
        <v>0</v>
      </c>
      <c r="F98" s="211">
        <f t="shared" si="31"/>
        <v>0</v>
      </c>
      <c r="G98" s="215"/>
      <c r="H98" s="210"/>
      <c r="I98" s="211">
        <f t="shared" si="32"/>
        <v>0</v>
      </c>
      <c r="J98" s="211">
        <f t="shared" si="33"/>
        <v>0</v>
      </c>
      <c r="K98" s="217">
        <f>IF(AND($I98=1,$H98&gt;0),VLOOKUP($H98,$A$14:AD$163,11,FALSE),0)</f>
        <v>0</v>
      </c>
      <c r="L98" s="217">
        <f>IF(AND($I98=1,$H98&gt;0),VLOOKUP($H98,$A$14:AE$163,12,FALSE),0)</f>
        <v>0</v>
      </c>
      <c r="M98" s="217">
        <f>IF(AND($I98=1,$H98&gt;0),VLOOKUP($H98,$A$14:AF$163,13,FALSE),0)</f>
        <v>0</v>
      </c>
      <c r="N98" s="144" t="str">
        <f t="shared" si="34"/>
        <v/>
      </c>
      <c r="O98" s="106" t="str">
        <f t="shared" si="35"/>
        <v/>
      </c>
      <c r="P98" s="19" t="str">
        <f t="shared" si="36"/>
        <v/>
      </c>
      <c r="Q98" s="31" t="str">
        <f>IF(A98&lt;&gt;0,VLOOKUP(A98,Liste!$A$10:$K$159,8,FALSE),"")</f>
        <v/>
      </c>
      <c r="R98" s="30"/>
      <c r="S98" s="225"/>
      <c r="T98" s="30"/>
      <c r="U98" s="30"/>
      <c r="V98" s="30"/>
      <c r="W98" s="30"/>
      <c r="X98" s="30"/>
      <c r="Y98" s="30"/>
      <c r="Z98" s="30"/>
      <c r="AA98" s="30"/>
      <c r="AB98" s="5">
        <f t="shared" si="37"/>
        <v>0</v>
      </c>
      <c r="AC98" s="33">
        <f t="shared" si="38"/>
        <v>0</v>
      </c>
      <c r="AD98" s="112">
        <f t="shared" si="39"/>
        <v>0</v>
      </c>
      <c r="AE98" s="108">
        <f t="shared" si="40"/>
        <v>1000</v>
      </c>
    </row>
    <row r="99" spans="1:31" ht="13" x14ac:dyDescent="0.3">
      <c r="A99" s="216"/>
      <c r="B99" s="213" t="str">
        <f>IF(A99&lt;&gt;0,VLOOKUP(A99,Liste!$A$10:$D$159,4,FALSE),"")</f>
        <v/>
      </c>
      <c r="C99" s="214">
        <f t="shared" si="28"/>
        <v>0</v>
      </c>
      <c r="D99" s="214">
        <f t="shared" si="29"/>
        <v>0</v>
      </c>
      <c r="E99" s="214">
        <f t="shared" si="30"/>
        <v>0</v>
      </c>
      <c r="F99" s="211">
        <f t="shared" si="31"/>
        <v>0</v>
      </c>
      <c r="G99" s="215"/>
      <c r="H99" s="210"/>
      <c r="I99" s="211">
        <f t="shared" si="32"/>
        <v>0</v>
      </c>
      <c r="J99" s="211">
        <f t="shared" si="33"/>
        <v>0</v>
      </c>
      <c r="K99" s="217">
        <f>IF(AND($I99=1,$H99&gt;0),VLOOKUP($H99,$A$14:AD$163,11,FALSE),0)</f>
        <v>0</v>
      </c>
      <c r="L99" s="217">
        <f>IF(AND($I99=1,$H99&gt;0),VLOOKUP($H99,$A$14:AE$163,12,FALSE),0)</f>
        <v>0</v>
      </c>
      <c r="M99" s="217">
        <f>IF(AND($I99=1,$H99&gt;0),VLOOKUP($H99,$A$14:AF$163,13,FALSE),0)</f>
        <v>0</v>
      </c>
      <c r="N99" s="144" t="str">
        <f t="shared" si="34"/>
        <v/>
      </c>
      <c r="O99" s="106" t="str">
        <f t="shared" si="35"/>
        <v/>
      </c>
      <c r="P99" s="19" t="str">
        <f t="shared" si="36"/>
        <v/>
      </c>
      <c r="Q99" s="31" t="str">
        <f>IF(A99&lt;&gt;0,VLOOKUP(A99,Liste!$A$10:$K$159,8,FALSE),"")</f>
        <v/>
      </c>
      <c r="R99" s="30"/>
      <c r="S99" s="225"/>
      <c r="T99" s="30"/>
      <c r="U99" s="30"/>
      <c r="V99" s="30"/>
      <c r="W99" s="30"/>
      <c r="X99" s="30"/>
      <c r="Y99" s="30"/>
      <c r="Z99" s="30"/>
      <c r="AA99" s="30"/>
      <c r="AB99" s="5">
        <f t="shared" si="37"/>
        <v>0</v>
      </c>
      <c r="AC99" s="33">
        <f t="shared" si="38"/>
        <v>0</v>
      </c>
      <c r="AD99" s="112">
        <f t="shared" si="39"/>
        <v>0</v>
      </c>
      <c r="AE99" s="108">
        <f t="shared" si="40"/>
        <v>1000</v>
      </c>
    </row>
    <row r="100" spans="1:31" ht="13" x14ac:dyDescent="0.3">
      <c r="A100" s="216"/>
      <c r="B100" s="213" t="str">
        <f>IF(A100&lt;&gt;0,VLOOKUP(A100,Liste!$A$10:$D$159,4,FALSE),"")</f>
        <v/>
      </c>
      <c r="C100" s="214">
        <f t="shared" si="28"/>
        <v>0</v>
      </c>
      <c r="D100" s="214">
        <f t="shared" si="29"/>
        <v>0</v>
      </c>
      <c r="E100" s="214">
        <f t="shared" si="30"/>
        <v>0</v>
      </c>
      <c r="F100" s="211">
        <f t="shared" si="31"/>
        <v>0</v>
      </c>
      <c r="G100" s="215"/>
      <c r="H100" s="210"/>
      <c r="I100" s="211">
        <f t="shared" si="32"/>
        <v>0</v>
      </c>
      <c r="J100" s="211">
        <f t="shared" si="33"/>
        <v>0</v>
      </c>
      <c r="K100" s="217">
        <f>IF(AND($I100=1,$H100&gt;0),VLOOKUP($H100,$A$14:AD$163,11,FALSE),0)</f>
        <v>0</v>
      </c>
      <c r="L100" s="217">
        <f>IF(AND($I100=1,$H100&gt;0),VLOOKUP($H100,$A$14:AE$163,12,FALSE),0)</f>
        <v>0</v>
      </c>
      <c r="M100" s="217">
        <f>IF(AND($I100=1,$H100&gt;0),VLOOKUP($H100,$A$14:AF$163,13,FALSE),0)</f>
        <v>0</v>
      </c>
      <c r="N100" s="144" t="str">
        <f t="shared" si="34"/>
        <v/>
      </c>
      <c r="O100" s="106" t="str">
        <f t="shared" si="35"/>
        <v/>
      </c>
      <c r="P100" s="19" t="str">
        <f t="shared" si="36"/>
        <v/>
      </c>
      <c r="Q100" s="31" t="str">
        <f>IF(A100&lt;&gt;0,VLOOKUP(A100,Liste!$A$10:$K$159,8,FALSE),"")</f>
        <v/>
      </c>
      <c r="R100" s="30"/>
      <c r="S100" s="225"/>
      <c r="T100" s="30"/>
      <c r="U100" s="30"/>
      <c r="V100" s="30"/>
      <c r="W100" s="30"/>
      <c r="X100" s="30"/>
      <c r="Y100" s="30"/>
      <c r="Z100" s="30"/>
      <c r="AA100" s="30"/>
      <c r="AB100" s="5">
        <f t="shared" si="37"/>
        <v>0</v>
      </c>
      <c r="AC100" s="33">
        <f t="shared" si="38"/>
        <v>0</v>
      </c>
      <c r="AD100" s="112">
        <f t="shared" si="39"/>
        <v>0</v>
      </c>
      <c r="AE100" s="108">
        <f t="shared" si="40"/>
        <v>1000</v>
      </c>
    </row>
    <row r="101" spans="1:31" ht="13" x14ac:dyDescent="0.3">
      <c r="A101" s="216"/>
      <c r="B101" s="213" t="str">
        <f>IF(A101&lt;&gt;0,VLOOKUP(A101,Liste!$A$10:$D$159,4,FALSE),"")</f>
        <v/>
      </c>
      <c r="C101" s="214">
        <f t="shared" si="28"/>
        <v>0</v>
      </c>
      <c r="D101" s="214">
        <f t="shared" si="29"/>
        <v>0</v>
      </c>
      <c r="E101" s="214">
        <f t="shared" si="30"/>
        <v>0</v>
      </c>
      <c r="F101" s="211">
        <f t="shared" si="31"/>
        <v>0</v>
      </c>
      <c r="G101" s="215"/>
      <c r="H101" s="210"/>
      <c r="I101" s="211">
        <f t="shared" si="32"/>
        <v>0</v>
      </c>
      <c r="J101" s="211">
        <f t="shared" si="33"/>
        <v>0</v>
      </c>
      <c r="K101" s="217">
        <f>IF(AND($I101=1,$H101&gt;0),VLOOKUP($H101,$A$14:AD$163,11,FALSE),0)</f>
        <v>0</v>
      </c>
      <c r="L101" s="217">
        <f>IF(AND($I101=1,$H101&gt;0),VLOOKUP($H101,$A$14:AE$163,12,FALSE),0)</f>
        <v>0</v>
      </c>
      <c r="M101" s="217">
        <f>IF(AND($I101=1,$H101&gt;0),VLOOKUP($H101,$A$14:AF$163,13,FALSE),0)</f>
        <v>0</v>
      </c>
      <c r="N101" s="144" t="str">
        <f t="shared" si="34"/>
        <v/>
      </c>
      <c r="O101" s="106" t="str">
        <f t="shared" si="35"/>
        <v/>
      </c>
      <c r="P101" s="19" t="str">
        <f t="shared" si="36"/>
        <v/>
      </c>
      <c r="Q101" s="31" t="str">
        <f>IF(A101&lt;&gt;0,VLOOKUP(A101,Liste!$A$10:$K$159,8,FALSE),"")</f>
        <v/>
      </c>
      <c r="R101" s="30"/>
      <c r="S101" s="225"/>
      <c r="T101" s="30"/>
      <c r="U101" s="30"/>
      <c r="V101" s="30"/>
      <c r="W101" s="30"/>
      <c r="X101" s="30"/>
      <c r="Y101" s="30"/>
      <c r="Z101" s="30"/>
      <c r="AA101" s="30"/>
      <c r="AB101" s="5">
        <f t="shared" si="37"/>
        <v>0</v>
      </c>
      <c r="AC101" s="33">
        <f t="shared" si="38"/>
        <v>0</v>
      </c>
      <c r="AD101" s="112">
        <f t="shared" si="39"/>
        <v>0</v>
      </c>
      <c r="AE101" s="108">
        <f t="shared" si="40"/>
        <v>1000</v>
      </c>
    </row>
    <row r="102" spans="1:31" ht="13" x14ac:dyDescent="0.3">
      <c r="A102" s="216"/>
      <c r="B102" s="213" t="str">
        <f>IF(A102&lt;&gt;0,VLOOKUP(A102,Liste!$A$10:$D$159,4,FALSE),"")</f>
        <v/>
      </c>
      <c r="C102" s="214">
        <f t="shared" si="28"/>
        <v>0</v>
      </c>
      <c r="D102" s="214">
        <f t="shared" si="29"/>
        <v>0</v>
      </c>
      <c r="E102" s="214">
        <f t="shared" si="30"/>
        <v>0</v>
      </c>
      <c r="F102" s="211">
        <f t="shared" si="31"/>
        <v>0</v>
      </c>
      <c r="G102" s="215"/>
      <c r="H102" s="210"/>
      <c r="I102" s="211">
        <f t="shared" si="32"/>
        <v>0</v>
      </c>
      <c r="J102" s="211">
        <f t="shared" si="33"/>
        <v>0</v>
      </c>
      <c r="K102" s="217">
        <f>IF(AND($I102=1,$H102&gt;0),VLOOKUP($H102,$A$14:AD$163,11,FALSE),0)</f>
        <v>0</v>
      </c>
      <c r="L102" s="217">
        <f>IF(AND($I102=1,$H102&gt;0),VLOOKUP($H102,$A$14:AE$163,12,FALSE),0)</f>
        <v>0</v>
      </c>
      <c r="M102" s="217">
        <f>IF(AND($I102=1,$H102&gt;0),VLOOKUP($H102,$A$14:AF$163,13,FALSE),0)</f>
        <v>0</v>
      </c>
      <c r="N102" s="144" t="str">
        <f t="shared" si="34"/>
        <v/>
      </c>
      <c r="O102" s="106" t="str">
        <f t="shared" si="35"/>
        <v/>
      </c>
      <c r="P102" s="19" t="str">
        <f t="shared" si="36"/>
        <v/>
      </c>
      <c r="Q102" s="31" t="str">
        <f>IF(A102&lt;&gt;0,VLOOKUP(A102,Liste!$A$10:$K$159,8,FALSE),"")</f>
        <v/>
      </c>
      <c r="R102" s="30"/>
      <c r="S102" s="225"/>
      <c r="T102" s="30"/>
      <c r="U102" s="30"/>
      <c r="V102" s="30"/>
      <c r="W102" s="30"/>
      <c r="X102" s="30"/>
      <c r="Y102" s="30"/>
      <c r="Z102" s="30"/>
      <c r="AA102" s="30"/>
      <c r="AB102" s="5">
        <f t="shared" si="37"/>
        <v>0</v>
      </c>
      <c r="AC102" s="33">
        <f t="shared" si="38"/>
        <v>0</v>
      </c>
      <c r="AD102" s="112">
        <f t="shared" si="39"/>
        <v>0</v>
      </c>
      <c r="AE102" s="108">
        <f t="shared" si="40"/>
        <v>1000</v>
      </c>
    </row>
    <row r="103" spans="1:31" ht="13" x14ac:dyDescent="0.3">
      <c r="A103" s="216"/>
      <c r="B103" s="213" t="str">
        <f>IF(A103&lt;&gt;0,VLOOKUP(A103,Liste!$A$10:$D$159,4,FALSE),"")</f>
        <v/>
      </c>
      <c r="C103" s="214">
        <f t="shared" si="28"/>
        <v>0</v>
      </c>
      <c r="D103" s="214">
        <f t="shared" si="29"/>
        <v>0</v>
      </c>
      <c r="E103" s="214">
        <f t="shared" si="30"/>
        <v>0</v>
      </c>
      <c r="F103" s="211">
        <f t="shared" si="31"/>
        <v>0</v>
      </c>
      <c r="G103" s="215"/>
      <c r="H103" s="210"/>
      <c r="I103" s="211">
        <f t="shared" si="32"/>
        <v>0</v>
      </c>
      <c r="J103" s="211">
        <f t="shared" si="33"/>
        <v>0</v>
      </c>
      <c r="K103" s="217">
        <f>IF(AND($I103=1,$H103&gt;0),VLOOKUP($H103,$A$14:AD$163,11,FALSE),0)</f>
        <v>0</v>
      </c>
      <c r="L103" s="217">
        <f>IF(AND($I103=1,$H103&gt;0),VLOOKUP($H103,$A$14:AE$163,12,FALSE),0)</f>
        <v>0</v>
      </c>
      <c r="M103" s="217">
        <f>IF(AND($I103=1,$H103&gt;0),VLOOKUP($H103,$A$14:AF$163,13,FALSE),0)</f>
        <v>0</v>
      </c>
      <c r="N103" s="144" t="str">
        <f t="shared" si="34"/>
        <v/>
      </c>
      <c r="O103" s="106" t="str">
        <f t="shared" si="35"/>
        <v/>
      </c>
      <c r="P103" s="19" t="str">
        <f t="shared" si="36"/>
        <v/>
      </c>
      <c r="Q103" s="31" t="str">
        <f>IF(A103&lt;&gt;0,VLOOKUP(A103,Liste!$A$10:$K$159,8,FALSE),"")</f>
        <v/>
      </c>
      <c r="R103" s="30"/>
      <c r="S103" s="225"/>
      <c r="T103" s="30"/>
      <c r="U103" s="30"/>
      <c r="V103" s="30"/>
      <c r="W103" s="30"/>
      <c r="X103" s="30"/>
      <c r="Y103" s="30"/>
      <c r="Z103" s="30"/>
      <c r="AA103" s="30"/>
      <c r="AB103" s="5">
        <f t="shared" si="37"/>
        <v>0</v>
      </c>
      <c r="AC103" s="33">
        <f t="shared" si="38"/>
        <v>0</v>
      </c>
      <c r="AD103" s="112">
        <f t="shared" si="39"/>
        <v>0</v>
      </c>
      <c r="AE103" s="108">
        <f t="shared" si="40"/>
        <v>1000</v>
      </c>
    </row>
    <row r="104" spans="1:31" ht="13" x14ac:dyDescent="0.3">
      <c r="A104" s="216"/>
      <c r="B104" s="213" t="str">
        <f>IF(A104&lt;&gt;0,VLOOKUP(A104,Liste!$A$10:$D$159,4,FALSE),"")</f>
        <v/>
      </c>
      <c r="C104" s="214">
        <f t="shared" si="28"/>
        <v>0</v>
      </c>
      <c r="D104" s="214">
        <f t="shared" si="29"/>
        <v>0</v>
      </c>
      <c r="E104" s="214">
        <f t="shared" si="30"/>
        <v>0</v>
      </c>
      <c r="F104" s="211">
        <f t="shared" si="31"/>
        <v>0</v>
      </c>
      <c r="G104" s="215"/>
      <c r="H104" s="210"/>
      <c r="I104" s="211">
        <f t="shared" si="32"/>
        <v>0</v>
      </c>
      <c r="J104" s="211">
        <f t="shared" si="33"/>
        <v>0</v>
      </c>
      <c r="K104" s="217">
        <f>IF(AND($I104=1,$H104&gt;0),VLOOKUP($H104,$A$14:AD$163,11,FALSE),0)</f>
        <v>0</v>
      </c>
      <c r="L104" s="217">
        <f>IF(AND($I104=1,$H104&gt;0),VLOOKUP($H104,$A$14:AE$163,12,FALSE),0)</f>
        <v>0</v>
      </c>
      <c r="M104" s="217">
        <f>IF(AND($I104=1,$H104&gt;0),VLOOKUP($H104,$A$14:AF$163,13,FALSE),0)</f>
        <v>0</v>
      </c>
      <c r="N104" s="144" t="str">
        <f t="shared" si="34"/>
        <v/>
      </c>
      <c r="O104" s="106" t="str">
        <f t="shared" si="35"/>
        <v/>
      </c>
      <c r="P104" s="19" t="str">
        <f t="shared" si="36"/>
        <v/>
      </c>
      <c r="Q104" s="31" t="str">
        <f>IF(A104&lt;&gt;0,VLOOKUP(A104,Liste!$A$10:$K$159,8,FALSE),"")</f>
        <v/>
      </c>
      <c r="R104" s="30"/>
      <c r="S104" s="225"/>
      <c r="T104" s="30"/>
      <c r="U104" s="30"/>
      <c r="V104" s="30"/>
      <c r="W104" s="30"/>
      <c r="X104" s="30"/>
      <c r="Y104" s="30"/>
      <c r="Z104" s="30"/>
      <c r="AA104" s="30"/>
      <c r="AB104" s="5">
        <f t="shared" si="37"/>
        <v>0</v>
      </c>
      <c r="AC104" s="33">
        <f t="shared" si="38"/>
        <v>0</v>
      </c>
      <c r="AD104" s="112">
        <f t="shared" si="39"/>
        <v>0</v>
      </c>
      <c r="AE104" s="108">
        <f t="shared" si="40"/>
        <v>1000</v>
      </c>
    </row>
    <row r="105" spans="1:31" ht="13" x14ac:dyDescent="0.3">
      <c r="A105" s="216"/>
      <c r="B105" s="213" t="str">
        <f>IF(A105&lt;&gt;0,VLOOKUP(A105,Liste!$A$10:$D$159,4,FALSE),"")</f>
        <v/>
      </c>
      <c r="C105" s="214">
        <f t="shared" si="28"/>
        <v>0</v>
      </c>
      <c r="D105" s="214">
        <f t="shared" si="29"/>
        <v>0</v>
      </c>
      <c r="E105" s="214">
        <f t="shared" si="30"/>
        <v>0</v>
      </c>
      <c r="F105" s="211">
        <f t="shared" si="31"/>
        <v>0</v>
      </c>
      <c r="G105" s="215"/>
      <c r="H105" s="210"/>
      <c r="I105" s="211">
        <f t="shared" si="32"/>
        <v>0</v>
      </c>
      <c r="J105" s="211">
        <f t="shared" si="33"/>
        <v>0</v>
      </c>
      <c r="K105" s="217">
        <f>IF(AND($I105=1,$H105&gt;0),VLOOKUP($H105,$A$14:AD$163,11,FALSE),0)</f>
        <v>0</v>
      </c>
      <c r="L105" s="217">
        <f>IF(AND($I105=1,$H105&gt;0),VLOOKUP($H105,$A$14:AE$163,12,FALSE),0)</f>
        <v>0</v>
      </c>
      <c r="M105" s="217">
        <f>IF(AND($I105=1,$H105&gt;0),VLOOKUP($H105,$A$14:AF$163,13,FALSE),0)</f>
        <v>0</v>
      </c>
      <c r="N105" s="144" t="str">
        <f t="shared" si="34"/>
        <v/>
      </c>
      <c r="O105" s="106" t="str">
        <f t="shared" si="35"/>
        <v/>
      </c>
      <c r="P105" s="19" t="str">
        <f t="shared" si="36"/>
        <v/>
      </c>
      <c r="Q105" s="31" t="str">
        <f>IF(A105&lt;&gt;0,VLOOKUP(A105,Liste!$A$10:$K$159,8,FALSE),"")</f>
        <v/>
      </c>
      <c r="R105" s="30"/>
      <c r="S105" s="225"/>
      <c r="T105" s="30"/>
      <c r="U105" s="30"/>
      <c r="V105" s="30"/>
      <c r="W105" s="30"/>
      <c r="X105" s="30"/>
      <c r="Y105" s="30"/>
      <c r="Z105" s="30"/>
      <c r="AA105" s="30"/>
      <c r="AB105" s="5">
        <f t="shared" si="37"/>
        <v>0</v>
      </c>
      <c r="AC105" s="33">
        <f t="shared" si="38"/>
        <v>0</v>
      </c>
      <c r="AD105" s="112">
        <f t="shared" si="39"/>
        <v>0</v>
      </c>
      <c r="AE105" s="108">
        <f t="shared" si="40"/>
        <v>1000</v>
      </c>
    </row>
    <row r="106" spans="1:31" ht="13" x14ac:dyDescent="0.3">
      <c r="A106" s="216"/>
      <c r="B106" s="213" t="str">
        <f>IF(A106&lt;&gt;0,VLOOKUP(A106,Liste!$A$10:$D$159,4,FALSE),"")</f>
        <v/>
      </c>
      <c r="C106" s="214">
        <f t="shared" si="28"/>
        <v>0</v>
      </c>
      <c r="D106" s="214">
        <f t="shared" si="29"/>
        <v>0</v>
      </c>
      <c r="E106" s="214">
        <f t="shared" si="30"/>
        <v>0</v>
      </c>
      <c r="F106" s="211">
        <f t="shared" si="31"/>
        <v>0</v>
      </c>
      <c r="G106" s="215"/>
      <c r="H106" s="210"/>
      <c r="I106" s="211">
        <f t="shared" si="32"/>
        <v>0</v>
      </c>
      <c r="J106" s="211">
        <f t="shared" si="33"/>
        <v>0</v>
      </c>
      <c r="K106" s="217">
        <f>IF(AND($I106=1,$H106&gt;0),VLOOKUP($H106,$A$14:AD$163,11,FALSE),0)</f>
        <v>0</v>
      </c>
      <c r="L106" s="217">
        <f>IF(AND($I106=1,$H106&gt;0),VLOOKUP($H106,$A$14:AE$163,12,FALSE),0)</f>
        <v>0</v>
      </c>
      <c r="M106" s="217">
        <f>IF(AND($I106=1,$H106&gt;0),VLOOKUP($H106,$A$14:AF$163,13,FALSE),0)</f>
        <v>0</v>
      </c>
      <c r="N106" s="144" t="str">
        <f t="shared" si="34"/>
        <v/>
      </c>
      <c r="O106" s="106" t="str">
        <f t="shared" si="35"/>
        <v/>
      </c>
      <c r="P106" s="19" t="str">
        <f t="shared" si="36"/>
        <v/>
      </c>
      <c r="Q106" s="31" t="str">
        <f>IF(A106&lt;&gt;0,VLOOKUP(A106,Liste!$A$10:$K$159,8,FALSE),"")</f>
        <v/>
      </c>
      <c r="R106" s="30"/>
      <c r="S106" s="225"/>
      <c r="T106" s="30"/>
      <c r="U106" s="30"/>
      <c r="V106" s="30"/>
      <c r="W106" s="30"/>
      <c r="X106" s="30"/>
      <c r="Y106" s="30"/>
      <c r="Z106" s="30"/>
      <c r="AA106" s="30"/>
      <c r="AB106" s="5">
        <f t="shared" si="37"/>
        <v>0</v>
      </c>
      <c r="AC106" s="33">
        <f t="shared" si="38"/>
        <v>0</v>
      </c>
      <c r="AD106" s="112">
        <f t="shared" si="39"/>
        <v>0</v>
      </c>
      <c r="AE106" s="108">
        <f t="shared" si="40"/>
        <v>1000</v>
      </c>
    </row>
    <row r="107" spans="1:31" ht="13" x14ac:dyDescent="0.3">
      <c r="A107" s="216"/>
      <c r="B107" s="213" t="str">
        <f>IF(A107&lt;&gt;0,VLOOKUP(A107,Liste!$A$10:$D$159,4,FALSE),"")</f>
        <v/>
      </c>
      <c r="C107" s="214">
        <f t="shared" si="28"/>
        <v>0</v>
      </c>
      <c r="D107" s="214">
        <f t="shared" si="29"/>
        <v>0</v>
      </c>
      <c r="E107" s="214">
        <f t="shared" si="30"/>
        <v>0</v>
      </c>
      <c r="F107" s="211">
        <f t="shared" si="31"/>
        <v>0</v>
      </c>
      <c r="G107" s="215"/>
      <c r="H107" s="210"/>
      <c r="I107" s="211">
        <f t="shared" si="32"/>
        <v>0</v>
      </c>
      <c r="J107" s="211">
        <f t="shared" si="33"/>
        <v>0</v>
      </c>
      <c r="K107" s="217">
        <f>IF(AND($I107=1,$H107&gt;0),VLOOKUP($H107,$A$14:AD$163,11,FALSE),0)</f>
        <v>0</v>
      </c>
      <c r="L107" s="217">
        <f>IF(AND($I107=1,$H107&gt;0),VLOOKUP($H107,$A$14:AE$163,12,FALSE),0)</f>
        <v>0</v>
      </c>
      <c r="M107" s="217">
        <f>IF(AND($I107=1,$H107&gt;0),VLOOKUP($H107,$A$14:AF$163,13,FALSE),0)</f>
        <v>0</v>
      </c>
      <c r="N107" s="144" t="str">
        <f t="shared" si="34"/>
        <v/>
      </c>
      <c r="O107" s="106" t="str">
        <f t="shared" si="35"/>
        <v/>
      </c>
      <c r="P107" s="19" t="str">
        <f t="shared" si="36"/>
        <v/>
      </c>
      <c r="Q107" s="31" t="str">
        <f>IF(A107&lt;&gt;0,VLOOKUP(A107,Liste!$A$10:$K$159,8,FALSE),"")</f>
        <v/>
      </c>
      <c r="R107" s="30"/>
      <c r="S107" s="225"/>
      <c r="T107" s="30"/>
      <c r="U107" s="30"/>
      <c r="V107" s="30"/>
      <c r="W107" s="30"/>
      <c r="X107" s="30"/>
      <c r="Y107" s="30"/>
      <c r="Z107" s="30"/>
      <c r="AA107" s="30"/>
      <c r="AB107" s="5">
        <f t="shared" si="37"/>
        <v>0</v>
      </c>
      <c r="AC107" s="33">
        <f t="shared" si="38"/>
        <v>0</v>
      </c>
      <c r="AD107" s="112">
        <f t="shared" si="39"/>
        <v>0</v>
      </c>
      <c r="AE107" s="108">
        <f t="shared" si="40"/>
        <v>1000</v>
      </c>
    </row>
    <row r="108" spans="1:31" ht="13" x14ac:dyDescent="0.3">
      <c r="A108" s="216"/>
      <c r="B108" s="213" t="str">
        <f>IF(A108&lt;&gt;0,VLOOKUP(A108,Liste!$A$10:$D$159,4,FALSE),"")</f>
        <v/>
      </c>
      <c r="C108" s="214">
        <f t="shared" si="28"/>
        <v>0</v>
      </c>
      <c r="D108" s="214">
        <f t="shared" si="29"/>
        <v>0</v>
      </c>
      <c r="E108" s="214">
        <f t="shared" si="30"/>
        <v>0</v>
      </c>
      <c r="F108" s="211">
        <f t="shared" si="31"/>
        <v>0</v>
      </c>
      <c r="G108" s="215"/>
      <c r="H108" s="210"/>
      <c r="I108" s="211">
        <f t="shared" si="32"/>
        <v>0</v>
      </c>
      <c r="J108" s="211">
        <f t="shared" si="33"/>
        <v>0</v>
      </c>
      <c r="K108" s="217">
        <f>IF(AND($I108=1,$H108&gt;0),VLOOKUP($H108,$A$14:AD$163,11,FALSE),0)</f>
        <v>0</v>
      </c>
      <c r="L108" s="217">
        <f>IF(AND($I108=1,$H108&gt;0),VLOOKUP($H108,$A$14:AE$163,12,FALSE),0)</f>
        <v>0</v>
      </c>
      <c r="M108" s="217">
        <f>IF(AND($I108=1,$H108&gt;0),VLOOKUP($H108,$A$14:AF$163,13,FALSE),0)</f>
        <v>0</v>
      </c>
      <c r="N108" s="144" t="str">
        <f t="shared" si="34"/>
        <v/>
      </c>
      <c r="O108" s="106" t="str">
        <f t="shared" si="35"/>
        <v/>
      </c>
      <c r="P108" s="19" t="str">
        <f t="shared" si="36"/>
        <v/>
      </c>
      <c r="Q108" s="31" t="str">
        <f>IF(A108&lt;&gt;0,VLOOKUP(A108,Liste!$A$10:$K$159,8,FALSE),"")</f>
        <v/>
      </c>
      <c r="R108" s="30"/>
      <c r="S108" s="225"/>
      <c r="T108" s="30"/>
      <c r="U108" s="30"/>
      <c r="V108" s="30"/>
      <c r="W108" s="30"/>
      <c r="X108" s="30"/>
      <c r="Y108" s="30"/>
      <c r="Z108" s="30"/>
      <c r="AA108" s="30"/>
      <c r="AB108" s="5">
        <f t="shared" si="37"/>
        <v>0</v>
      </c>
      <c r="AC108" s="33">
        <f t="shared" si="38"/>
        <v>0</v>
      </c>
      <c r="AD108" s="112">
        <f t="shared" si="39"/>
        <v>0</v>
      </c>
      <c r="AE108" s="108">
        <f t="shared" si="40"/>
        <v>1000</v>
      </c>
    </row>
    <row r="109" spans="1:31" ht="13" x14ac:dyDescent="0.3">
      <c r="A109" s="216"/>
      <c r="B109" s="213" t="str">
        <f>IF(A109&lt;&gt;0,VLOOKUP(A109,Liste!$A$10:$D$159,4,FALSE),"")</f>
        <v/>
      </c>
      <c r="C109" s="214">
        <f t="shared" si="28"/>
        <v>0</v>
      </c>
      <c r="D109" s="214">
        <f t="shared" si="29"/>
        <v>0</v>
      </c>
      <c r="E109" s="214">
        <f t="shared" si="30"/>
        <v>0</v>
      </c>
      <c r="F109" s="211">
        <f t="shared" si="31"/>
        <v>0</v>
      </c>
      <c r="G109" s="215"/>
      <c r="H109" s="210"/>
      <c r="I109" s="211">
        <f t="shared" si="32"/>
        <v>0</v>
      </c>
      <c r="J109" s="211">
        <f t="shared" si="33"/>
        <v>0</v>
      </c>
      <c r="K109" s="217">
        <f>IF(AND($I109=1,$H109&gt;0),VLOOKUP($H109,$A$14:AD$163,11,FALSE),0)</f>
        <v>0</v>
      </c>
      <c r="L109" s="217">
        <f>IF(AND($I109=1,$H109&gt;0),VLOOKUP($H109,$A$14:AE$163,12,FALSE),0)</f>
        <v>0</v>
      </c>
      <c r="M109" s="217">
        <f>IF(AND($I109=1,$H109&gt;0),VLOOKUP($H109,$A$14:AF$163,13,FALSE),0)</f>
        <v>0</v>
      </c>
      <c r="N109" s="144" t="str">
        <f t="shared" si="34"/>
        <v/>
      </c>
      <c r="O109" s="106" t="str">
        <f t="shared" si="35"/>
        <v/>
      </c>
      <c r="P109" s="19" t="str">
        <f t="shared" si="36"/>
        <v/>
      </c>
      <c r="Q109" s="31" t="str">
        <f>IF(A109&lt;&gt;0,VLOOKUP(A109,Liste!$A$10:$K$159,8,FALSE),"")</f>
        <v/>
      </c>
      <c r="R109" s="30"/>
      <c r="S109" s="225"/>
      <c r="T109" s="30"/>
      <c r="U109" s="30"/>
      <c r="V109" s="30"/>
      <c r="W109" s="30"/>
      <c r="X109" s="30"/>
      <c r="Y109" s="30"/>
      <c r="Z109" s="30"/>
      <c r="AA109" s="30"/>
      <c r="AB109" s="5">
        <f t="shared" si="37"/>
        <v>0</v>
      </c>
      <c r="AC109" s="33">
        <f t="shared" si="38"/>
        <v>0</v>
      </c>
      <c r="AD109" s="112">
        <f t="shared" si="39"/>
        <v>0</v>
      </c>
      <c r="AE109" s="108">
        <f t="shared" si="40"/>
        <v>1000</v>
      </c>
    </row>
    <row r="110" spans="1:31" ht="13" x14ac:dyDescent="0.3">
      <c r="A110" s="216"/>
      <c r="B110" s="213" t="str">
        <f>IF(A110&lt;&gt;0,VLOOKUP(A110,Liste!$A$10:$D$159,4,FALSE),"")</f>
        <v/>
      </c>
      <c r="C110" s="214">
        <f t="shared" ref="C110:C141" si="41">F110*(K110=1)</f>
        <v>0</v>
      </c>
      <c r="D110" s="214">
        <f t="shared" ref="D110:D141" si="42">F110*(L110=1)</f>
        <v>0</v>
      </c>
      <c r="E110" s="214">
        <f t="shared" ref="E110:E141" si="43">F110*(M110=1)</f>
        <v>0</v>
      </c>
      <c r="F110" s="211">
        <f t="shared" ref="F110:F141" si="44">IF(I110=1,VLOOKUP(A110,$A$14:$AA$163,16+$B$4,0),0)</f>
        <v>0</v>
      </c>
      <c r="G110" s="215"/>
      <c r="H110" s="210"/>
      <c r="I110" s="211">
        <f t="shared" ref="I110:I141" si="45">1*(IF(G110&gt;=1,VLOOKUP(A110,$A$14:$AA$163,16+$B$4,0)&gt;0))</f>
        <v>0</v>
      </c>
      <c r="J110" s="211">
        <f t="shared" ref="J110:J141" si="46">IF(F110&gt;0,F110,0)</f>
        <v>0</v>
      </c>
      <c r="K110" s="217">
        <f>IF(AND($I110=1,$H110&gt;0),VLOOKUP($H110,$A$14:AD$163,11,FALSE),0)</f>
        <v>0</v>
      </c>
      <c r="L110" s="217">
        <f>IF(AND($I110=1,$H110&gt;0),VLOOKUP($H110,$A$14:AE$163,12,FALSE),0)</f>
        <v>0</v>
      </c>
      <c r="M110" s="217">
        <f>IF(AND($I110=1,$H110&gt;0),VLOOKUP($H110,$A$14:AF$163,13,FALSE),0)</f>
        <v>0</v>
      </c>
      <c r="N110" s="144" t="str">
        <f t="shared" ref="N110:N141" si="47">IF(AND(I110&gt;0,K110+L110+M110=0),"EN ATTENTE",IF(K110+L110+M110&gt;1,"ERREUR",""))</f>
        <v/>
      </c>
      <c r="O110" s="106" t="str">
        <f t="shared" ref="O110:O141" si="48">IF(AND(AC110&gt;3,AD110&gt;$D$10*$O$12),1,"")</f>
        <v/>
      </c>
      <c r="P110" s="19" t="str">
        <f t="shared" ref="P110:P141" si="49">IF(I110=1,K110*(K110=1)+L110*2*(L110=1)+M110*3*(M110=1),"")</f>
        <v/>
      </c>
      <c r="Q110" s="31" t="str">
        <f>IF(A110&lt;&gt;0,VLOOKUP(A110,Liste!$A$10:$K$159,8,FALSE),"")</f>
        <v/>
      </c>
      <c r="R110" s="30"/>
      <c r="S110" s="225"/>
      <c r="T110" s="30"/>
      <c r="U110" s="30"/>
      <c r="V110" s="30"/>
      <c r="W110" s="30"/>
      <c r="X110" s="30"/>
      <c r="Y110" s="30"/>
      <c r="Z110" s="30"/>
      <c r="AA110" s="30"/>
      <c r="AB110" s="5">
        <f t="shared" ref="AB110:AB141" si="50">(H110+I110)*(J110&gt;0)</f>
        <v>0</v>
      </c>
      <c r="AC110" s="33">
        <f t="shared" ref="AC110:AC141" si="51">COUNTIF($H$14:$H$163,A110)</f>
        <v>0</v>
      </c>
      <c r="AD110" s="112">
        <f t="shared" ref="AD110:AD141" si="52">SUMIF($H$14:$H$163,A110,$J$14:$J$163)+(J110*(AC110&gt;0))</f>
        <v>0</v>
      </c>
      <c r="AE110" s="108">
        <f t="shared" ref="AE110:AE141" si="53">IF(H110&gt;0,H110+0.5*(I110=1),A110*(I110=1))+(1000*(I110&lt;1))</f>
        <v>1000</v>
      </c>
    </row>
    <row r="111" spans="1:31" ht="13" x14ac:dyDescent="0.3">
      <c r="A111" s="216"/>
      <c r="B111" s="213" t="str">
        <f>IF(A111&lt;&gt;0,VLOOKUP(A111,Liste!$A$10:$D$159,4,FALSE),"")</f>
        <v/>
      </c>
      <c r="C111" s="214">
        <f t="shared" si="41"/>
        <v>0</v>
      </c>
      <c r="D111" s="214">
        <f t="shared" si="42"/>
        <v>0</v>
      </c>
      <c r="E111" s="214">
        <f t="shared" si="43"/>
        <v>0</v>
      </c>
      <c r="F111" s="211">
        <f t="shared" si="44"/>
        <v>0</v>
      </c>
      <c r="G111" s="215"/>
      <c r="H111" s="210"/>
      <c r="I111" s="211">
        <f t="shared" si="45"/>
        <v>0</v>
      </c>
      <c r="J111" s="211">
        <f t="shared" si="46"/>
        <v>0</v>
      </c>
      <c r="K111" s="217">
        <f>IF(AND($I111=1,$H111&gt;0),VLOOKUP($H111,$A$14:AD$163,11,FALSE),0)</f>
        <v>0</v>
      </c>
      <c r="L111" s="217">
        <f>IF(AND($I111=1,$H111&gt;0),VLOOKUP($H111,$A$14:AE$163,12,FALSE),0)</f>
        <v>0</v>
      </c>
      <c r="M111" s="217">
        <f>IF(AND($I111=1,$H111&gt;0),VLOOKUP($H111,$A$14:AF$163,13,FALSE),0)</f>
        <v>0</v>
      </c>
      <c r="N111" s="144" t="str">
        <f t="shared" si="47"/>
        <v/>
      </c>
      <c r="O111" s="106" t="str">
        <f t="shared" si="48"/>
        <v/>
      </c>
      <c r="P111" s="19" t="str">
        <f t="shared" si="49"/>
        <v/>
      </c>
      <c r="Q111" s="31" t="str">
        <f>IF(A111&lt;&gt;0,VLOOKUP(A111,Liste!$A$10:$K$159,8,FALSE),"")</f>
        <v/>
      </c>
      <c r="R111" s="30"/>
      <c r="S111" s="225"/>
      <c r="T111" s="30"/>
      <c r="U111" s="30"/>
      <c r="V111" s="30"/>
      <c r="W111" s="30"/>
      <c r="X111" s="30"/>
      <c r="Y111" s="30"/>
      <c r="Z111" s="30"/>
      <c r="AA111" s="30"/>
      <c r="AB111" s="5">
        <f t="shared" si="50"/>
        <v>0</v>
      </c>
      <c r="AC111" s="33">
        <f t="shared" si="51"/>
        <v>0</v>
      </c>
      <c r="AD111" s="112">
        <f t="shared" si="52"/>
        <v>0</v>
      </c>
      <c r="AE111" s="108">
        <f t="shared" si="53"/>
        <v>1000</v>
      </c>
    </row>
    <row r="112" spans="1:31" ht="13" x14ac:dyDescent="0.3">
      <c r="A112" s="216"/>
      <c r="B112" s="213" t="str">
        <f>IF(A112&lt;&gt;0,VLOOKUP(A112,Liste!$A$10:$D$159,4,FALSE),"")</f>
        <v/>
      </c>
      <c r="C112" s="214">
        <f t="shared" si="41"/>
        <v>0</v>
      </c>
      <c r="D112" s="214">
        <f t="shared" si="42"/>
        <v>0</v>
      </c>
      <c r="E112" s="214">
        <f t="shared" si="43"/>
        <v>0</v>
      </c>
      <c r="F112" s="211">
        <f t="shared" si="44"/>
        <v>0</v>
      </c>
      <c r="G112" s="215"/>
      <c r="H112" s="210"/>
      <c r="I112" s="211">
        <f t="shared" si="45"/>
        <v>0</v>
      </c>
      <c r="J112" s="211">
        <f t="shared" si="46"/>
        <v>0</v>
      </c>
      <c r="K112" s="217">
        <f>IF(AND($I112=1,$H112&gt;0),VLOOKUP($H112,$A$14:AD$163,11,FALSE),0)</f>
        <v>0</v>
      </c>
      <c r="L112" s="217">
        <f>IF(AND($I112=1,$H112&gt;0),VLOOKUP($H112,$A$14:AE$163,12,FALSE),0)</f>
        <v>0</v>
      </c>
      <c r="M112" s="217">
        <f>IF(AND($I112=1,$H112&gt;0),VLOOKUP($H112,$A$14:AF$163,13,FALSE),0)</f>
        <v>0</v>
      </c>
      <c r="N112" s="144" t="str">
        <f t="shared" si="47"/>
        <v/>
      </c>
      <c r="O112" s="106" t="str">
        <f t="shared" si="48"/>
        <v/>
      </c>
      <c r="P112" s="19" t="str">
        <f t="shared" si="49"/>
        <v/>
      </c>
      <c r="Q112" s="31" t="str">
        <f>IF(A112&lt;&gt;0,VLOOKUP(A112,Liste!$A$10:$K$159,8,FALSE),"")</f>
        <v/>
      </c>
      <c r="R112" s="30"/>
      <c r="S112" s="225"/>
      <c r="T112" s="30"/>
      <c r="U112" s="30"/>
      <c r="V112" s="30"/>
      <c r="W112" s="30"/>
      <c r="X112" s="30"/>
      <c r="Y112" s="30"/>
      <c r="Z112" s="30"/>
      <c r="AA112" s="30"/>
      <c r="AB112" s="5">
        <f t="shared" si="50"/>
        <v>0</v>
      </c>
      <c r="AC112" s="33">
        <f t="shared" si="51"/>
        <v>0</v>
      </c>
      <c r="AD112" s="112">
        <f t="shared" si="52"/>
        <v>0</v>
      </c>
      <c r="AE112" s="108">
        <f t="shared" si="53"/>
        <v>1000</v>
      </c>
    </row>
    <row r="113" spans="1:31" ht="13" x14ac:dyDescent="0.3">
      <c r="A113" s="216"/>
      <c r="B113" s="213" t="str">
        <f>IF(A113&lt;&gt;0,VLOOKUP(A113,Liste!$A$10:$D$159,4,FALSE),"")</f>
        <v/>
      </c>
      <c r="C113" s="214">
        <f t="shared" si="41"/>
        <v>0</v>
      </c>
      <c r="D113" s="214">
        <f t="shared" si="42"/>
        <v>0</v>
      </c>
      <c r="E113" s="214">
        <f t="shared" si="43"/>
        <v>0</v>
      </c>
      <c r="F113" s="211">
        <f t="shared" si="44"/>
        <v>0</v>
      </c>
      <c r="G113" s="215"/>
      <c r="H113" s="210"/>
      <c r="I113" s="211">
        <f t="shared" si="45"/>
        <v>0</v>
      </c>
      <c r="J113" s="211">
        <f t="shared" si="46"/>
        <v>0</v>
      </c>
      <c r="K113" s="217">
        <f>IF(AND($I113=1,$H113&gt;0),VLOOKUP($H113,$A$14:AD$163,11,FALSE),0)</f>
        <v>0</v>
      </c>
      <c r="L113" s="217">
        <f>IF(AND($I113=1,$H113&gt;0),VLOOKUP($H113,$A$14:AE$163,12,FALSE),0)</f>
        <v>0</v>
      </c>
      <c r="M113" s="217">
        <f>IF(AND($I113=1,$H113&gt;0),VLOOKUP($H113,$A$14:AF$163,13,FALSE),0)</f>
        <v>0</v>
      </c>
      <c r="N113" s="144" t="str">
        <f t="shared" si="47"/>
        <v/>
      </c>
      <c r="O113" s="106" t="str">
        <f t="shared" si="48"/>
        <v/>
      </c>
      <c r="P113" s="19" t="str">
        <f t="shared" si="49"/>
        <v/>
      </c>
      <c r="Q113" s="31" t="str">
        <f>IF(A113&lt;&gt;0,VLOOKUP(A113,Liste!$A$10:$K$159,8,FALSE),"")</f>
        <v/>
      </c>
      <c r="R113" s="30"/>
      <c r="S113" s="225"/>
      <c r="T113" s="30"/>
      <c r="U113" s="30"/>
      <c r="V113" s="30"/>
      <c r="W113" s="30"/>
      <c r="X113" s="30"/>
      <c r="Y113" s="30"/>
      <c r="Z113" s="30"/>
      <c r="AA113" s="30"/>
      <c r="AB113" s="5">
        <f t="shared" si="50"/>
        <v>0</v>
      </c>
      <c r="AC113" s="33">
        <f t="shared" si="51"/>
        <v>0</v>
      </c>
      <c r="AD113" s="112">
        <f t="shared" si="52"/>
        <v>0</v>
      </c>
      <c r="AE113" s="108">
        <f t="shared" si="53"/>
        <v>1000</v>
      </c>
    </row>
    <row r="114" spans="1:31" ht="13" x14ac:dyDescent="0.3">
      <c r="A114" s="216"/>
      <c r="B114" s="213" t="str">
        <f>IF(A114&lt;&gt;0,VLOOKUP(A114,Liste!$A$10:$D$159,4,FALSE),"")</f>
        <v/>
      </c>
      <c r="C114" s="214">
        <f t="shared" si="41"/>
        <v>0</v>
      </c>
      <c r="D114" s="214">
        <f t="shared" si="42"/>
        <v>0</v>
      </c>
      <c r="E114" s="214">
        <f t="shared" si="43"/>
        <v>0</v>
      </c>
      <c r="F114" s="211">
        <f t="shared" si="44"/>
        <v>0</v>
      </c>
      <c r="G114" s="215"/>
      <c r="H114" s="210"/>
      <c r="I114" s="211">
        <f t="shared" si="45"/>
        <v>0</v>
      </c>
      <c r="J114" s="211">
        <f t="shared" si="46"/>
        <v>0</v>
      </c>
      <c r="K114" s="217">
        <f>IF(AND($I114=1,$H114&gt;0),VLOOKUP($H114,$A$14:AD$163,11,FALSE),0)</f>
        <v>0</v>
      </c>
      <c r="L114" s="217">
        <f>IF(AND($I114=1,$H114&gt;0),VLOOKUP($H114,$A$14:AE$163,12,FALSE),0)</f>
        <v>0</v>
      </c>
      <c r="M114" s="217">
        <f>IF(AND($I114=1,$H114&gt;0),VLOOKUP($H114,$A$14:AF$163,13,FALSE),0)</f>
        <v>0</v>
      </c>
      <c r="N114" s="144" t="str">
        <f t="shared" si="47"/>
        <v/>
      </c>
      <c r="O114" s="106" t="str">
        <f t="shared" si="48"/>
        <v/>
      </c>
      <c r="P114" s="19" t="str">
        <f t="shared" si="49"/>
        <v/>
      </c>
      <c r="Q114" s="31" t="str">
        <f>IF(A114&lt;&gt;0,VLOOKUP(A114,Liste!$A$10:$K$159,8,FALSE),"")</f>
        <v/>
      </c>
      <c r="R114" s="30"/>
      <c r="S114" s="225"/>
      <c r="T114" s="27"/>
      <c r="U114" s="27"/>
      <c r="V114" s="27"/>
      <c r="W114" s="27"/>
      <c r="X114" s="27"/>
      <c r="Y114" s="27"/>
      <c r="Z114" s="27"/>
      <c r="AA114" s="27"/>
      <c r="AB114" s="5">
        <f t="shared" si="50"/>
        <v>0</v>
      </c>
      <c r="AC114" s="33">
        <f t="shared" si="51"/>
        <v>0</v>
      </c>
      <c r="AD114" s="112">
        <f t="shared" si="52"/>
        <v>0</v>
      </c>
      <c r="AE114" s="108">
        <f t="shared" si="53"/>
        <v>1000</v>
      </c>
    </row>
    <row r="115" spans="1:31" ht="13" x14ac:dyDescent="0.3">
      <c r="A115" s="216"/>
      <c r="B115" s="213" t="str">
        <f>IF(A115&lt;&gt;0,VLOOKUP(A115,Liste!$A$10:$D$159,4,FALSE),"")</f>
        <v/>
      </c>
      <c r="C115" s="214">
        <f t="shared" si="41"/>
        <v>0</v>
      </c>
      <c r="D115" s="214">
        <f t="shared" si="42"/>
        <v>0</v>
      </c>
      <c r="E115" s="214">
        <f t="shared" si="43"/>
        <v>0</v>
      </c>
      <c r="F115" s="211">
        <f t="shared" si="44"/>
        <v>0</v>
      </c>
      <c r="G115" s="215"/>
      <c r="H115" s="210"/>
      <c r="I115" s="211">
        <f t="shared" si="45"/>
        <v>0</v>
      </c>
      <c r="J115" s="211">
        <f t="shared" si="46"/>
        <v>0</v>
      </c>
      <c r="K115" s="217">
        <f>IF(AND($I115=1,$H115&gt;0),VLOOKUP($H115,$A$14:AD$163,11,FALSE),0)</f>
        <v>0</v>
      </c>
      <c r="L115" s="217">
        <f>IF(AND($I115=1,$H115&gt;0),VLOOKUP($H115,$A$14:AE$163,12,FALSE),0)</f>
        <v>0</v>
      </c>
      <c r="M115" s="217">
        <f>IF(AND($I115=1,$H115&gt;0),VLOOKUP($H115,$A$14:AF$163,13,FALSE),0)</f>
        <v>0</v>
      </c>
      <c r="N115" s="144" t="str">
        <f t="shared" si="47"/>
        <v/>
      </c>
      <c r="O115" s="106" t="str">
        <f t="shared" si="48"/>
        <v/>
      </c>
      <c r="P115" s="19" t="str">
        <f t="shared" si="49"/>
        <v/>
      </c>
      <c r="Q115" s="31" t="str">
        <f>IF(A115&lt;&gt;0,VLOOKUP(A115,Liste!$A$10:$K$159,8,FALSE),"")</f>
        <v/>
      </c>
      <c r="R115" s="30"/>
      <c r="S115" s="225"/>
      <c r="T115" s="27"/>
      <c r="U115" s="27"/>
      <c r="V115" s="27"/>
      <c r="W115" s="27"/>
      <c r="X115" s="27"/>
      <c r="Y115" s="27"/>
      <c r="Z115" s="27"/>
      <c r="AA115" s="27"/>
      <c r="AB115" s="5">
        <f t="shared" si="50"/>
        <v>0</v>
      </c>
      <c r="AC115" s="33">
        <f t="shared" si="51"/>
        <v>0</v>
      </c>
      <c r="AD115" s="112">
        <f t="shared" si="52"/>
        <v>0</v>
      </c>
      <c r="AE115" s="108">
        <f t="shared" si="53"/>
        <v>1000</v>
      </c>
    </row>
    <row r="116" spans="1:31" ht="13" x14ac:dyDescent="0.3">
      <c r="A116" s="216"/>
      <c r="B116" s="213" t="str">
        <f>IF(A116&lt;&gt;0,VLOOKUP(A116,Liste!$A$10:$D$159,4,FALSE),"")</f>
        <v/>
      </c>
      <c r="C116" s="214">
        <f t="shared" si="41"/>
        <v>0</v>
      </c>
      <c r="D116" s="214">
        <f t="shared" si="42"/>
        <v>0</v>
      </c>
      <c r="E116" s="214">
        <f t="shared" si="43"/>
        <v>0</v>
      </c>
      <c r="F116" s="211">
        <f t="shared" si="44"/>
        <v>0</v>
      </c>
      <c r="G116" s="215"/>
      <c r="H116" s="210"/>
      <c r="I116" s="211">
        <f t="shared" si="45"/>
        <v>0</v>
      </c>
      <c r="J116" s="211">
        <f t="shared" si="46"/>
        <v>0</v>
      </c>
      <c r="K116" s="217">
        <f>IF(AND($I116=1,$H116&gt;0),VLOOKUP($H116,$A$14:AD$163,11,FALSE),0)</f>
        <v>0</v>
      </c>
      <c r="L116" s="217">
        <f>IF(AND($I116=1,$H116&gt;0),VLOOKUP($H116,$A$14:AE$163,12,FALSE),0)</f>
        <v>0</v>
      </c>
      <c r="M116" s="217">
        <f>IF(AND($I116=1,$H116&gt;0),VLOOKUP($H116,$A$14:AF$163,13,FALSE),0)</f>
        <v>0</v>
      </c>
      <c r="N116" s="144" t="str">
        <f t="shared" si="47"/>
        <v/>
      </c>
      <c r="O116" s="106" t="str">
        <f t="shared" si="48"/>
        <v/>
      </c>
      <c r="P116" s="19" t="str">
        <f t="shared" si="49"/>
        <v/>
      </c>
      <c r="Q116" s="31" t="str">
        <f>IF(A116&lt;&gt;0,VLOOKUP(A116,Liste!$A$10:$K$159,8,FALSE),"")</f>
        <v/>
      </c>
      <c r="R116" s="30"/>
      <c r="S116" s="225"/>
      <c r="T116" s="27"/>
      <c r="U116" s="27"/>
      <c r="V116" s="27"/>
      <c r="W116" s="27"/>
      <c r="X116" s="27"/>
      <c r="Y116" s="27"/>
      <c r="Z116" s="27"/>
      <c r="AA116" s="27"/>
      <c r="AB116" s="5">
        <f t="shared" si="50"/>
        <v>0</v>
      </c>
      <c r="AC116" s="33">
        <f t="shared" si="51"/>
        <v>0</v>
      </c>
      <c r="AD116" s="112">
        <f t="shared" si="52"/>
        <v>0</v>
      </c>
      <c r="AE116" s="108">
        <f t="shared" si="53"/>
        <v>1000</v>
      </c>
    </row>
    <row r="117" spans="1:31" ht="12" customHeight="1" x14ac:dyDescent="0.3">
      <c r="A117" s="216"/>
      <c r="B117" s="213" t="str">
        <f>IF(A117&lt;&gt;0,VLOOKUP(A117,Liste!$A$10:$D$159,4,FALSE),"")</f>
        <v/>
      </c>
      <c r="C117" s="214">
        <f t="shared" si="41"/>
        <v>0</v>
      </c>
      <c r="D117" s="214">
        <f t="shared" si="42"/>
        <v>0</v>
      </c>
      <c r="E117" s="214">
        <f t="shared" si="43"/>
        <v>0</v>
      </c>
      <c r="F117" s="211">
        <f t="shared" si="44"/>
        <v>0</v>
      </c>
      <c r="G117" s="215"/>
      <c r="H117" s="210"/>
      <c r="I117" s="211">
        <f t="shared" si="45"/>
        <v>0</v>
      </c>
      <c r="J117" s="211">
        <f t="shared" si="46"/>
        <v>0</v>
      </c>
      <c r="K117" s="217">
        <f>IF(AND($I117=1,$H117&gt;0),VLOOKUP($H117,$A$14:AD$163,11,FALSE),0)</f>
        <v>0</v>
      </c>
      <c r="L117" s="217">
        <f>IF(AND($I117=1,$H117&gt;0),VLOOKUP($H117,$A$14:AE$163,12,FALSE),0)</f>
        <v>0</v>
      </c>
      <c r="M117" s="217">
        <f>IF(AND($I117=1,$H117&gt;0),VLOOKUP($H117,$A$14:AF$163,13,FALSE),0)</f>
        <v>0</v>
      </c>
      <c r="N117" s="144" t="str">
        <f t="shared" si="47"/>
        <v/>
      </c>
      <c r="O117" s="106" t="str">
        <f t="shared" si="48"/>
        <v/>
      </c>
      <c r="P117" s="19" t="str">
        <f t="shared" si="49"/>
        <v/>
      </c>
      <c r="Q117" s="31" t="str">
        <f>IF(A117&lt;&gt;0,VLOOKUP(A117,Liste!$A$10:$K$159,8,FALSE),"")</f>
        <v/>
      </c>
      <c r="R117" s="30"/>
      <c r="S117" s="225"/>
      <c r="T117" s="30"/>
      <c r="U117" s="30"/>
      <c r="V117" s="30"/>
      <c r="W117" s="30"/>
      <c r="X117" s="30"/>
      <c r="Y117" s="30"/>
      <c r="Z117" s="30"/>
      <c r="AA117" s="30"/>
      <c r="AB117" s="5">
        <f t="shared" si="50"/>
        <v>0</v>
      </c>
      <c r="AC117" s="33">
        <f t="shared" si="51"/>
        <v>0</v>
      </c>
      <c r="AD117" s="112">
        <f t="shared" si="52"/>
        <v>0</v>
      </c>
      <c r="AE117" s="108">
        <f t="shared" si="53"/>
        <v>1000</v>
      </c>
    </row>
    <row r="118" spans="1:31" ht="13" x14ac:dyDescent="0.3">
      <c r="A118" s="216"/>
      <c r="B118" s="213" t="str">
        <f>IF(A118&lt;&gt;0,VLOOKUP(A118,Liste!$A$10:$D$159,4,FALSE),"")</f>
        <v/>
      </c>
      <c r="C118" s="214">
        <f t="shared" si="41"/>
        <v>0</v>
      </c>
      <c r="D118" s="214">
        <f t="shared" si="42"/>
        <v>0</v>
      </c>
      <c r="E118" s="214">
        <f t="shared" si="43"/>
        <v>0</v>
      </c>
      <c r="F118" s="211">
        <f t="shared" si="44"/>
        <v>0</v>
      </c>
      <c r="G118" s="215"/>
      <c r="H118" s="210"/>
      <c r="I118" s="211">
        <f t="shared" si="45"/>
        <v>0</v>
      </c>
      <c r="J118" s="211">
        <f t="shared" si="46"/>
        <v>0</v>
      </c>
      <c r="K118" s="217">
        <f>IF(AND($I118=1,$H118&gt;0),VLOOKUP($H118,$A$14:AD$163,11,FALSE),0)</f>
        <v>0</v>
      </c>
      <c r="L118" s="217">
        <f>IF(AND($I118=1,$H118&gt;0),VLOOKUP($H118,$A$14:AE$163,12,FALSE),0)</f>
        <v>0</v>
      </c>
      <c r="M118" s="217">
        <f>IF(AND($I118=1,$H118&gt;0),VLOOKUP($H118,$A$14:AF$163,13,FALSE),0)</f>
        <v>0</v>
      </c>
      <c r="N118" s="144" t="str">
        <f t="shared" si="47"/>
        <v/>
      </c>
      <c r="O118" s="106" t="str">
        <f t="shared" si="48"/>
        <v/>
      </c>
      <c r="P118" s="19" t="str">
        <f t="shared" si="49"/>
        <v/>
      </c>
      <c r="Q118" s="31" t="str">
        <f>IF(A118&lt;&gt;0,VLOOKUP(A118,Liste!$A$10:$K$159,8,FALSE),"")</f>
        <v/>
      </c>
      <c r="R118" s="30"/>
      <c r="S118" s="225"/>
      <c r="T118" s="30"/>
      <c r="U118" s="30"/>
      <c r="V118" s="30"/>
      <c r="W118" s="30"/>
      <c r="X118" s="30"/>
      <c r="Y118" s="30"/>
      <c r="Z118" s="30"/>
      <c r="AA118" s="30"/>
      <c r="AB118" s="5">
        <f t="shared" si="50"/>
        <v>0</v>
      </c>
      <c r="AC118" s="33">
        <f t="shared" si="51"/>
        <v>0</v>
      </c>
      <c r="AD118" s="112">
        <f t="shared" si="52"/>
        <v>0</v>
      </c>
      <c r="AE118" s="108">
        <f t="shared" si="53"/>
        <v>1000</v>
      </c>
    </row>
    <row r="119" spans="1:31" ht="13" x14ac:dyDescent="0.3">
      <c r="A119" s="216"/>
      <c r="B119" s="213" t="str">
        <f>IF(A119&lt;&gt;0,VLOOKUP(A119,Liste!$A$10:$D$159,4,FALSE),"")</f>
        <v/>
      </c>
      <c r="C119" s="214">
        <f t="shared" si="41"/>
        <v>0</v>
      </c>
      <c r="D119" s="214">
        <f t="shared" si="42"/>
        <v>0</v>
      </c>
      <c r="E119" s="214">
        <f t="shared" si="43"/>
        <v>0</v>
      </c>
      <c r="F119" s="211">
        <f t="shared" si="44"/>
        <v>0</v>
      </c>
      <c r="G119" s="215"/>
      <c r="H119" s="210"/>
      <c r="I119" s="211">
        <f t="shared" si="45"/>
        <v>0</v>
      </c>
      <c r="J119" s="211">
        <f t="shared" si="46"/>
        <v>0</v>
      </c>
      <c r="K119" s="217">
        <f>IF(AND($I119=1,$H119&gt;0),VLOOKUP($H119,$A$14:AD$163,11,FALSE),0)</f>
        <v>0</v>
      </c>
      <c r="L119" s="217">
        <f>IF(AND($I119=1,$H119&gt;0),VLOOKUP($H119,$A$14:AE$163,12,FALSE),0)</f>
        <v>0</v>
      </c>
      <c r="M119" s="217">
        <f>IF(AND($I119=1,$H119&gt;0),VLOOKUP($H119,$A$14:AF$163,13,FALSE),0)</f>
        <v>0</v>
      </c>
      <c r="N119" s="144" t="str">
        <f t="shared" si="47"/>
        <v/>
      </c>
      <c r="O119" s="106" t="str">
        <f t="shared" si="48"/>
        <v/>
      </c>
      <c r="P119" s="19" t="str">
        <f t="shared" si="49"/>
        <v/>
      </c>
      <c r="Q119" s="31" t="str">
        <f>IF(A119&lt;&gt;0,VLOOKUP(A119,Liste!$A$10:$K$159,8,FALSE),"")</f>
        <v/>
      </c>
      <c r="R119" s="30"/>
      <c r="S119" s="225"/>
      <c r="T119" s="30"/>
      <c r="U119" s="30"/>
      <c r="V119" s="30"/>
      <c r="W119" s="30"/>
      <c r="X119" s="30"/>
      <c r="Y119" s="30"/>
      <c r="Z119" s="30"/>
      <c r="AA119" s="30"/>
      <c r="AB119" s="5">
        <f t="shared" si="50"/>
        <v>0</v>
      </c>
      <c r="AC119" s="33">
        <f t="shared" si="51"/>
        <v>0</v>
      </c>
      <c r="AD119" s="112">
        <f t="shared" si="52"/>
        <v>0</v>
      </c>
      <c r="AE119" s="108">
        <f t="shared" si="53"/>
        <v>1000</v>
      </c>
    </row>
    <row r="120" spans="1:31" ht="13" x14ac:dyDescent="0.3">
      <c r="A120" s="216"/>
      <c r="B120" s="213" t="str">
        <f>IF(A120&lt;&gt;0,VLOOKUP(A120,Liste!$A$10:$D$159,4,FALSE),"")</f>
        <v/>
      </c>
      <c r="C120" s="214">
        <f t="shared" si="41"/>
        <v>0</v>
      </c>
      <c r="D120" s="214">
        <f t="shared" si="42"/>
        <v>0</v>
      </c>
      <c r="E120" s="214">
        <f t="shared" si="43"/>
        <v>0</v>
      </c>
      <c r="F120" s="211">
        <f t="shared" si="44"/>
        <v>0</v>
      </c>
      <c r="G120" s="215"/>
      <c r="H120" s="210"/>
      <c r="I120" s="211">
        <f t="shared" si="45"/>
        <v>0</v>
      </c>
      <c r="J120" s="211">
        <f t="shared" si="46"/>
        <v>0</v>
      </c>
      <c r="K120" s="217">
        <f>IF(AND($I120=1,$H120&gt;0),VLOOKUP($H120,$A$14:AD$163,11,FALSE),0)</f>
        <v>0</v>
      </c>
      <c r="L120" s="217">
        <f>IF(AND($I120=1,$H120&gt;0),VLOOKUP($H120,$A$14:AE$163,12,FALSE),0)</f>
        <v>0</v>
      </c>
      <c r="M120" s="217">
        <f>IF(AND($I120=1,$H120&gt;0),VLOOKUP($H120,$A$14:AF$163,13,FALSE),0)</f>
        <v>0</v>
      </c>
      <c r="N120" s="144" t="str">
        <f t="shared" si="47"/>
        <v/>
      </c>
      <c r="O120" s="106" t="str">
        <f t="shared" si="48"/>
        <v/>
      </c>
      <c r="P120" s="19" t="str">
        <f t="shared" si="49"/>
        <v/>
      </c>
      <c r="Q120" s="31" t="str">
        <f>IF(A120&lt;&gt;0,VLOOKUP(A120,Liste!$A$10:$K$159,8,FALSE),"")</f>
        <v/>
      </c>
      <c r="R120" s="30"/>
      <c r="S120" s="225"/>
      <c r="T120" s="30"/>
      <c r="U120" s="30"/>
      <c r="V120" s="30"/>
      <c r="W120" s="30"/>
      <c r="X120" s="30"/>
      <c r="Y120" s="30"/>
      <c r="Z120" s="30"/>
      <c r="AA120" s="30"/>
      <c r="AB120" s="5">
        <f t="shared" si="50"/>
        <v>0</v>
      </c>
      <c r="AC120" s="33">
        <f t="shared" si="51"/>
        <v>0</v>
      </c>
      <c r="AD120" s="112">
        <f t="shared" si="52"/>
        <v>0</v>
      </c>
      <c r="AE120" s="108">
        <f t="shared" si="53"/>
        <v>1000</v>
      </c>
    </row>
    <row r="121" spans="1:31" ht="13" x14ac:dyDescent="0.3">
      <c r="A121" s="216"/>
      <c r="B121" s="213" t="str">
        <f>IF(A121&lt;&gt;0,VLOOKUP(A121,Liste!$A$10:$D$159,4,FALSE),"")</f>
        <v/>
      </c>
      <c r="C121" s="214">
        <f t="shared" si="41"/>
        <v>0</v>
      </c>
      <c r="D121" s="214">
        <f t="shared" si="42"/>
        <v>0</v>
      </c>
      <c r="E121" s="214">
        <f t="shared" si="43"/>
        <v>0</v>
      </c>
      <c r="F121" s="211">
        <f t="shared" si="44"/>
        <v>0</v>
      </c>
      <c r="G121" s="215"/>
      <c r="H121" s="210"/>
      <c r="I121" s="211">
        <f t="shared" si="45"/>
        <v>0</v>
      </c>
      <c r="J121" s="211">
        <f t="shared" si="46"/>
        <v>0</v>
      </c>
      <c r="K121" s="217">
        <f>IF(AND($I121=1,$H121&gt;0),VLOOKUP($H121,$A$14:AD$163,11,FALSE),0)</f>
        <v>0</v>
      </c>
      <c r="L121" s="217">
        <f>IF(AND($I121=1,$H121&gt;0),VLOOKUP($H121,$A$14:AE$163,12,FALSE),0)</f>
        <v>0</v>
      </c>
      <c r="M121" s="217">
        <f>IF(AND($I121=1,$H121&gt;0),VLOOKUP($H121,$A$14:AF$163,13,FALSE),0)</f>
        <v>0</v>
      </c>
      <c r="N121" s="144" t="str">
        <f t="shared" si="47"/>
        <v/>
      </c>
      <c r="O121" s="106" t="str">
        <f t="shared" si="48"/>
        <v/>
      </c>
      <c r="P121" s="19" t="str">
        <f t="shared" si="49"/>
        <v/>
      </c>
      <c r="Q121" s="31" t="str">
        <f>IF(A121&lt;&gt;0,VLOOKUP(A121,Liste!$A$10:$K$159,8,FALSE),"")</f>
        <v/>
      </c>
      <c r="R121" s="30"/>
      <c r="S121" s="225"/>
      <c r="T121" s="30"/>
      <c r="U121" s="30"/>
      <c r="V121" s="30"/>
      <c r="W121" s="30"/>
      <c r="X121" s="30"/>
      <c r="Y121" s="30"/>
      <c r="Z121" s="30"/>
      <c r="AA121" s="30"/>
      <c r="AB121" s="5">
        <f t="shared" si="50"/>
        <v>0</v>
      </c>
      <c r="AC121" s="33">
        <f t="shared" si="51"/>
        <v>0</v>
      </c>
      <c r="AD121" s="112">
        <f t="shared" si="52"/>
        <v>0</v>
      </c>
      <c r="AE121" s="108">
        <f t="shared" si="53"/>
        <v>1000</v>
      </c>
    </row>
    <row r="122" spans="1:31" ht="13" x14ac:dyDescent="0.3">
      <c r="A122" s="216"/>
      <c r="B122" s="213" t="str">
        <f>IF(A122&lt;&gt;0,VLOOKUP(A122,Liste!$A$10:$D$159,4,FALSE),"")</f>
        <v/>
      </c>
      <c r="C122" s="214">
        <f t="shared" si="41"/>
        <v>0</v>
      </c>
      <c r="D122" s="214">
        <f t="shared" si="42"/>
        <v>0</v>
      </c>
      <c r="E122" s="214">
        <f t="shared" si="43"/>
        <v>0</v>
      </c>
      <c r="F122" s="211">
        <f t="shared" si="44"/>
        <v>0</v>
      </c>
      <c r="G122" s="215"/>
      <c r="H122" s="210"/>
      <c r="I122" s="211">
        <f t="shared" si="45"/>
        <v>0</v>
      </c>
      <c r="J122" s="211">
        <f t="shared" si="46"/>
        <v>0</v>
      </c>
      <c r="K122" s="217">
        <f>IF(AND($I122=1,$H122&gt;0),VLOOKUP($H122,$A$14:AD$163,11,FALSE),0)</f>
        <v>0</v>
      </c>
      <c r="L122" s="217">
        <f>IF(AND($I122=1,$H122&gt;0),VLOOKUP($H122,$A$14:AE$163,12,FALSE),0)</f>
        <v>0</v>
      </c>
      <c r="M122" s="217">
        <f>IF(AND($I122=1,$H122&gt;0),VLOOKUP($H122,$A$14:AF$163,13,FALSE),0)</f>
        <v>0</v>
      </c>
      <c r="N122" s="144" t="str">
        <f t="shared" si="47"/>
        <v/>
      </c>
      <c r="O122" s="106" t="str">
        <f t="shared" si="48"/>
        <v/>
      </c>
      <c r="P122" s="19" t="str">
        <f t="shared" si="49"/>
        <v/>
      </c>
      <c r="Q122" s="31" t="str">
        <f>IF(A122&lt;&gt;0,VLOOKUP(A122,Liste!$A$10:$K$159,8,FALSE),"")</f>
        <v/>
      </c>
      <c r="R122" s="30"/>
      <c r="S122" s="225"/>
      <c r="T122" s="30"/>
      <c r="U122" s="30"/>
      <c r="V122" s="30"/>
      <c r="W122" s="30"/>
      <c r="X122" s="30"/>
      <c r="Y122" s="30"/>
      <c r="Z122" s="30"/>
      <c r="AA122" s="30"/>
      <c r="AB122" s="5">
        <f t="shared" si="50"/>
        <v>0</v>
      </c>
      <c r="AC122" s="33">
        <f t="shared" si="51"/>
        <v>0</v>
      </c>
      <c r="AD122" s="112">
        <f t="shared" si="52"/>
        <v>0</v>
      </c>
      <c r="AE122" s="108">
        <f t="shared" si="53"/>
        <v>1000</v>
      </c>
    </row>
    <row r="123" spans="1:31" ht="13" x14ac:dyDescent="0.3">
      <c r="A123" s="216"/>
      <c r="B123" s="213" t="str">
        <f>IF(A123&lt;&gt;0,VLOOKUP(A123,Liste!$A$10:$D$159,4,FALSE),"")</f>
        <v/>
      </c>
      <c r="C123" s="214">
        <f t="shared" si="41"/>
        <v>0</v>
      </c>
      <c r="D123" s="214">
        <f t="shared" si="42"/>
        <v>0</v>
      </c>
      <c r="E123" s="214">
        <f t="shared" si="43"/>
        <v>0</v>
      </c>
      <c r="F123" s="211">
        <f t="shared" si="44"/>
        <v>0</v>
      </c>
      <c r="G123" s="215"/>
      <c r="H123" s="210"/>
      <c r="I123" s="211">
        <f t="shared" si="45"/>
        <v>0</v>
      </c>
      <c r="J123" s="211">
        <f t="shared" si="46"/>
        <v>0</v>
      </c>
      <c r="K123" s="217">
        <f>IF(AND($I123=1,$H123&gt;0),VLOOKUP($H123,$A$14:AD$163,11,FALSE),0)</f>
        <v>0</v>
      </c>
      <c r="L123" s="217">
        <f>IF(AND($I123=1,$H123&gt;0),VLOOKUP($H123,$A$14:AE$163,12,FALSE),0)</f>
        <v>0</v>
      </c>
      <c r="M123" s="217">
        <f>IF(AND($I123=1,$H123&gt;0),VLOOKUP($H123,$A$14:AF$163,13,FALSE),0)</f>
        <v>0</v>
      </c>
      <c r="N123" s="144" t="str">
        <f t="shared" si="47"/>
        <v/>
      </c>
      <c r="O123" s="106" t="str">
        <f t="shared" si="48"/>
        <v/>
      </c>
      <c r="P123" s="19" t="str">
        <f t="shared" si="49"/>
        <v/>
      </c>
      <c r="Q123" s="31" t="str">
        <f>IF(A123&lt;&gt;0,VLOOKUP(A123,Liste!$A$10:$K$159,8,FALSE),"")</f>
        <v/>
      </c>
      <c r="R123" s="30"/>
      <c r="S123" s="225"/>
      <c r="T123" s="30"/>
      <c r="U123" s="30"/>
      <c r="V123" s="30"/>
      <c r="W123" s="30"/>
      <c r="X123" s="30"/>
      <c r="Y123" s="30"/>
      <c r="Z123" s="30"/>
      <c r="AA123" s="30"/>
      <c r="AB123" s="5">
        <f t="shared" si="50"/>
        <v>0</v>
      </c>
      <c r="AC123" s="33">
        <f t="shared" si="51"/>
        <v>0</v>
      </c>
      <c r="AD123" s="112">
        <f t="shared" si="52"/>
        <v>0</v>
      </c>
      <c r="AE123" s="108">
        <f t="shared" si="53"/>
        <v>1000</v>
      </c>
    </row>
    <row r="124" spans="1:31" ht="13" x14ac:dyDescent="0.3">
      <c r="A124" s="216"/>
      <c r="B124" s="213" t="str">
        <f>IF(A124&lt;&gt;0,VLOOKUP(A124,Liste!$A$10:$D$159,4,FALSE),"")</f>
        <v/>
      </c>
      <c r="C124" s="214">
        <f t="shared" si="41"/>
        <v>0</v>
      </c>
      <c r="D124" s="214">
        <f t="shared" si="42"/>
        <v>0</v>
      </c>
      <c r="E124" s="214">
        <f t="shared" si="43"/>
        <v>0</v>
      </c>
      <c r="F124" s="211">
        <f t="shared" si="44"/>
        <v>0</v>
      </c>
      <c r="G124" s="215"/>
      <c r="H124" s="210"/>
      <c r="I124" s="211">
        <f t="shared" si="45"/>
        <v>0</v>
      </c>
      <c r="J124" s="211">
        <f t="shared" si="46"/>
        <v>0</v>
      </c>
      <c r="K124" s="217">
        <f>IF(AND($I124=1,$H124&gt;0),VLOOKUP($H124,$A$14:AD$163,11,FALSE),0)</f>
        <v>0</v>
      </c>
      <c r="L124" s="217">
        <f>IF(AND($I124=1,$H124&gt;0),VLOOKUP($H124,$A$14:AE$163,12,FALSE),0)</f>
        <v>0</v>
      </c>
      <c r="M124" s="217">
        <f>IF(AND($I124=1,$H124&gt;0),VLOOKUP($H124,$A$14:AF$163,13,FALSE),0)</f>
        <v>0</v>
      </c>
      <c r="N124" s="144" t="str">
        <f t="shared" si="47"/>
        <v/>
      </c>
      <c r="O124" s="106" t="str">
        <f t="shared" si="48"/>
        <v/>
      </c>
      <c r="P124" s="19" t="str">
        <f t="shared" si="49"/>
        <v/>
      </c>
      <c r="Q124" s="31" t="str">
        <f>IF(A124&lt;&gt;0,VLOOKUP(A124,Liste!$A$10:$K$159,8,FALSE),"")</f>
        <v/>
      </c>
      <c r="R124" s="30"/>
      <c r="S124" s="225"/>
      <c r="T124" s="30"/>
      <c r="U124" s="30"/>
      <c r="V124" s="30"/>
      <c r="W124" s="30"/>
      <c r="X124" s="30"/>
      <c r="Y124" s="30"/>
      <c r="Z124" s="30"/>
      <c r="AA124" s="30"/>
      <c r="AB124" s="5">
        <f t="shared" si="50"/>
        <v>0</v>
      </c>
      <c r="AC124" s="33">
        <f t="shared" si="51"/>
        <v>0</v>
      </c>
      <c r="AD124" s="112">
        <f t="shared" si="52"/>
        <v>0</v>
      </c>
      <c r="AE124" s="108">
        <f t="shared" si="53"/>
        <v>1000</v>
      </c>
    </row>
    <row r="125" spans="1:31" ht="13" x14ac:dyDescent="0.3">
      <c r="A125" s="216"/>
      <c r="B125" s="213" t="str">
        <f>IF(A125&lt;&gt;0,VLOOKUP(A125,Liste!$A$10:$D$159,4,FALSE),"")</f>
        <v/>
      </c>
      <c r="C125" s="214">
        <f t="shared" si="41"/>
        <v>0</v>
      </c>
      <c r="D125" s="214">
        <f t="shared" si="42"/>
        <v>0</v>
      </c>
      <c r="E125" s="214">
        <f t="shared" si="43"/>
        <v>0</v>
      </c>
      <c r="F125" s="211">
        <f t="shared" si="44"/>
        <v>0</v>
      </c>
      <c r="G125" s="215"/>
      <c r="H125" s="210"/>
      <c r="I125" s="211">
        <f t="shared" si="45"/>
        <v>0</v>
      </c>
      <c r="J125" s="211">
        <f t="shared" si="46"/>
        <v>0</v>
      </c>
      <c r="K125" s="217">
        <f>IF(AND($I125=1,$H125&gt;0),VLOOKUP($H125,$A$14:AD$163,11,FALSE),0)</f>
        <v>0</v>
      </c>
      <c r="L125" s="217">
        <f>IF(AND($I125=1,$H125&gt;0),VLOOKUP($H125,$A$14:AE$163,12,FALSE),0)</f>
        <v>0</v>
      </c>
      <c r="M125" s="217">
        <f>IF(AND($I125=1,$H125&gt;0),VLOOKUP($H125,$A$14:AF$163,13,FALSE),0)</f>
        <v>0</v>
      </c>
      <c r="N125" s="144" t="str">
        <f t="shared" si="47"/>
        <v/>
      </c>
      <c r="O125" s="106" t="str">
        <f t="shared" si="48"/>
        <v/>
      </c>
      <c r="P125" s="19" t="str">
        <f t="shared" si="49"/>
        <v/>
      </c>
      <c r="Q125" s="31" t="str">
        <f>IF(A125&lt;&gt;0,VLOOKUP(A125,Liste!$A$10:$K$159,8,FALSE),"")</f>
        <v/>
      </c>
      <c r="R125" s="30"/>
      <c r="S125" s="225"/>
      <c r="T125" s="30"/>
      <c r="U125" s="30"/>
      <c r="V125" s="30"/>
      <c r="W125" s="30"/>
      <c r="X125" s="30"/>
      <c r="Y125" s="30"/>
      <c r="Z125" s="30"/>
      <c r="AA125" s="30"/>
      <c r="AB125" s="5">
        <f t="shared" si="50"/>
        <v>0</v>
      </c>
      <c r="AC125" s="33">
        <f t="shared" si="51"/>
        <v>0</v>
      </c>
      <c r="AD125" s="112">
        <f t="shared" si="52"/>
        <v>0</v>
      </c>
      <c r="AE125" s="108">
        <f t="shared" si="53"/>
        <v>1000</v>
      </c>
    </row>
    <row r="126" spans="1:31" ht="13" x14ac:dyDescent="0.3">
      <c r="A126" s="216"/>
      <c r="B126" s="213" t="str">
        <f>IF(A126&lt;&gt;0,VLOOKUP(A126,Liste!$A$10:$D$159,4,FALSE),"")</f>
        <v/>
      </c>
      <c r="C126" s="214">
        <f t="shared" si="41"/>
        <v>0</v>
      </c>
      <c r="D126" s="214">
        <f t="shared" si="42"/>
        <v>0</v>
      </c>
      <c r="E126" s="214">
        <f t="shared" si="43"/>
        <v>0</v>
      </c>
      <c r="F126" s="211">
        <f t="shared" si="44"/>
        <v>0</v>
      </c>
      <c r="G126" s="215"/>
      <c r="H126" s="210"/>
      <c r="I126" s="211">
        <f t="shared" si="45"/>
        <v>0</v>
      </c>
      <c r="J126" s="211">
        <f t="shared" si="46"/>
        <v>0</v>
      </c>
      <c r="K126" s="217">
        <f>IF(AND($I126=1,$H126&gt;0),VLOOKUP($H126,$A$14:AD$163,11,FALSE),0)</f>
        <v>0</v>
      </c>
      <c r="L126" s="217">
        <f>IF(AND($I126=1,$H126&gt;0),VLOOKUP($H126,$A$14:AE$163,12,FALSE),0)</f>
        <v>0</v>
      </c>
      <c r="M126" s="217">
        <f>IF(AND($I126=1,$H126&gt;0),VLOOKUP($H126,$A$14:AF$163,13,FALSE),0)</f>
        <v>0</v>
      </c>
      <c r="N126" s="144" t="str">
        <f t="shared" si="47"/>
        <v/>
      </c>
      <c r="O126" s="106" t="str">
        <f t="shared" si="48"/>
        <v/>
      </c>
      <c r="P126" s="19" t="str">
        <f t="shared" si="49"/>
        <v/>
      </c>
      <c r="Q126" s="31" t="str">
        <f>IF(A126&lt;&gt;0,VLOOKUP(A126,Liste!$A$10:$K$159,8,FALSE),"")</f>
        <v/>
      </c>
      <c r="R126" s="30"/>
      <c r="S126" s="225"/>
      <c r="T126" s="30"/>
      <c r="U126" s="30"/>
      <c r="V126" s="30"/>
      <c r="W126" s="30"/>
      <c r="X126" s="30"/>
      <c r="Y126" s="30"/>
      <c r="Z126" s="30"/>
      <c r="AA126" s="30"/>
      <c r="AB126" s="5">
        <f t="shared" si="50"/>
        <v>0</v>
      </c>
      <c r="AC126" s="33">
        <f t="shared" si="51"/>
        <v>0</v>
      </c>
      <c r="AD126" s="112">
        <f t="shared" si="52"/>
        <v>0</v>
      </c>
      <c r="AE126" s="108">
        <f t="shared" si="53"/>
        <v>1000</v>
      </c>
    </row>
    <row r="127" spans="1:31" ht="13" x14ac:dyDescent="0.3">
      <c r="A127" s="216"/>
      <c r="B127" s="213" t="str">
        <f>IF(A127&lt;&gt;0,VLOOKUP(A127,Liste!$A$10:$D$159,4,FALSE),"")</f>
        <v/>
      </c>
      <c r="C127" s="214">
        <f t="shared" si="41"/>
        <v>0</v>
      </c>
      <c r="D127" s="214">
        <f t="shared" si="42"/>
        <v>0</v>
      </c>
      <c r="E127" s="214">
        <f t="shared" si="43"/>
        <v>0</v>
      </c>
      <c r="F127" s="211">
        <f t="shared" si="44"/>
        <v>0</v>
      </c>
      <c r="G127" s="215"/>
      <c r="H127" s="210"/>
      <c r="I127" s="211">
        <f t="shared" si="45"/>
        <v>0</v>
      </c>
      <c r="J127" s="211">
        <f t="shared" si="46"/>
        <v>0</v>
      </c>
      <c r="K127" s="217">
        <f>IF(AND($I127=1,$H127&gt;0),VLOOKUP($H127,$A$14:AD$163,11,FALSE),0)</f>
        <v>0</v>
      </c>
      <c r="L127" s="217">
        <f>IF(AND($I127=1,$H127&gt;0),VLOOKUP($H127,$A$14:AE$163,12,FALSE),0)</f>
        <v>0</v>
      </c>
      <c r="M127" s="217">
        <f>IF(AND($I127=1,$H127&gt;0),VLOOKUP($H127,$A$14:AF$163,13,FALSE),0)</f>
        <v>0</v>
      </c>
      <c r="N127" s="144" t="str">
        <f t="shared" si="47"/>
        <v/>
      </c>
      <c r="O127" s="106" t="str">
        <f t="shared" si="48"/>
        <v/>
      </c>
      <c r="P127" s="19" t="str">
        <f t="shared" si="49"/>
        <v/>
      </c>
      <c r="Q127" s="31" t="str">
        <f>IF(A127&lt;&gt;0,VLOOKUP(A127,Liste!$A$10:$K$159,8,FALSE),"")</f>
        <v/>
      </c>
      <c r="R127" s="30"/>
      <c r="S127" s="225"/>
      <c r="T127" s="30"/>
      <c r="U127" s="30"/>
      <c r="V127" s="30"/>
      <c r="W127" s="30"/>
      <c r="X127" s="30"/>
      <c r="Y127" s="30"/>
      <c r="Z127" s="30"/>
      <c r="AA127" s="30"/>
      <c r="AB127" s="5">
        <f t="shared" si="50"/>
        <v>0</v>
      </c>
      <c r="AC127" s="33">
        <f t="shared" si="51"/>
        <v>0</v>
      </c>
      <c r="AD127" s="112">
        <f t="shared" si="52"/>
        <v>0</v>
      </c>
      <c r="AE127" s="108">
        <f t="shared" si="53"/>
        <v>1000</v>
      </c>
    </row>
    <row r="128" spans="1:31" ht="13" x14ac:dyDescent="0.3">
      <c r="A128" s="216"/>
      <c r="B128" s="213" t="str">
        <f>IF(A128&lt;&gt;0,VLOOKUP(A128,Liste!$A$10:$D$159,4,FALSE),"")</f>
        <v/>
      </c>
      <c r="C128" s="214">
        <f t="shared" si="41"/>
        <v>0</v>
      </c>
      <c r="D128" s="214">
        <f t="shared" si="42"/>
        <v>0</v>
      </c>
      <c r="E128" s="214">
        <f t="shared" si="43"/>
        <v>0</v>
      </c>
      <c r="F128" s="211">
        <f t="shared" si="44"/>
        <v>0</v>
      </c>
      <c r="G128" s="215"/>
      <c r="H128" s="210"/>
      <c r="I128" s="211">
        <f t="shared" si="45"/>
        <v>0</v>
      </c>
      <c r="J128" s="211">
        <f t="shared" si="46"/>
        <v>0</v>
      </c>
      <c r="K128" s="217">
        <f>IF(AND($I128=1,$H128&gt;0),VLOOKUP($H128,$A$14:AD$163,11,FALSE),0)</f>
        <v>0</v>
      </c>
      <c r="L128" s="217">
        <f>IF(AND($I128=1,$H128&gt;0),VLOOKUP($H128,$A$14:AE$163,12,FALSE),0)</f>
        <v>0</v>
      </c>
      <c r="M128" s="217">
        <f>IF(AND($I128=1,$H128&gt;0),VLOOKUP($H128,$A$14:AF$163,13,FALSE),0)</f>
        <v>0</v>
      </c>
      <c r="N128" s="144" t="str">
        <f t="shared" si="47"/>
        <v/>
      </c>
      <c r="O128" s="106" t="str">
        <f t="shared" si="48"/>
        <v/>
      </c>
      <c r="P128" s="19" t="str">
        <f t="shared" si="49"/>
        <v/>
      </c>
      <c r="Q128" s="31" t="str">
        <f>IF(A128&lt;&gt;0,VLOOKUP(A128,Liste!$A$10:$K$159,8,FALSE),"")</f>
        <v/>
      </c>
      <c r="R128" s="30"/>
      <c r="S128" s="225"/>
      <c r="T128" s="30"/>
      <c r="U128" s="30"/>
      <c r="V128" s="30"/>
      <c r="W128" s="30"/>
      <c r="X128" s="30"/>
      <c r="Y128" s="30"/>
      <c r="Z128" s="30"/>
      <c r="AA128" s="30"/>
      <c r="AB128" s="5">
        <f t="shared" si="50"/>
        <v>0</v>
      </c>
      <c r="AC128" s="33">
        <f t="shared" si="51"/>
        <v>0</v>
      </c>
      <c r="AD128" s="112">
        <f t="shared" si="52"/>
        <v>0</v>
      </c>
      <c r="AE128" s="108">
        <f t="shared" si="53"/>
        <v>1000</v>
      </c>
    </row>
    <row r="129" spans="1:31" ht="13" x14ac:dyDescent="0.3">
      <c r="A129" s="216"/>
      <c r="B129" s="213" t="str">
        <f>IF(A129&lt;&gt;0,VLOOKUP(A129,Liste!$A$10:$D$159,4,FALSE),"")</f>
        <v/>
      </c>
      <c r="C129" s="214">
        <f t="shared" si="41"/>
        <v>0</v>
      </c>
      <c r="D129" s="214">
        <f t="shared" si="42"/>
        <v>0</v>
      </c>
      <c r="E129" s="214">
        <f t="shared" si="43"/>
        <v>0</v>
      </c>
      <c r="F129" s="211">
        <f t="shared" si="44"/>
        <v>0</v>
      </c>
      <c r="G129" s="215"/>
      <c r="H129" s="210"/>
      <c r="I129" s="211">
        <f t="shared" si="45"/>
        <v>0</v>
      </c>
      <c r="J129" s="211">
        <f t="shared" si="46"/>
        <v>0</v>
      </c>
      <c r="K129" s="217">
        <f>IF(AND($I129=1,$H129&gt;0),VLOOKUP($H129,$A$14:AD$163,11,FALSE),0)</f>
        <v>0</v>
      </c>
      <c r="L129" s="217">
        <f>IF(AND($I129=1,$H129&gt;0),VLOOKUP($H129,$A$14:AE$163,12,FALSE),0)</f>
        <v>0</v>
      </c>
      <c r="M129" s="217">
        <f>IF(AND($I129=1,$H129&gt;0),VLOOKUP($H129,$A$14:AF$163,13,FALSE),0)</f>
        <v>0</v>
      </c>
      <c r="N129" s="144" t="str">
        <f t="shared" si="47"/>
        <v/>
      </c>
      <c r="O129" s="106" t="str">
        <f t="shared" si="48"/>
        <v/>
      </c>
      <c r="P129" s="19" t="str">
        <f t="shared" si="49"/>
        <v/>
      </c>
      <c r="Q129" s="31" t="str">
        <f>IF(A129&lt;&gt;0,VLOOKUP(A129,Liste!$A$10:$K$159,8,FALSE),"")</f>
        <v/>
      </c>
      <c r="R129" s="30"/>
      <c r="S129" s="225"/>
      <c r="T129" s="30"/>
      <c r="U129" s="30"/>
      <c r="V129" s="30"/>
      <c r="W129" s="30"/>
      <c r="X129" s="30"/>
      <c r="Y129" s="30"/>
      <c r="Z129" s="30"/>
      <c r="AA129" s="30"/>
      <c r="AB129" s="5">
        <f t="shared" si="50"/>
        <v>0</v>
      </c>
      <c r="AC129" s="33">
        <f t="shared" si="51"/>
        <v>0</v>
      </c>
      <c r="AD129" s="112">
        <f t="shared" si="52"/>
        <v>0</v>
      </c>
      <c r="AE129" s="108">
        <f t="shared" si="53"/>
        <v>1000</v>
      </c>
    </row>
    <row r="130" spans="1:31" ht="13" x14ac:dyDescent="0.3">
      <c r="A130" s="216"/>
      <c r="B130" s="213" t="str">
        <f>IF(A130&lt;&gt;0,VLOOKUP(A130,Liste!$A$10:$D$159,4,FALSE),"")</f>
        <v/>
      </c>
      <c r="C130" s="214">
        <f t="shared" si="41"/>
        <v>0</v>
      </c>
      <c r="D130" s="214">
        <f t="shared" si="42"/>
        <v>0</v>
      </c>
      <c r="E130" s="214">
        <f t="shared" si="43"/>
        <v>0</v>
      </c>
      <c r="F130" s="211">
        <f t="shared" si="44"/>
        <v>0</v>
      </c>
      <c r="G130" s="215"/>
      <c r="H130" s="210"/>
      <c r="I130" s="211">
        <f t="shared" si="45"/>
        <v>0</v>
      </c>
      <c r="J130" s="211">
        <f t="shared" si="46"/>
        <v>0</v>
      </c>
      <c r="K130" s="217">
        <f>IF(AND($I130=1,$H130&gt;0),VLOOKUP($H130,$A$14:AD$163,11,FALSE),0)</f>
        <v>0</v>
      </c>
      <c r="L130" s="217">
        <f>IF(AND($I130=1,$H130&gt;0),VLOOKUP($H130,$A$14:AE$163,12,FALSE),0)</f>
        <v>0</v>
      </c>
      <c r="M130" s="217">
        <f>IF(AND($I130=1,$H130&gt;0),VLOOKUP($H130,$A$14:AF$163,13,FALSE),0)</f>
        <v>0</v>
      </c>
      <c r="N130" s="144" t="str">
        <f t="shared" si="47"/>
        <v/>
      </c>
      <c r="O130" s="106" t="str">
        <f t="shared" si="48"/>
        <v/>
      </c>
      <c r="P130" s="19" t="str">
        <f t="shared" si="49"/>
        <v/>
      </c>
      <c r="Q130" s="31" t="str">
        <f>IF(A130&lt;&gt;0,VLOOKUP(A130,Liste!$A$10:$K$159,8,FALSE),"")</f>
        <v/>
      </c>
      <c r="R130" s="30"/>
      <c r="S130" s="225"/>
      <c r="T130" s="30"/>
      <c r="U130" s="30"/>
      <c r="V130" s="30"/>
      <c r="W130" s="30"/>
      <c r="X130" s="30"/>
      <c r="Y130" s="30"/>
      <c r="Z130" s="30"/>
      <c r="AA130" s="30"/>
      <c r="AB130" s="5">
        <f t="shared" si="50"/>
        <v>0</v>
      </c>
      <c r="AC130" s="33">
        <f t="shared" si="51"/>
        <v>0</v>
      </c>
      <c r="AD130" s="112">
        <f t="shared" si="52"/>
        <v>0</v>
      </c>
      <c r="AE130" s="108">
        <f t="shared" si="53"/>
        <v>1000</v>
      </c>
    </row>
    <row r="131" spans="1:31" ht="13" x14ac:dyDescent="0.3">
      <c r="A131" s="216"/>
      <c r="B131" s="213" t="str">
        <f>IF(A131&lt;&gt;0,VLOOKUP(A131,Liste!$A$10:$D$159,4,FALSE),"")</f>
        <v/>
      </c>
      <c r="C131" s="214">
        <f t="shared" si="41"/>
        <v>0</v>
      </c>
      <c r="D131" s="214">
        <f t="shared" si="42"/>
        <v>0</v>
      </c>
      <c r="E131" s="214">
        <f t="shared" si="43"/>
        <v>0</v>
      </c>
      <c r="F131" s="211">
        <f t="shared" si="44"/>
        <v>0</v>
      </c>
      <c r="G131" s="215"/>
      <c r="H131" s="210"/>
      <c r="I131" s="211">
        <f t="shared" si="45"/>
        <v>0</v>
      </c>
      <c r="J131" s="211">
        <f t="shared" si="46"/>
        <v>0</v>
      </c>
      <c r="K131" s="217">
        <f>IF(AND($I131=1,$H131&gt;0),VLOOKUP($H131,$A$14:AD$163,11,FALSE),0)</f>
        <v>0</v>
      </c>
      <c r="L131" s="217">
        <f>IF(AND($I131=1,$H131&gt;0),VLOOKUP($H131,$A$14:AE$163,12,FALSE),0)</f>
        <v>0</v>
      </c>
      <c r="M131" s="217">
        <f>IF(AND($I131=1,$H131&gt;0),VLOOKUP($H131,$A$14:AF$163,13,FALSE),0)</f>
        <v>0</v>
      </c>
      <c r="N131" s="144" t="str">
        <f t="shared" si="47"/>
        <v/>
      </c>
      <c r="O131" s="106" t="str">
        <f t="shared" si="48"/>
        <v/>
      </c>
      <c r="P131" s="19" t="str">
        <f t="shared" si="49"/>
        <v/>
      </c>
      <c r="Q131" s="31" t="str">
        <f>IF(A131&lt;&gt;0,VLOOKUP(A131,Liste!$A$10:$K$159,8,FALSE),"")</f>
        <v/>
      </c>
      <c r="R131" s="30"/>
      <c r="S131" s="225"/>
      <c r="T131" s="30"/>
      <c r="U131" s="30"/>
      <c r="V131" s="30"/>
      <c r="W131" s="30"/>
      <c r="X131" s="30"/>
      <c r="Y131" s="30"/>
      <c r="Z131" s="30"/>
      <c r="AA131" s="30"/>
      <c r="AB131" s="5">
        <f t="shared" si="50"/>
        <v>0</v>
      </c>
      <c r="AC131" s="33">
        <f t="shared" si="51"/>
        <v>0</v>
      </c>
      <c r="AD131" s="112">
        <f t="shared" si="52"/>
        <v>0</v>
      </c>
      <c r="AE131" s="108">
        <f t="shared" si="53"/>
        <v>1000</v>
      </c>
    </row>
    <row r="132" spans="1:31" ht="13" x14ac:dyDescent="0.3">
      <c r="A132" s="216"/>
      <c r="B132" s="213" t="str">
        <f>IF(A132&lt;&gt;0,VLOOKUP(A132,Liste!$A$10:$D$159,4,FALSE),"")</f>
        <v/>
      </c>
      <c r="C132" s="214">
        <f t="shared" si="41"/>
        <v>0</v>
      </c>
      <c r="D132" s="214">
        <f t="shared" si="42"/>
        <v>0</v>
      </c>
      <c r="E132" s="214">
        <f t="shared" si="43"/>
        <v>0</v>
      </c>
      <c r="F132" s="211">
        <f t="shared" si="44"/>
        <v>0</v>
      </c>
      <c r="G132" s="215"/>
      <c r="H132" s="210"/>
      <c r="I132" s="211">
        <f t="shared" si="45"/>
        <v>0</v>
      </c>
      <c r="J132" s="211">
        <f t="shared" si="46"/>
        <v>0</v>
      </c>
      <c r="K132" s="217">
        <f>IF(AND($I132=1,$H132&gt;0),VLOOKUP($H132,$A$14:AD$163,11,FALSE),0)</f>
        <v>0</v>
      </c>
      <c r="L132" s="217">
        <f>IF(AND($I132=1,$H132&gt;0),VLOOKUP($H132,$A$14:AE$163,12,FALSE),0)</f>
        <v>0</v>
      </c>
      <c r="M132" s="217">
        <f>IF(AND($I132=1,$H132&gt;0),VLOOKUP($H132,$A$14:AF$163,13,FALSE),0)</f>
        <v>0</v>
      </c>
      <c r="N132" s="144" t="str">
        <f t="shared" si="47"/>
        <v/>
      </c>
      <c r="O132" s="106" t="str">
        <f t="shared" si="48"/>
        <v/>
      </c>
      <c r="P132" s="19" t="str">
        <f t="shared" si="49"/>
        <v/>
      </c>
      <c r="Q132" s="31" t="str">
        <f>IF(A132&lt;&gt;0,VLOOKUP(A132,Liste!$A$10:$K$159,8,FALSE),"")</f>
        <v/>
      </c>
      <c r="R132" s="30"/>
      <c r="S132" s="225"/>
      <c r="T132" s="30"/>
      <c r="U132" s="30"/>
      <c r="V132" s="30"/>
      <c r="W132" s="30"/>
      <c r="X132" s="30"/>
      <c r="Y132" s="30"/>
      <c r="Z132" s="30"/>
      <c r="AA132" s="30"/>
      <c r="AB132" s="5">
        <f t="shared" si="50"/>
        <v>0</v>
      </c>
      <c r="AC132" s="33">
        <f t="shared" si="51"/>
        <v>0</v>
      </c>
      <c r="AD132" s="112">
        <f t="shared" si="52"/>
        <v>0</v>
      </c>
      <c r="AE132" s="108">
        <f t="shared" si="53"/>
        <v>1000</v>
      </c>
    </row>
    <row r="133" spans="1:31" ht="13" x14ac:dyDescent="0.3">
      <c r="A133" s="216"/>
      <c r="B133" s="213" t="str">
        <f>IF(A133&lt;&gt;0,VLOOKUP(A133,Liste!$A$10:$D$159,4,FALSE),"")</f>
        <v/>
      </c>
      <c r="C133" s="214">
        <f t="shared" si="41"/>
        <v>0</v>
      </c>
      <c r="D133" s="214">
        <f t="shared" si="42"/>
        <v>0</v>
      </c>
      <c r="E133" s="214">
        <f t="shared" si="43"/>
        <v>0</v>
      </c>
      <c r="F133" s="211">
        <f t="shared" si="44"/>
        <v>0</v>
      </c>
      <c r="G133" s="215"/>
      <c r="H133" s="210"/>
      <c r="I133" s="211">
        <f t="shared" si="45"/>
        <v>0</v>
      </c>
      <c r="J133" s="211">
        <f t="shared" si="46"/>
        <v>0</v>
      </c>
      <c r="K133" s="217">
        <f>IF(AND($I133=1,$H133&gt;0),VLOOKUP($H133,$A$14:AD$163,11,FALSE),0)</f>
        <v>0</v>
      </c>
      <c r="L133" s="217">
        <f>IF(AND($I133=1,$H133&gt;0),VLOOKUP($H133,$A$14:AE$163,12,FALSE),0)</f>
        <v>0</v>
      </c>
      <c r="M133" s="217">
        <f>IF(AND($I133=1,$H133&gt;0),VLOOKUP($H133,$A$14:AF$163,13,FALSE),0)</f>
        <v>0</v>
      </c>
      <c r="N133" s="144" t="str">
        <f t="shared" si="47"/>
        <v/>
      </c>
      <c r="O133" s="106" t="str">
        <f t="shared" si="48"/>
        <v/>
      </c>
      <c r="P133" s="19" t="str">
        <f t="shared" si="49"/>
        <v/>
      </c>
      <c r="Q133" s="31" t="str">
        <f>IF(A133&lt;&gt;0,VLOOKUP(A133,Liste!$A$10:$K$159,8,FALSE),"")</f>
        <v/>
      </c>
      <c r="R133" s="30"/>
      <c r="S133" s="225"/>
      <c r="T133" s="30"/>
      <c r="U133" s="30"/>
      <c r="V133" s="30"/>
      <c r="W133" s="30"/>
      <c r="X133" s="30"/>
      <c r="Y133" s="30"/>
      <c r="Z133" s="30"/>
      <c r="AA133" s="30"/>
      <c r="AB133" s="5">
        <f t="shared" si="50"/>
        <v>0</v>
      </c>
      <c r="AC133" s="33">
        <f t="shared" si="51"/>
        <v>0</v>
      </c>
      <c r="AD133" s="112">
        <f t="shared" si="52"/>
        <v>0</v>
      </c>
      <c r="AE133" s="108">
        <f t="shared" si="53"/>
        <v>1000</v>
      </c>
    </row>
    <row r="134" spans="1:31" ht="13" x14ac:dyDescent="0.3">
      <c r="A134" s="216"/>
      <c r="B134" s="213" t="str">
        <f>IF(A134&lt;&gt;0,VLOOKUP(A134,Liste!$A$10:$D$159,4,FALSE),"")</f>
        <v/>
      </c>
      <c r="C134" s="214">
        <f t="shared" si="41"/>
        <v>0</v>
      </c>
      <c r="D134" s="214">
        <f t="shared" si="42"/>
        <v>0</v>
      </c>
      <c r="E134" s="214">
        <f t="shared" si="43"/>
        <v>0</v>
      </c>
      <c r="F134" s="211">
        <f t="shared" si="44"/>
        <v>0</v>
      </c>
      <c r="G134" s="215"/>
      <c r="H134" s="210"/>
      <c r="I134" s="211">
        <f t="shared" si="45"/>
        <v>0</v>
      </c>
      <c r="J134" s="211">
        <f t="shared" si="46"/>
        <v>0</v>
      </c>
      <c r="K134" s="217">
        <f>IF(AND($I134=1,$H134&gt;0),VLOOKUP($H134,$A$14:AD$163,11,FALSE),0)</f>
        <v>0</v>
      </c>
      <c r="L134" s="217">
        <f>IF(AND($I134=1,$H134&gt;0),VLOOKUP($H134,$A$14:AE$163,12,FALSE),0)</f>
        <v>0</v>
      </c>
      <c r="M134" s="217">
        <f>IF(AND($I134=1,$H134&gt;0),VLOOKUP($H134,$A$14:AF$163,13,FALSE),0)</f>
        <v>0</v>
      </c>
      <c r="N134" s="144" t="str">
        <f t="shared" si="47"/>
        <v/>
      </c>
      <c r="O134" s="106" t="str">
        <f t="shared" si="48"/>
        <v/>
      </c>
      <c r="P134" s="19" t="str">
        <f t="shared" si="49"/>
        <v/>
      </c>
      <c r="Q134" s="31" t="str">
        <f>IF(A134&lt;&gt;0,VLOOKUP(A134,Liste!$A$10:$K$159,8,FALSE),"")</f>
        <v/>
      </c>
      <c r="R134" s="30"/>
      <c r="S134" s="225"/>
      <c r="T134" s="30"/>
      <c r="U134" s="30"/>
      <c r="V134" s="30"/>
      <c r="W134" s="30"/>
      <c r="X134" s="30"/>
      <c r="Y134" s="30"/>
      <c r="Z134" s="30"/>
      <c r="AA134" s="30"/>
      <c r="AB134" s="5">
        <f t="shared" si="50"/>
        <v>0</v>
      </c>
      <c r="AC134" s="33">
        <f t="shared" si="51"/>
        <v>0</v>
      </c>
      <c r="AD134" s="112">
        <f t="shared" si="52"/>
        <v>0</v>
      </c>
      <c r="AE134" s="108">
        <f t="shared" si="53"/>
        <v>1000</v>
      </c>
    </row>
    <row r="135" spans="1:31" ht="13" x14ac:dyDescent="0.3">
      <c r="A135" s="216"/>
      <c r="B135" s="213" t="str">
        <f>IF(A135&lt;&gt;0,VLOOKUP(A135,Liste!$A$10:$D$159,4,FALSE),"")</f>
        <v/>
      </c>
      <c r="C135" s="214">
        <f t="shared" si="41"/>
        <v>0</v>
      </c>
      <c r="D135" s="214">
        <f t="shared" si="42"/>
        <v>0</v>
      </c>
      <c r="E135" s="214">
        <f t="shared" si="43"/>
        <v>0</v>
      </c>
      <c r="F135" s="211">
        <f t="shared" si="44"/>
        <v>0</v>
      </c>
      <c r="G135" s="215"/>
      <c r="H135" s="210"/>
      <c r="I135" s="211">
        <f t="shared" si="45"/>
        <v>0</v>
      </c>
      <c r="J135" s="211">
        <f t="shared" si="46"/>
        <v>0</v>
      </c>
      <c r="K135" s="217">
        <f>IF(AND($I135=1,$H135&gt;0),VLOOKUP($H135,$A$14:AD$163,11,FALSE),0)</f>
        <v>0</v>
      </c>
      <c r="L135" s="217">
        <f>IF(AND($I135=1,$H135&gt;0),VLOOKUP($H135,$A$14:AE$163,12,FALSE),0)</f>
        <v>0</v>
      </c>
      <c r="M135" s="217">
        <f>IF(AND($I135=1,$H135&gt;0),VLOOKUP($H135,$A$14:AF$163,13,FALSE),0)</f>
        <v>0</v>
      </c>
      <c r="N135" s="144" t="str">
        <f t="shared" si="47"/>
        <v/>
      </c>
      <c r="O135" s="106" t="str">
        <f t="shared" si="48"/>
        <v/>
      </c>
      <c r="P135" s="19" t="str">
        <f t="shared" si="49"/>
        <v/>
      </c>
      <c r="Q135" s="31" t="str">
        <f>IF(A135&lt;&gt;0,VLOOKUP(A135,Liste!$A$10:$K$159,8,FALSE),"")</f>
        <v/>
      </c>
      <c r="R135" s="30"/>
      <c r="S135" s="225"/>
      <c r="T135" s="30"/>
      <c r="U135" s="30"/>
      <c r="V135" s="30"/>
      <c r="W135" s="30"/>
      <c r="X135" s="30"/>
      <c r="Y135" s="30"/>
      <c r="Z135" s="30"/>
      <c r="AA135" s="30"/>
      <c r="AB135" s="5">
        <f t="shared" si="50"/>
        <v>0</v>
      </c>
      <c r="AC135" s="33">
        <f t="shared" si="51"/>
        <v>0</v>
      </c>
      <c r="AD135" s="112">
        <f t="shared" si="52"/>
        <v>0</v>
      </c>
      <c r="AE135" s="108">
        <f t="shared" si="53"/>
        <v>1000</v>
      </c>
    </row>
    <row r="136" spans="1:31" ht="13" x14ac:dyDescent="0.3">
      <c r="A136" s="216"/>
      <c r="B136" s="213" t="str">
        <f>IF(A136&lt;&gt;0,VLOOKUP(A136,Liste!$A$10:$D$159,4,FALSE),"")</f>
        <v/>
      </c>
      <c r="C136" s="214">
        <f t="shared" si="41"/>
        <v>0</v>
      </c>
      <c r="D136" s="214">
        <f t="shared" si="42"/>
        <v>0</v>
      </c>
      <c r="E136" s="214">
        <f t="shared" si="43"/>
        <v>0</v>
      </c>
      <c r="F136" s="211">
        <f t="shared" si="44"/>
        <v>0</v>
      </c>
      <c r="G136" s="215"/>
      <c r="H136" s="210"/>
      <c r="I136" s="211">
        <f t="shared" si="45"/>
        <v>0</v>
      </c>
      <c r="J136" s="211">
        <f t="shared" si="46"/>
        <v>0</v>
      </c>
      <c r="K136" s="217">
        <f>IF(AND($I136=1,$H136&gt;0),VLOOKUP($H136,$A$14:AD$163,11,FALSE),0)</f>
        <v>0</v>
      </c>
      <c r="L136" s="217">
        <f>IF(AND($I136=1,$H136&gt;0),VLOOKUP($H136,$A$14:AE$163,12,FALSE),0)</f>
        <v>0</v>
      </c>
      <c r="M136" s="217">
        <f>IF(AND($I136=1,$H136&gt;0),VLOOKUP($H136,$A$14:AF$163,13,FALSE),0)</f>
        <v>0</v>
      </c>
      <c r="N136" s="144" t="str">
        <f t="shared" si="47"/>
        <v/>
      </c>
      <c r="O136" s="106" t="str">
        <f t="shared" si="48"/>
        <v/>
      </c>
      <c r="P136" s="19" t="str">
        <f t="shared" si="49"/>
        <v/>
      </c>
      <c r="Q136" s="31" t="str">
        <f>IF(A136&lt;&gt;0,VLOOKUP(A136,Liste!$A$10:$K$159,8,FALSE),"")</f>
        <v/>
      </c>
      <c r="R136" s="30"/>
      <c r="S136" s="225"/>
      <c r="T136" s="30"/>
      <c r="U136" s="30"/>
      <c r="V136" s="30"/>
      <c r="W136" s="30"/>
      <c r="X136" s="30"/>
      <c r="Y136" s="30"/>
      <c r="Z136" s="30"/>
      <c r="AA136" s="30"/>
      <c r="AB136" s="5">
        <f t="shared" si="50"/>
        <v>0</v>
      </c>
      <c r="AC136" s="33">
        <f t="shared" si="51"/>
        <v>0</v>
      </c>
      <c r="AD136" s="112">
        <f t="shared" si="52"/>
        <v>0</v>
      </c>
      <c r="AE136" s="108">
        <f t="shared" si="53"/>
        <v>1000</v>
      </c>
    </row>
    <row r="137" spans="1:31" ht="13" x14ac:dyDescent="0.3">
      <c r="A137" s="216"/>
      <c r="B137" s="213" t="str">
        <f>IF(A137&lt;&gt;0,VLOOKUP(A137,Liste!$A$10:$D$159,4,FALSE),"")</f>
        <v/>
      </c>
      <c r="C137" s="214">
        <f t="shared" si="41"/>
        <v>0</v>
      </c>
      <c r="D137" s="214">
        <f t="shared" si="42"/>
        <v>0</v>
      </c>
      <c r="E137" s="214">
        <f t="shared" si="43"/>
        <v>0</v>
      </c>
      <c r="F137" s="211">
        <f t="shared" si="44"/>
        <v>0</v>
      </c>
      <c r="G137" s="215"/>
      <c r="H137" s="210"/>
      <c r="I137" s="211">
        <f t="shared" si="45"/>
        <v>0</v>
      </c>
      <c r="J137" s="211">
        <f t="shared" si="46"/>
        <v>0</v>
      </c>
      <c r="K137" s="217">
        <f>IF(AND($I137=1,$H137&gt;0),VLOOKUP($H137,$A$14:AD$163,11,FALSE),0)</f>
        <v>0</v>
      </c>
      <c r="L137" s="217">
        <f>IF(AND($I137=1,$H137&gt;0),VLOOKUP($H137,$A$14:AE$163,12,FALSE),0)</f>
        <v>0</v>
      </c>
      <c r="M137" s="217">
        <f>IF(AND($I137=1,$H137&gt;0),VLOOKUP($H137,$A$14:AF$163,13,FALSE),0)</f>
        <v>0</v>
      </c>
      <c r="N137" s="144" t="str">
        <f t="shared" si="47"/>
        <v/>
      </c>
      <c r="O137" s="106" t="str">
        <f t="shared" si="48"/>
        <v/>
      </c>
      <c r="P137" s="19" t="str">
        <f t="shared" si="49"/>
        <v/>
      </c>
      <c r="Q137" s="31" t="str">
        <f>IF(A137&lt;&gt;0,VLOOKUP(A137,Liste!$A$10:$K$159,8,FALSE),"")</f>
        <v/>
      </c>
      <c r="R137" s="30"/>
      <c r="S137" s="225"/>
      <c r="T137" s="30"/>
      <c r="U137" s="30"/>
      <c r="V137" s="30"/>
      <c r="W137" s="30"/>
      <c r="X137" s="30"/>
      <c r="Y137" s="30"/>
      <c r="Z137" s="30"/>
      <c r="AA137" s="30"/>
      <c r="AB137" s="5">
        <f t="shared" si="50"/>
        <v>0</v>
      </c>
      <c r="AC137" s="33">
        <f t="shared" si="51"/>
        <v>0</v>
      </c>
      <c r="AD137" s="112">
        <f t="shared" si="52"/>
        <v>0</v>
      </c>
      <c r="AE137" s="108">
        <f t="shared" si="53"/>
        <v>1000</v>
      </c>
    </row>
    <row r="138" spans="1:31" ht="13" x14ac:dyDescent="0.3">
      <c r="A138" s="216"/>
      <c r="B138" s="213" t="str">
        <f>IF(A138&lt;&gt;0,VLOOKUP(A138,Liste!$A$10:$D$159,4,FALSE),"")</f>
        <v/>
      </c>
      <c r="C138" s="214">
        <f t="shared" si="41"/>
        <v>0</v>
      </c>
      <c r="D138" s="214">
        <f t="shared" si="42"/>
        <v>0</v>
      </c>
      <c r="E138" s="214">
        <f t="shared" si="43"/>
        <v>0</v>
      </c>
      <c r="F138" s="211">
        <f t="shared" si="44"/>
        <v>0</v>
      </c>
      <c r="G138" s="215"/>
      <c r="H138" s="210"/>
      <c r="I138" s="211">
        <f t="shared" si="45"/>
        <v>0</v>
      </c>
      <c r="J138" s="211">
        <f t="shared" si="46"/>
        <v>0</v>
      </c>
      <c r="K138" s="217">
        <f>IF(AND($I138=1,$H138&gt;0),VLOOKUP($H138,$A$14:AD$163,11,FALSE),0)</f>
        <v>0</v>
      </c>
      <c r="L138" s="217">
        <f>IF(AND($I138=1,$H138&gt;0),VLOOKUP($H138,$A$14:AE$163,12,FALSE),0)</f>
        <v>0</v>
      </c>
      <c r="M138" s="217">
        <f>IF(AND($I138=1,$H138&gt;0),VLOOKUP($H138,$A$14:AF$163,13,FALSE),0)</f>
        <v>0</v>
      </c>
      <c r="N138" s="144" t="str">
        <f t="shared" si="47"/>
        <v/>
      </c>
      <c r="O138" s="106" t="str">
        <f t="shared" si="48"/>
        <v/>
      </c>
      <c r="P138" s="19" t="str">
        <f t="shared" si="49"/>
        <v/>
      </c>
      <c r="Q138" s="31" t="str">
        <f>IF(A138&lt;&gt;0,VLOOKUP(A138,Liste!$A$10:$K$159,8,FALSE),"")</f>
        <v/>
      </c>
      <c r="R138" s="30"/>
      <c r="S138" s="225"/>
      <c r="T138" s="30"/>
      <c r="U138" s="30"/>
      <c r="V138" s="30"/>
      <c r="W138" s="30"/>
      <c r="X138" s="30"/>
      <c r="Y138" s="30"/>
      <c r="Z138" s="30"/>
      <c r="AA138" s="30"/>
      <c r="AB138" s="5">
        <f t="shared" si="50"/>
        <v>0</v>
      </c>
      <c r="AC138" s="33">
        <f t="shared" si="51"/>
        <v>0</v>
      </c>
      <c r="AD138" s="112">
        <f t="shared" si="52"/>
        <v>0</v>
      </c>
      <c r="AE138" s="108">
        <f t="shared" si="53"/>
        <v>1000</v>
      </c>
    </row>
    <row r="139" spans="1:31" ht="13" x14ac:dyDescent="0.3">
      <c r="A139" s="216"/>
      <c r="B139" s="213" t="str">
        <f>IF(A139&lt;&gt;0,VLOOKUP(A139,Liste!$A$10:$D$159,4,FALSE),"")</f>
        <v/>
      </c>
      <c r="C139" s="214">
        <f t="shared" si="41"/>
        <v>0</v>
      </c>
      <c r="D139" s="214">
        <f t="shared" si="42"/>
        <v>0</v>
      </c>
      <c r="E139" s="214">
        <f t="shared" si="43"/>
        <v>0</v>
      </c>
      <c r="F139" s="211">
        <f t="shared" si="44"/>
        <v>0</v>
      </c>
      <c r="G139" s="215"/>
      <c r="H139" s="210"/>
      <c r="I139" s="211">
        <f t="shared" si="45"/>
        <v>0</v>
      </c>
      <c r="J139" s="211">
        <f t="shared" si="46"/>
        <v>0</v>
      </c>
      <c r="K139" s="217">
        <f>IF(AND($I139=1,$H139&gt;0),VLOOKUP($H139,$A$14:AD$163,11,FALSE),0)</f>
        <v>0</v>
      </c>
      <c r="L139" s="217">
        <f>IF(AND($I139=1,$H139&gt;0),VLOOKUP($H139,$A$14:AE$163,12,FALSE),0)</f>
        <v>0</v>
      </c>
      <c r="M139" s="217">
        <f>IF(AND($I139=1,$H139&gt;0),VLOOKUP($H139,$A$14:AF$163,13,FALSE),0)</f>
        <v>0</v>
      </c>
      <c r="N139" s="144" t="str">
        <f t="shared" si="47"/>
        <v/>
      </c>
      <c r="O139" s="106" t="str">
        <f t="shared" si="48"/>
        <v/>
      </c>
      <c r="P139" s="19" t="str">
        <f t="shared" si="49"/>
        <v/>
      </c>
      <c r="Q139" s="31" t="str">
        <f>IF(A139&lt;&gt;0,VLOOKUP(A139,Liste!$A$10:$K$159,8,FALSE),"")</f>
        <v/>
      </c>
      <c r="R139" s="30"/>
      <c r="S139" s="225"/>
      <c r="T139" s="27"/>
      <c r="U139" s="27"/>
      <c r="V139" s="27"/>
      <c r="W139" s="27"/>
      <c r="X139" s="27"/>
      <c r="Y139" s="27"/>
      <c r="Z139" s="27"/>
      <c r="AA139" s="27"/>
      <c r="AB139" s="5">
        <f t="shared" si="50"/>
        <v>0</v>
      </c>
      <c r="AC139" s="33">
        <f t="shared" si="51"/>
        <v>0</v>
      </c>
      <c r="AD139" s="112">
        <f t="shared" si="52"/>
        <v>0</v>
      </c>
      <c r="AE139" s="108">
        <f t="shared" si="53"/>
        <v>1000</v>
      </c>
    </row>
    <row r="140" spans="1:31" ht="13" x14ac:dyDescent="0.3">
      <c r="A140" s="216"/>
      <c r="B140" s="213" t="str">
        <f>IF(A140&lt;&gt;0,VLOOKUP(A140,Liste!$A$10:$D$159,4,FALSE),"")</f>
        <v/>
      </c>
      <c r="C140" s="214">
        <f t="shared" si="41"/>
        <v>0</v>
      </c>
      <c r="D140" s="214">
        <f t="shared" si="42"/>
        <v>0</v>
      </c>
      <c r="E140" s="214">
        <f t="shared" si="43"/>
        <v>0</v>
      </c>
      <c r="F140" s="211">
        <f t="shared" si="44"/>
        <v>0</v>
      </c>
      <c r="G140" s="215"/>
      <c r="H140" s="210"/>
      <c r="I140" s="211">
        <f t="shared" si="45"/>
        <v>0</v>
      </c>
      <c r="J140" s="211">
        <f t="shared" si="46"/>
        <v>0</v>
      </c>
      <c r="K140" s="217">
        <f>IF(AND($I140=1,$H140&gt;0),VLOOKUP($H140,$A$14:AD$163,11,FALSE),0)</f>
        <v>0</v>
      </c>
      <c r="L140" s="217">
        <f>IF(AND($I140=1,$H140&gt;0),VLOOKUP($H140,$A$14:AE$163,12,FALSE),0)</f>
        <v>0</v>
      </c>
      <c r="M140" s="217">
        <f>IF(AND($I140=1,$H140&gt;0),VLOOKUP($H140,$A$14:AF$163,13,FALSE),0)</f>
        <v>0</v>
      </c>
      <c r="N140" s="144" t="str">
        <f t="shared" si="47"/>
        <v/>
      </c>
      <c r="O140" s="106" t="str">
        <f t="shared" si="48"/>
        <v/>
      </c>
      <c r="P140" s="19" t="str">
        <f t="shared" si="49"/>
        <v/>
      </c>
      <c r="Q140" s="31" t="str">
        <f>IF(A140&lt;&gt;0,VLOOKUP(A140,Liste!$A$10:$K$159,8,FALSE),"")</f>
        <v/>
      </c>
      <c r="R140" s="30"/>
      <c r="S140" s="225"/>
      <c r="T140" s="27"/>
      <c r="U140" s="27"/>
      <c r="V140" s="27"/>
      <c r="W140" s="27"/>
      <c r="X140" s="27"/>
      <c r="Y140" s="27"/>
      <c r="Z140" s="27"/>
      <c r="AA140" s="27"/>
      <c r="AB140" s="5">
        <f t="shared" si="50"/>
        <v>0</v>
      </c>
      <c r="AC140" s="33">
        <f t="shared" si="51"/>
        <v>0</v>
      </c>
      <c r="AD140" s="112">
        <f t="shared" si="52"/>
        <v>0</v>
      </c>
      <c r="AE140" s="108">
        <f t="shared" si="53"/>
        <v>1000</v>
      </c>
    </row>
    <row r="141" spans="1:31" ht="13" x14ac:dyDescent="0.3">
      <c r="A141" s="216"/>
      <c r="B141" s="213" t="str">
        <f>IF(A141&lt;&gt;0,VLOOKUP(A141,Liste!$A$10:$D$159,4,FALSE),"")</f>
        <v/>
      </c>
      <c r="C141" s="214">
        <f t="shared" si="41"/>
        <v>0</v>
      </c>
      <c r="D141" s="214">
        <f t="shared" si="42"/>
        <v>0</v>
      </c>
      <c r="E141" s="214">
        <f t="shared" si="43"/>
        <v>0</v>
      </c>
      <c r="F141" s="211">
        <f t="shared" si="44"/>
        <v>0</v>
      </c>
      <c r="G141" s="215"/>
      <c r="H141" s="210"/>
      <c r="I141" s="211">
        <f t="shared" si="45"/>
        <v>0</v>
      </c>
      <c r="J141" s="211">
        <f t="shared" si="46"/>
        <v>0</v>
      </c>
      <c r="K141" s="217">
        <f>IF(AND($I141=1,$H141&gt;0),VLOOKUP($H141,$A$14:AD$163,11,FALSE),0)</f>
        <v>0</v>
      </c>
      <c r="L141" s="217">
        <f>IF(AND($I141=1,$H141&gt;0),VLOOKUP($H141,$A$14:AE$163,12,FALSE),0)</f>
        <v>0</v>
      </c>
      <c r="M141" s="217">
        <f>IF(AND($I141=1,$H141&gt;0),VLOOKUP($H141,$A$14:AF$163,13,FALSE),0)</f>
        <v>0</v>
      </c>
      <c r="N141" s="144" t="str">
        <f t="shared" si="47"/>
        <v/>
      </c>
      <c r="O141" s="106" t="str">
        <f t="shared" si="48"/>
        <v/>
      </c>
      <c r="P141" s="19" t="str">
        <f t="shared" si="49"/>
        <v/>
      </c>
      <c r="Q141" s="31" t="str">
        <f>IF(A141&lt;&gt;0,VLOOKUP(A141,Liste!$A$10:$K$159,8,FALSE),"")</f>
        <v/>
      </c>
      <c r="R141" s="30"/>
      <c r="S141" s="225"/>
      <c r="T141" s="27"/>
      <c r="U141" s="27"/>
      <c r="V141" s="27"/>
      <c r="W141" s="27"/>
      <c r="X141" s="27"/>
      <c r="Y141" s="27"/>
      <c r="Z141" s="27"/>
      <c r="AA141" s="27"/>
      <c r="AB141" s="5">
        <f t="shared" si="50"/>
        <v>0</v>
      </c>
      <c r="AC141" s="33">
        <f t="shared" si="51"/>
        <v>0</v>
      </c>
      <c r="AD141" s="112">
        <f t="shared" si="52"/>
        <v>0</v>
      </c>
      <c r="AE141" s="108">
        <f t="shared" si="53"/>
        <v>1000</v>
      </c>
    </row>
    <row r="142" spans="1:31" ht="13" x14ac:dyDescent="0.3">
      <c r="A142" s="216"/>
      <c r="B142" s="213" t="str">
        <f>IF(A142&lt;&gt;0,VLOOKUP(A142,Liste!$A$10:$D$159,4,FALSE),"")</f>
        <v/>
      </c>
      <c r="C142" s="214">
        <f t="shared" ref="C142:C163" si="54">F142*(K142=1)</f>
        <v>0</v>
      </c>
      <c r="D142" s="214">
        <f t="shared" ref="D142:D163" si="55">F142*(L142=1)</f>
        <v>0</v>
      </c>
      <c r="E142" s="214">
        <f t="shared" ref="E142:E173" si="56">F142*(M142=1)</f>
        <v>0</v>
      </c>
      <c r="F142" s="211">
        <f t="shared" ref="F142:F163" si="57">IF(I142=1,VLOOKUP(A142,$A$14:$AA$163,16+$B$4,0),0)</f>
        <v>0</v>
      </c>
      <c r="G142" s="215"/>
      <c r="H142" s="210"/>
      <c r="I142" s="211">
        <f t="shared" ref="I142:I163" si="58">1*(IF(G142&gt;=1,VLOOKUP(A142,$A$14:$AA$163,16+$B$4,0)&gt;0))</f>
        <v>0</v>
      </c>
      <c r="J142" s="211">
        <f t="shared" ref="J142:J163" si="59">IF(F142&gt;0,F142,0)</f>
        <v>0</v>
      </c>
      <c r="K142" s="217">
        <f>IF(AND($I142=1,$H142&gt;0),VLOOKUP($H142,$A$14:AD$163,11,FALSE),0)</f>
        <v>0</v>
      </c>
      <c r="L142" s="217">
        <f>IF(AND($I142=1,$H142&gt;0),VLOOKUP($H142,$A$14:AE$163,12,FALSE),0)</f>
        <v>0</v>
      </c>
      <c r="M142" s="217">
        <f>IF(AND($I142=1,$H142&gt;0),VLOOKUP($H142,$A$14:AF$163,13,FALSE),0)</f>
        <v>0</v>
      </c>
      <c r="N142" s="144" t="str">
        <f t="shared" ref="N142:N173" si="60">IF(AND(I142&gt;0,K142+L142+M142=0),"EN ATTENTE",IF(K142+L142+M142&gt;1,"ERREUR",""))</f>
        <v/>
      </c>
      <c r="O142" s="106" t="str">
        <f t="shared" ref="O142:O163" si="61">IF(AND(AC142&gt;3,AD142&gt;$D$10*$O$12),1,"")</f>
        <v/>
      </c>
      <c r="P142" s="19" t="str">
        <f t="shared" ref="P142:P163" si="62">IF(I142=1,K142*(K142=1)+L142*2*(L142=1)+M142*3*(M142=1),"")</f>
        <v/>
      </c>
      <c r="Q142" s="31" t="str">
        <f>IF(A142&lt;&gt;0,VLOOKUP(A142,Liste!$A$10:$K$159,8,FALSE),"")</f>
        <v/>
      </c>
      <c r="R142" s="30"/>
      <c r="S142" s="225"/>
      <c r="T142" s="30"/>
      <c r="U142" s="30"/>
      <c r="V142" s="30"/>
      <c r="W142" s="30"/>
      <c r="X142" s="30"/>
      <c r="Y142" s="30"/>
      <c r="Z142" s="30"/>
      <c r="AA142" s="30"/>
      <c r="AB142" s="5">
        <f t="shared" ref="AB142:AB163" si="63">(H142+I142)*(J142&gt;0)</f>
        <v>0</v>
      </c>
      <c r="AC142" s="33">
        <f t="shared" ref="AC142:AC163" si="64">COUNTIF($H$14:$H$163,A142)</f>
        <v>0</v>
      </c>
      <c r="AD142" s="112">
        <f t="shared" ref="AD142:AD173" si="65">SUMIF($H$14:$H$163,A142,$J$14:$J$163)+(J142*(AC142&gt;0))</f>
        <v>0</v>
      </c>
      <c r="AE142" s="108">
        <f t="shared" ref="AE142:AE163" si="66">IF(H142&gt;0,H142+0.5*(I142=1),A142*(I142=1))+(1000*(I142&lt;1))</f>
        <v>1000</v>
      </c>
    </row>
    <row r="143" spans="1:31" ht="13" x14ac:dyDescent="0.3">
      <c r="A143" s="216"/>
      <c r="B143" s="213" t="str">
        <f>IF(A143&lt;&gt;0,VLOOKUP(A143,Liste!$A$10:$D$159,4,FALSE),"")</f>
        <v/>
      </c>
      <c r="C143" s="214">
        <f t="shared" si="54"/>
        <v>0</v>
      </c>
      <c r="D143" s="214">
        <f t="shared" si="55"/>
        <v>0</v>
      </c>
      <c r="E143" s="214">
        <f t="shared" si="56"/>
        <v>0</v>
      </c>
      <c r="F143" s="211">
        <f t="shared" si="57"/>
        <v>0</v>
      </c>
      <c r="G143" s="215"/>
      <c r="H143" s="210"/>
      <c r="I143" s="211">
        <f t="shared" si="58"/>
        <v>0</v>
      </c>
      <c r="J143" s="211">
        <f t="shared" si="59"/>
        <v>0</v>
      </c>
      <c r="K143" s="217">
        <f>IF(AND($I143=1,$H143&gt;0),VLOOKUP($H143,$A$14:AD$163,11,FALSE),0)</f>
        <v>0</v>
      </c>
      <c r="L143" s="217">
        <f>IF(AND($I143=1,$H143&gt;0),VLOOKUP($H143,$A$14:AE$163,12,FALSE),0)</f>
        <v>0</v>
      </c>
      <c r="M143" s="217">
        <f>IF(AND($I143=1,$H143&gt;0),VLOOKUP($H143,$A$14:AF$163,13,FALSE),0)</f>
        <v>0</v>
      </c>
      <c r="N143" s="144" t="str">
        <f t="shared" si="60"/>
        <v/>
      </c>
      <c r="O143" s="106" t="str">
        <f t="shared" si="61"/>
        <v/>
      </c>
      <c r="P143" s="19" t="str">
        <f t="shared" si="62"/>
        <v/>
      </c>
      <c r="Q143" s="31" t="str">
        <f>IF(A143&lt;&gt;0,VLOOKUP(A143,Liste!$A$10:$K$159,8,FALSE),"")</f>
        <v/>
      </c>
      <c r="R143" s="30"/>
      <c r="S143" s="225"/>
      <c r="T143" s="30"/>
      <c r="U143" s="30"/>
      <c r="V143" s="30"/>
      <c r="W143" s="30"/>
      <c r="X143" s="30"/>
      <c r="Y143" s="30"/>
      <c r="Z143" s="30"/>
      <c r="AA143" s="30"/>
      <c r="AB143" s="5">
        <f t="shared" si="63"/>
        <v>0</v>
      </c>
      <c r="AC143" s="33">
        <f t="shared" si="64"/>
        <v>0</v>
      </c>
      <c r="AD143" s="112">
        <f t="shared" si="65"/>
        <v>0</v>
      </c>
      <c r="AE143" s="108">
        <f t="shared" si="66"/>
        <v>1000</v>
      </c>
    </row>
    <row r="144" spans="1:31" ht="13" x14ac:dyDescent="0.3">
      <c r="A144" s="216"/>
      <c r="B144" s="213" t="str">
        <f>IF(A144&lt;&gt;0,VLOOKUP(A144,Liste!$A$10:$D$159,4,FALSE),"")</f>
        <v/>
      </c>
      <c r="C144" s="214">
        <f t="shared" si="54"/>
        <v>0</v>
      </c>
      <c r="D144" s="214">
        <f t="shared" si="55"/>
        <v>0</v>
      </c>
      <c r="E144" s="214">
        <f t="shared" si="56"/>
        <v>0</v>
      </c>
      <c r="F144" s="211">
        <f t="shared" si="57"/>
        <v>0</v>
      </c>
      <c r="G144" s="215"/>
      <c r="H144" s="210"/>
      <c r="I144" s="211">
        <f t="shared" si="58"/>
        <v>0</v>
      </c>
      <c r="J144" s="211">
        <f t="shared" si="59"/>
        <v>0</v>
      </c>
      <c r="K144" s="217">
        <f>IF(AND($I144=1,$H144&gt;0),VLOOKUP($H144,$A$14:AD$163,11,FALSE),0)</f>
        <v>0</v>
      </c>
      <c r="L144" s="217">
        <f>IF(AND($I144=1,$H144&gt;0),VLOOKUP($H144,$A$14:AE$163,12,FALSE),0)</f>
        <v>0</v>
      </c>
      <c r="M144" s="217">
        <f>IF(AND($I144=1,$H144&gt;0),VLOOKUP($H144,$A$14:AF$163,13,FALSE),0)</f>
        <v>0</v>
      </c>
      <c r="N144" s="144" t="str">
        <f t="shared" si="60"/>
        <v/>
      </c>
      <c r="O144" s="106" t="str">
        <f t="shared" si="61"/>
        <v/>
      </c>
      <c r="P144" s="19" t="str">
        <f t="shared" si="62"/>
        <v/>
      </c>
      <c r="Q144" s="31" t="str">
        <f>IF(A144&lt;&gt;0,VLOOKUP(A144,Liste!$A$10:$K$159,8,FALSE),"")</f>
        <v/>
      </c>
      <c r="R144" s="30"/>
      <c r="S144" s="225"/>
      <c r="T144" s="30"/>
      <c r="U144" s="30"/>
      <c r="V144" s="30"/>
      <c r="W144" s="30"/>
      <c r="X144" s="30"/>
      <c r="Y144" s="30"/>
      <c r="Z144" s="30"/>
      <c r="AA144" s="30"/>
      <c r="AB144" s="5">
        <f t="shared" si="63"/>
        <v>0</v>
      </c>
      <c r="AC144" s="33">
        <f t="shared" si="64"/>
        <v>0</v>
      </c>
      <c r="AD144" s="112">
        <f t="shared" si="65"/>
        <v>0</v>
      </c>
      <c r="AE144" s="108">
        <f t="shared" si="66"/>
        <v>1000</v>
      </c>
    </row>
    <row r="145" spans="1:31" ht="13" x14ac:dyDescent="0.3">
      <c r="A145" s="216"/>
      <c r="B145" s="213" t="str">
        <f>IF(A145&lt;&gt;0,VLOOKUP(A145,Liste!$A$10:$D$159,4,FALSE),"")</f>
        <v/>
      </c>
      <c r="C145" s="214">
        <f t="shared" si="54"/>
        <v>0</v>
      </c>
      <c r="D145" s="214">
        <f t="shared" si="55"/>
        <v>0</v>
      </c>
      <c r="E145" s="214">
        <f t="shared" si="56"/>
        <v>0</v>
      </c>
      <c r="F145" s="211">
        <f t="shared" si="57"/>
        <v>0</v>
      </c>
      <c r="G145" s="215"/>
      <c r="H145" s="210"/>
      <c r="I145" s="211">
        <f t="shared" si="58"/>
        <v>0</v>
      </c>
      <c r="J145" s="211">
        <f t="shared" si="59"/>
        <v>0</v>
      </c>
      <c r="K145" s="217">
        <f>IF(AND($I145=1,$H145&gt;0),VLOOKUP($H145,$A$14:AD$163,11,FALSE),0)</f>
        <v>0</v>
      </c>
      <c r="L145" s="217">
        <f>IF(AND($I145=1,$H145&gt;0),VLOOKUP($H145,$A$14:AE$163,12,FALSE),0)</f>
        <v>0</v>
      </c>
      <c r="M145" s="217">
        <f>IF(AND($I145=1,$H145&gt;0),VLOOKUP($H145,$A$14:AF$163,13,FALSE),0)</f>
        <v>0</v>
      </c>
      <c r="N145" s="144" t="str">
        <f t="shared" si="60"/>
        <v/>
      </c>
      <c r="O145" s="106" t="str">
        <f t="shared" si="61"/>
        <v/>
      </c>
      <c r="P145" s="19" t="str">
        <f t="shared" si="62"/>
        <v/>
      </c>
      <c r="Q145" s="31" t="str">
        <f>IF(A145&lt;&gt;0,VLOOKUP(A145,Liste!$A$10:$K$159,8,FALSE),"")</f>
        <v/>
      </c>
      <c r="R145" s="30"/>
      <c r="S145" s="225"/>
      <c r="T145" s="30"/>
      <c r="U145" s="30"/>
      <c r="V145" s="30"/>
      <c r="W145" s="30"/>
      <c r="X145" s="30"/>
      <c r="Y145" s="30"/>
      <c r="Z145" s="30"/>
      <c r="AA145" s="30"/>
      <c r="AB145" s="5">
        <f t="shared" si="63"/>
        <v>0</v>
      </c>
      <c r="AC145" s="33">
        <f t="shared" si="64"/>
        <v>0</v>
      </c>
      <c r="AD145" s="112">
        <f t="shared" si="65"/>
        <v>0</v>
      </c>
      <c r="AE145" s="108">
        <f t="shared" si="66"/>
        <v>1000</v>
      </c>
    </row>
    <row r="146" spans="1:31" ht="13" x14ac:dyDescent="0.3">
      <c r="A146" s="216"/>
      <c r="B146" s="213" t="str">
        <f>IF(A146&lt;&gt;0,VLOOKUP(A146,Liste!$A$10:$D$159,4,FALSE),"")</f>
        <v/>
      </c>
      <c r="C146" s="214">
        <f t="shared" si="54"/>
        <v>0</v>
      </c>
      <c r="D146" s="214">
        <f t="shared" si="55"/>
        <v>0</v>
      </c>
      <c r="E146" s="214">
        <f t="shared" si="56"/>
        <v>0</v>
      </c>
      <c r="F146" s="211">
        <f t="shared" si="57"/>
        <v>0</v>
      </c>
      <c r="G146" s="215"/>
      <c r="H146" s="210"/>
      <c r="I146" s="211">
        <f t="shared" si="58"/>
        <v>0</v>
      </c>
      <c r="J146" s="211">
        <f t="shared" si="59"/>
        <v>0</v>
      </c>
      <c r="K146" s="217">
        <f>IF(AND($I146=1,$H146&gt;0),VLOOKUP($H146,$A$14:AD$163,11,FALSE),0)</f>
        <v>0</v>
      </c>
      <c r="L146" s="217">
        <f>IF(AND($I146=1,$H146&gt;0),VLOOKUP($H146,$A$14:AE$163,12,FALSE),0)</f>
        <v>0</v>
      </c>
      <c r="M146" s="217">
        <f>IF(AND($I146=1,$H146&gt;0),VLOOKUP($H146,$A$14:AF$163,13,FALSE),0)</f>
        <v>0</v>
      </c>
      <c r="N146" s="144" t="str">
        <f t="shared" si="60"/>
        <v/>
      </c>
      <c r="O146" s="106" t="str">
        <f t="shared" si="61"/>
        <v/>
      </c>
      <c r="P146" s="19" t="str">
        <f t="shared" si="62"/>
        <v/>
      </c>
      <c r="Q146" s="31" t="str">
        <f>IF(A146&lt;&gt;0,VLOOKUP(A146,Liste!$A$10:$K$159,8,FALSE),"")</f>
        <v/>
      </c>
      <c r="R146" s="30"/>
      <c r="S146" s="225"/>
      <c r="T146" s="30"/>
      <c r="U146" s="30"/>
      <c r="V146" s="30"/>
      <c r="W146" s="30"/>
      <c r="X146" s="30"/>
      <c r="Y146" s="30"/>
      <c r="Z146" s="30"/>
      <c r="AA146" s="30"/>
      <c r="AB146" s="5">
        <f t="shared" si="63"/>
        <v>0</v>
      </c>
      <c r="AC146" s="33">
        <f t="shared" si="64"/>
        <v>0</v>
      </c>
      <c r="AD146" s="112">
        <f t="shared" si="65"/>
        <v>0</v>
      </c>
      <c r="AE146" s="108">
        <f t="shared" si="66"/>
        <v>1000</v>
      </c>
    </row>
    <row r="147" spans="1:31" ht="13" x14ac:dyDescent="0.3">
      <c r="A147" s="216"/>
      <c r="B147" s="213" t="str">
        <f>IF(A147&lt;&gt;0,VLOOKUP(A147,Liste!$A$10:$D$159,4,FALSE),"")</f>
        <v/>
      </c>
      <c r="C147" s="214">
        <f t="shared" si="54"/>
        <v>0</v>
      </c>
      <c r="D147" s="214">
        <f t="shared" si="55"/>
        <v>0</v>
      </c>
      <c r="E147" s="214">
        <f t="shared" si="56"/>
        <v>0</v>
      </c>
      <c r="F147" s="211">
        <f t="shared" si="57"/>
        <v>0</v>
      </c>
      <c r="G147" s="215"/>
      <c r="H147" s="210"/>
      <c r="I147" s="211">
        <f t="shared" si="58"/>
        <v>0</v>
      </c>
      <c r="J147" s="211">
        <f t="shared" si="59"/>
        <v>0</v>
      </c>
      <c r="K147" s="217">
        <f>IF(AND($I147=1,$H147&gt;0),VLOOKUP($H147,$A$14:AD$163,11,FALSE),0)</f>
        <v>0</v>
      </c>
      <c r="L147" s="217">
        <f>IF(AND($I147=1,$H147&gt;0),VLOOKUP($H147,$A$14:AE$163,12,FALSE),0)</f>
        <v>0</v>
      </c>
      <c r="M147" s="217">
        <f>IF(AND($I147=1,$H147&gt;0),VLOOKUP($H147,$A$14:AF$163,13,FALSE),0)</f>
        <v>0</v>
      </c>
      <c r="N147" s="144" t="str">
        <f t="shared" si="60"/>
        <v/>
      </c>
      <c r="O147" s="106" t="str">
        <f t="shared" si="61"/>
        <v/>
      </c>
      <c r="P147" s="19" t="str">
        <f t="shared" si="62"/>
        <v/>
      </c>
      <c r="Q147" s="31" t="str">
        <f>IF(A147&lt;&gt;0,VLOOKUP(A147,Liste!$A$10:$K$159,8,FALSE),"")</f>
        <v/>
      </c>
      <c r="R147" s="30"/>
      <c r="S147" s="225"/>
      <c r="T147" s="30"/>
      <c r="U147" s="30"/>
      <c r="V147" s="30"/>
      <c r="W147" s="30"/>
      <c r="X147" s="30"/>
      <c r="Y147" s="30"/>
      <c r="Z147" s="30"/>
      <c r="AA147" s="30"/>
      <c r="AB147" s="5">
        <f t="shared" si="63"/>
        <v>0</v>
      </c>
      <c r="AC147" s="33">
        <f t="shared" si="64"/>
        <v>0</v>
      </c>
      <c r="AD147" s="112">
        <f t="shared" si="65"/>
        <v>0</v>
      </c>
      <c r="AE147" s="108">
        <f t="shared" si="66"/>
        <v>1000</v>
      </c>
    </row>
    <row r="148" spans="1:31" ht="13" x14ac:dyDescent="0.3">
      <c r="A148" s="216"/>
      <c r="B148" s="213" t="str">
        <f>IF(A148&lt;&gt;0,VLOOKUP(A148,Liste!$A$10:$D$159,4,FALSE),"")</f>
        <v/>
      </c>
      <c r="C148" s="214">
        <f t="shared" si="54"/>
        <v>0</v>
      </c>
      <c r="D148" s="214">
        <f t="shared" si="55"/>
        <v>0</v>
      </c>
      <c r="E148" s="214">
        <f t="shared" si="56"/>
        <v>0</v>
      </c>
      <c r="F148" s="211">
        <f t="shared" si="57"/>
        <v>0</v>
      </c>
      <c r="G148" s="215"/>
      <c r="H148" s="210"/>
      <c r="I148" s="211">
        <f t="shared" si="58"/>
        <v>0</v>
      </c>
      <c r="J148" s="211">
        <f t="shared" si="59"/>
        <v>0</v>
      </c>
      <c r="K148" s="217">
        <f>IF(AND($I148=1,$H148&gt;0),VLOOKUP($H148,$A$14:AD$163,11,FALSE),0)</f>
        <v>0</v>
      </c>
      <c r="L148" s="217">
        <f>IF(AND($I148=1,$H148&gt;0),VLOOKUP($H148,$A$14:AE$163,12,FALSE),0)</f>
        <v>0</v>
      </c>
      <c r="M148" s="217">
        <f>IF(AND($I148=1,$H148&gt;0),VLOOKUP($H148,$A$14:AF$163,13,FALSE),0)</f>
        <v>0</v>
      </c>
      <c r="N148" s="144" t="str">
        <f t="shared" si="60"/>
        <v/>
      </c>
      <c r="O148" s="106" t="str">
        <f t="shared" si="61"/>
        <v/>
      </c>
      <c r="P148" s="19" t="str">
        <f t="shared" si="62"/>
        <v/>
      </c>
      <c r="Q148" s="31" t="str">
        <f>IF(A148&lt;&gt;0,VLOOKUP(A148,Liste!$A$10:$K$159,8,FALSE),"")</f>
        <v/>
      </c>
      <c r="R148" s="30"/>
      <c r="S148" s="225"/>
      <c r="T148" s="30"/>
      <c r="U148" s="30"/>
      <c r="V148" s="30"/>
      <c r="W148" s="30"/>
      <c r="X148" s="30"/>
      <c r="Y148" s="30"/>
      <c r="Z148" s="30"/>
      <c r="AA148" s="30"/>
      <c r="AB148" s="5">
        <f t="shared" si="63"/>
        <v>0</v>
      </c>
      <c r="AC148" s="33">
        <f t="shared" si="64"/>
        <v>0</v>
      </c>
      <c r="AD148" s="112">
        <f t="shared" si="65"/>
        <v>0</v>
      </c>
      <c r="AE148" s="108">
        <f t="shared" si="66"/>
        <v>1000</v>
      </c>
    </row>
    <row r="149" spans="1:31" ht="13" x14ac:dyDescent="0.3">
      <c r="A149" s="216"/>
      <c r="B149" s="213"/>
      <c r="C149" s="214">
        <f t="shared" si="54"/>
        <v>0</v>
      </c>
      <c r="D149" s="214">
        <f t="shared" si="55"/>
        <v>0</v>
      </c>
      <c r="E149" s="214">
        <f t="shared" si="56"/>
        <v>0</v>
      </c>
      <c r="F149" s="211">
        <f t="shared" si="57"/>
        <v>0</v>
      </c>
      <c r="G149" s="215"/>
      <c r="H149" s="210"/>
      <c r="I149" s="211">
        <f t="shared" si="58"/>
        <v>0</v>
      </c>
      <c r="J149" s="211">
        <f t="shared" si="59"/>
        <v>0</v>
      </c>
      <c r="K149" s="217">
        <f>IF(AND($I149=1,$H149&gt;0),VLOOKUP($H149,$A$14:AD$163,11,FALSE),0)</f>
        <v>0</v>
      </c>
      <c r="L149" s="217">
        <f>IF(AND($I149=1,$H149&gt;0),VLOOKUP($H149,$A$14:AE$163,12,FALSE),0)</f>
        <v>0</v>
      </c>
      <c r="M149" s="217">
        <f>IF(AND($I149=1,$H149&gt;0),VLOOKUP($H149,$A$14:AF$163,13,FALSE),0)</f>
        <v>0</v>
      </c>
      <c r="N149" s="144" t="str">
        <f t="shared" si="60"/>
        <v/>
      </c>
      <c r="O149" s="106" t="str">
        <f t="shared" si="61"/>
        <v/>
      </c>
      <c r="P149" s="19" t="str">
        <f t="shared" si="62"/>
        <v/>
      </c>
      <c r="Q149" s="31" t="str">
        <f>IF(A149&lt;&gt;0,VLOOKUP(A149,Liste!$A$10:$K$159,8,FALSE),"")</f>
        <v/>
      </c>
      <c r="R149" s="30"/>
      <c r="S149" s="225"/>
      <c r="T149" s="30"/>
      <c r="U149" s="30"/>
      <c r="V149" s="30"/>
      <c r="W149" s="30"/>
      <c r="X149" s="30"/>
      <c r="Y149" s="30"/>
      <c r="Z149" s="30"/>
      <c r="AA149" s="30"/>
      <c r="AB149" s="5">
        <f t="shared" si="63"/>
        <v>0</v>
      </c>
      <c r="AC149" s="33">
        <f t="shared" si="64"/>
        <v>0</v>
      </c>
      <c r="AD149" s="112">
        <f t="shared" si="65"/>
        <v>0</v>
      </c>
      <c r="AE149" s="108">
        <f t="shared" si="66"/>
        <v>1000</v>
      </c>
    </row>
    <row r="150" spans="1:31" ht="13" x14ac:dyDescent="0.3">
      <c r="A150" s="216"/>
      <c r="B150" s="213" t="str">
        <f>IF(A150&lt;&gt;0,VLOOKUP(A150,Liste!$A$10:$D$159,4,FALSE),"")</f>
        <v/>
      </c>
      <c r="C150" s="214">
        <f t="shared" si="54"/>
        <v>0</v>
      </c>
      <c r="D150" s="214">
        <f t="shared" si="55"/>
        <v>0</v>
      </c>
      <c r="E150" s="214">
        <f t="shared" si="56"/>
        <v>0</v>
      </c>
      <c r="F150" s="211">
        <f t="shared" si="57"/>
        <v>0</v>
      </c>
      <c r="G150" s="215"/>
      <c r="H150" s="210"/>
      <c r="I150" s="211">
        <f t="shared" si="58"/>
        <v>0</v>
      </c>
      <c r="J150" s="211">
        <f t="shared" si="59"/>
        <v>0</v>
      </c>
      <c r="K150" s="217">
        <f>IF(AND($I150=1,$H150&gt;0),VLOOKUP($H150,$A$14:AD$163,11,FALSE),0)</f>
        <v>0</v>
      </c>
      <c r="L150" s="217">
        <f>IF(AND($I150=1,$H150&gt;0),VLOOKUP($H150,$A$14:AE$163,12,FALSE),0)</f>
        <v>0</v>
      </c>
      <c r="M150" s="217">
        <f>IF(AND($I150=1,$H150&gt;0),VLOOKUP($H150,$A$14:AF$163,13,FALSE),0)</f>
        <v>0</v>
      </c>
      <c r="N150" s="144" t="str">
        <f t="shared" si="60"/>
        <v/>
      </c>
      <c r="O150" s="106" t="str">
        <f t="shared" si="61"/>
        <v/>
      </c>
      <c r="P150" s="19" t="str">
        <f t="shared" si="62"/>
        <v/>
      </c>
      <c r="Q150" s="31" t="str">
        <f>IF(A150&lt;&gt;0,VLOOKUP(A150,Liste!$A$10:$K$159,8,FALSE),"")</f>
        <v/>
      </c>
      <c r="R150" s="30"/>
      <c r="S150" s="225"/>
      <c r="T150" s="30"/>
      <c r="U150" s="30"/>
      <c r="V150" s="30"/>
      <c r="W150" s="30"/>
      <c r="X150" s="30"/>
      <c r="Y150" s="30"/>
      <c r="Z150" s="30"/>
      <c r="AA150" s="30"/>
      <c r="AB150" s="5">
        <f t="shared" si="63"/>
        <v>0</v>
      </c>
      <c r="AC150" s="33">
        <f t="shared" si="64"/>
        <v>0</v>
      </c>
      <c r="AD150" s="112">
        <f t="shared" si="65"/>
        <v>0</v>
      </c>
      <c r="AE150" s="108">
        <f t="shared" si="66"/>
        <v>1000</v>
      </c>
    </row>
    <row r="151" spans="1:31" ht="13" x14ac:dyDescent="0.3">
      <c r="A151" s="216"/>
      <c r="B151" s="213" t="str">
        <f>IF(A151&lt;&gt;0,VLOOKUP(A151,Liste!$A$10:$D$159,4,FALSE),"")</f>
        <v/>
      </c>
      <c r="C151" s="214">
        <f t="shared" si="54"/>
        <v>0</v>
      </c>
      <c r="D151" s="214">
        <f t="shared" si="55"/>
        <v>0</v>
      </c>
      <c r="E151" s="214">
        <f t="shared" si="56"/>
        <v>0</v>
      </c>
      <c r="F151" s="211">
        <f t="shared" si="57"/>
        <v>0</v>
      </c>
      <c r="G151" s="215"/>
      <c r="H151" s="210"/>
      <c r="I151" s="211">
        <f t="shared" si="58"/>
        <v>0</v>
      </c>
      <c r="J151" s="211">
        <f t="shared" si="59"/>
        <v>0</v>
      </c>
      <c r="K151" s="217">
        <f>IF(AND($I151=1,$H151&gt;0),VLOOKUP($H151,$A$14:AD$163,11,FALSE),0)</f>
        <v>0</v>
      </c>
      <c r="L151" s="217">
        <f>IF(AND($I151=1,$H151&gt;0),VLOOKUP($H151,$A$14:AE$163,12,FALSE),0)</f>
        <v>0</v>
      </c>
      <c r="M151" s="217">
        <f>IF(AND($I151=1,$H151&gt;0),VLOOKUP($H151,$A$14:AF$163,13,FALSE),0)</f>
        <v>0</v>
      </c>
      <c r="N151" s="144" t="str">
        <f t="shared" si="60"/>
        <v/>
      </c>
      <c r="O151" s="106" t="str">
        <f t="shared" si="61"/>
        <v/>
      </c>
      <c r="P151" s="19" t="str">
        <f t="shared" si="62"/>
        <v/>
      </c>
      <c r="Q151" s="31" t="str">
        <f>IF(A151&lt;&gt;0,VLOOKUP(A151,Liste!$A$10:$K$159,8,FALSE),"")</f>
        <v/>
      </c>
      <c r="R151" s="30"/>
      <c r="S151" s="225"/>
      <c r="T151" s="30"/>
      <c r="U151" s="30"/>
      <c r="V151" s="30"/>
      <c r="W151" s="30"/>
      <c r="X151" s="30"/>
      <c r="Y151" s="30"/>
      <c r="Z151" s="30"/>
      <c r="AA151" s="30"/>
      <c r="AB151" s="5">
        <f t="shared" si="63"/>
        <v>0</v>
      </c>
      <c r="AC151" s="33">
        <f t="shared" si="64"/>
        <v>0</v>
      </c>
      <c r="AD151" s="112">
        <f t="shared" si="65"/>
        <v>0</v>
      </c>
      <c r="AE151" s="108">
        <f t="shared" si="66"/>
        <v>1000</v>
      </c>
    </row>
    <row r="152" spans="1:31" ht="13" x14ac:dyDescent="0.3">
      <c r="A152" s="216"/>
      <c r="B152" s="213" t="str">
        <f>IF(A152&lt;&gt;0,VLOOKUP(A152,Liste!$A$10:$D$159,4,FALSE),"")</f>
        <v/>
      </c>
      <c r="C152" s="214">
        <f t="shared" si="54"/>
        <v>0</v>
      </c>
      <c r="D152" s="214">
        <f t="shared" si="55"/>
        <v>0</v>
      </c>
      <c r="E152" s="214">
        <f t="shared" si="56"/>
        <v>0</v>
      </c>
      <c r="F152" s="211">
        <f t="shared" si="57"/>
        <v>0</v>
      </c>
      <c r="G152" s="215"/>
      <c r="H152" s="210"/>
      <c r="I152" s="211">
        <f t="shared" si="58"/>
        <v>0</v>
      </c>
      <c r="J152" s="211">
        <f t="shared" si="59"/>
        <v>0</v>
      </c>
      <c r="K152" s="217">
        <f>IF(AND($I152=1,$H152&gt;0),VLOOKUP($H152,$A$14:AD$163,11,FALSE),0)</f>
        <v>0</v>
      </c>
      <c r="L152" s="217">
        <f>IF(AND($I152=1,$H152&gt;0),VLOOKUP($H152,$A$14:AE$163,12,FALSE),0)</f>
        <v>0</v>
      </c>
      <c r="M152" s="217">
        <f>IF(AND($I152=1,$H152&gt;0),VLOOKUP($H152,$A$14:AF$163,13,FALSE),0)</f>
        <v>0</v>
      </c>
      <c r="N152" s="144" t="str">
        <f t="shared" si="60"/>
        <v/>
      </c>
      <c r="O152" s="106" t="str">
        <f t="shared" si="61"/>
        <v/>
      </c>
      <c r="P152" s="19" t="str">
        <f t="shared" si="62"/>
        <v/>
      </c>
      <c r="Q152" s="31" t="str">
        <f>IF(A152&lt;&gt;0,VLOOKUP(A152,Liste!$A$10:$K$159,8,FALSE),"")</f>
        <v/>
      </c>
      <c r="R152" s="30"/>
      <c r="S152" s="225"/>
      <c r="T152" s="30"/>
      <c r="U152" s="30"/>
      <c r="V152" s="30"/>
      <c r="W152" s="30"/>
      <c r="X152" s="30"/>
      <c r="Y152" s="30"/>
      <c r="Z152" s="30"/>
      <c r="AA152" s="30"/>
      <c r="AB152" s="5">
        <f t="shared" si="63"/>
        <v>0</v>
      </c>
      <c r="AC152" s="33">
        <f t="shared" si="64"/>
        <v>0</v>
      </c>
      <c r="AD152" s="112">
        <f t="shared" si="65"/>
        <v>0</v>
      </c>
      <c r="AE152" s="108">
        <f t="shared" si="66"/>
        <v>1000</v>
      </c>
    </row>
    <row r="153" spans="1:31" ht="13" x14ac:dyDescent="0.3">
      <c r="A153" s="216"/>
      <c r="B153" s="213" t="str">
        <f>IF(A153&lt;&gt;0,VLOOKUP(A153,Liste!$A$10:$D$159,4,FALSE),"")</f>
        <v/>
      </c>
      <c r="C153" s="214">
        <f t="shared" si="54"/>
        <v>0</v>
      </c>
      <c r="D153" s="214">
        <f t="shared" si="55"/>
        <v>0</v>
      </c>
      <c r="E153" s="214">
        <f t="shared" si="56"/>
        <v>0</v>
      </c>
      <c r="F153" s="211">
        <f t="shared" si="57"/>
        <v>0</v>
      </c>
      <c r="G153" s="215"/>
      <c r="H153" s="210"/>
      <c r="I153" s="211">
        <f t="shared" si="58"/>
        <v>0</v>
      </c>
      <c r="J153" s="211">
        <f t="shared" si="59"/>
        <v>0</v>
      </c>
      <c r="K153" s="217">
        <f>IF(AND($I153=1,$H153&gt;0),VLOOKUP($H153,$A$14:AD$163,11,FALSE),0)</f>
        <v>0</v>
      </c>
      <c r="L153" s="217">
        <f>IF(AND($I153=1,$H153&gt;0),VLOOKUP($H153,$A$14:AE$163,12,FALSE),0)</f>
        <v>0</v>
      </c>
      <c r="M153" s="217">
        <f>IF(AND($I153=1,$H153&gt;0),VLOOKUP($H153,$A$14:AF$163,13,FALSE),0)</f>
        <v>0</v>
      </c>
      <c r="N153" s="144" t="str">
        <f t="shared" si="60"/>
        <v/>
      </c>
      <c r="O153" s="106" t="str">
        <f t="shared" si="61"/>
        <v/>
      </c>
      <c r="P153" s="19" t="str">
        <f t="shared" si="62"/>
        <v/>
      </c>
      <c r="Q153" s="31" t="str">
        <f>IF(A153&lt;&gt;0,VLOOKUP(A153,Liste!$A$10:$K$159,8,FALSE),"")</f>
        <v/>
      </c>
      <c r="R153" s="30"/>
      <c r="S153" s="225"/>
      <c r="T153" s="30"/>
      <c r="U153" s="30"/>
      <c r="V153" s="30"/>
      <c r="W153" s="30"/>
      <c r="X153" s="30"/>
      <c r="Y153" s="30"/>
      <c r="Z153" s="30"/>
      <c r="AA153" s="30"/>
      <c r="AB153" s="5">
        <f t="shared" si="63"/>
        <v>0</v>
      </c>
      <c r="AC153" s="33">
        <f t="shared" si="64"/>
        <v>0</v>
      </c>
      <c r="AD153" s="112">
        <f t="shared" si="65"/>
        <v>0</v>
      </c>
      <c r="AE153" s="108">
        <f t="shared" si="66"/>
        <v>1000</v>
      </c>
    </row>
    <row r="154" spans="1:31" ht="13" x14ac:dyDescent="0.3">
      <c r="A154" s="216"/>
      <c r="B154" s="213" t="str">
        <f>IF(A154&lt;&gt;0,VLOOKUP(A154,Liste!$A$10:$D$159,4,FALSE),"")</f>
        <v/>
      </c>
      <c r="C154" s="214">
        <f t="shared" si="54"/>
        <v>0</v>
      </c>
      <c r="D154" s="214">
        <f t="shared" si="55"/>
        <v>0</v>
      </c>
      <c r="E154" s="214">
        <f t="shared" si="56"/>
        <v>0</v>
      </c>
      <c r="F154" s="211">
        <f t="shared" si="57"/>
        <v>0</v>
      </c>
      <c r="G154" s="215"/>
      <c r="H154" s="210"/>
      <c r="I154" s="211">
        <f t="shared" si="58"/>
        <v>0</v>
      </c>
      <c r="J154" s="211">
        <f t="shared" si="59"/>
        <v>0</v>
      </c>
      <c r="K154" s="217">
        <f>IF(AND($I154=1,$H154&gt;0),VLOOKUP($H154,$A$14:AD$163,11,FALSE),0)</f>
        <v>0</v>
      </c>
      <c r="L154" s="217">
        <f>IF(AND($I154=1,$H154&gt;0),VLOOKUP($H154,$A$14:AE$163,12,FALSE),0)</f>
        <v>0</v>
      </c>
      <c r="M154" s="217">
        <f>IF(AND($I154=1,$H154&gt;0),VLOOKUP($H154,$A$14:AF$163,13,FALSE),0)</f>
        <v>0</v>
      </c>
      <c r="N154" s="144" t="str">
        <f t="shared" si="60"/>
        <v/>
      </c>
      <c r="O154" s="106" t="str">
        <f t="shared" si="61"/>
        <v/>
      </c>
      <c r="P154" s="19" t="str">
        <f t="shared" si="62"/>
        <v/>
      </c>
      <c r="Q154" s="31" t="str">
        <f>IF(A154&lt;&gt;0,VLOOKUP(A154,Liste!$A$10:$K$159,8,FALSE),"")</f>
        <v/>
      </c>
      <c r="R154" s="30"/>
      <c r="S154" s="225"/>
      <c r="T154" s="30"/>
      <c r="U154" s="30"/>
      <c r="V154" s="30"/>
      <c r="W154" s="30"/>
      <c r="X154" s="30"/>
      <c r="Y154" s="30"/>
      <c r="Z154" s="30"/>
      <c r="AA154" s="30"/>
      <c r="AB154" s="5">
        <f t="shared" si="63"/>
        <v>0</v>
      </c>
      <c r="AC154" s="33">
        <f t="shared" si="64"/>
        <v>0</v>
      </c>
      <c r="AD154" s="112">
        <f t="shared" si="65"/>
        <v>0</v>
      </c>
      <c r="AE154" s="108">
        <f t="shared" si="66"/>
        <v>1000</v>
      </c>
    </row>
    <row r="155" spans="1:31" ht="13" x14ac:dyDescent="0.3">
      <c r="A155" s="216"/>
      <c r="B155" s="213" t="str">
        <f>IF(A155&lt;&gt;0,VLOOKUP(A155,Liste!$A$10:$D$159,4,FALSE),"")</f>
        <v/>
      </c>
      <c r="C155" s="214">
        <f t="shared" si="54"/>
        <v>0</v>
      </c>
      <c r="D155" s="214">
        <f t="shared" si="55"/>
        <v>0</v>
      </c>
      <c r="E155" s="214">
        <f t="shared" si="56"/>
        <v>0</v>
      </c>
      <c r="F155" s="211">
        <f t="shared" si="57"/>
        <v>0</v>
      </c>
      <c r="G155" s="215"/>
      <c r="H155" s="210"/>
      <c r="I155" s="211">
        <f t="shared" si="58"/>
        <v>0</v>
      </c>
      <c r="J155" s="211">
        <f t="shared" si="59"/>
        <v>0</v>
      </c>
      <c r="K155" s="217">
        <f>IF(AND($I155=1,$H155&gt;0),VLOOKUP($H155,$A$14:AD$163,11,FALSE),0)</f>
        <v>0</v>
      </c>
      <c r="L155" s="217">
        <f>IF(AND($I155=1,$H155&gt;0),VLOOKUP($H155,$A$14:AE$163,12,FALSE),0)</f>
        <v>0</v>
      </c>
      <c r="M155" s="217">
        <f>IF(AND($I155=1,$H155&gt;0),VLOOKUP($H155,$A$14:AF$163,13,FALSE),0)</f>
        <v>0</v>
      </c>
      <c r="N155" s="144" t="str">
        <f t="shared" si="60"/>
        <v/>
      </c>
      <c r="O155" s="106" t="str">
        <f t="shared" si="61"/>
        <v/>
      </c>
      <c r="P155" s="19" t="str">
        <f t="shared" si="62"/>
        <v/>
      </c>
      <c r="Q155" s="31" t="str">
        <f>IF(A155&lt;&gt;0,VLOOKUP(A155,Liste!$A$10:$K$159,8,FALSE),"")</f>
        <v/>
      </c>
      <c r="R155" s="30"/>
      <c r="S155" s="225"/>
      <c r="T155" s="30"/>
      <c r="U155" s="30"/>
      <c r="V155" s="30"/>
      <c r="W155" s="30"/>
      <c r="X155" s="30"/>
      <c r="Y155" s="30"/>
      <c r="Z155" s="30"/>
      <c r="AA155" s="30"/>
      <c r="AB155" s="5">
        <f t="shared" si="63"/>
        <v>0</v>
      </c>
      <c r="AC155" s="33">
        <f t="shared" si="64"/>
        <v>0</v>
      </c>
      <c r="AD155" s="112">
        <f t="shared" si="65"/>
        <v>0</v>
      </c>
      <c r="AE155" s="108">
        <f t="shared" si="66"/>
        <v>1000</v>
      </c>
    </row>
    <row r="156" spans="1:31" ht="13" x14ac:dyDescent="0.3">
      <c r="A156" s="216"/>
      <c r="B156" s="213" t="str">
        <f>IF(A156&lt;&gt;0,VLOOKUP(A156,Liste!$A$10:$D$159,4,FALSE),"")</f>
        <v/>
      </c>
      <c r="C156" s="214">
        <f t="shared" si="54"/>
        <v>0</v>
      </c>
      <c r="D156" s="214">
        <f t="shared" si="55"/>
        <v>0</v>
      </c>
      <c r="E156" s="214">
        <f t="shared" si="56"/>
        <v>0</v>
      </c>
      <c r="F156" s="211">
        <f t="shared" si="57"/>
        <v>0</v>
      </c>
      <c r="G156" s="215"/>
      <c r="H156" s="210"/>
      <c r="I156" s="211">
        <f t="shared" si="58"/>
        <v>0</v>
      </c>
      <c r="J156" s="211">
        <f t="shared" si="59"/>
        <v>0</v>
      </c>
      <c r="K156" s="217">
        <f>IF(AND($I156=1,$H156&gt;0),VLOOKUP($H156,$A$14:AD$163,11,FALSE),0)</f>
        <v>0</v>
      </c>
      <c r="L156" s="217">
        <f>IF(AND($I156=1,$H156&gt;0),VLOOKUP($H156,$A$14:AE$163,12,FALSE),0)</f>
        <v>0</v>
      </c>
      <c r="M156" s="217">
        <f>IF(AND($I156=1,$H156&gt;0),VLOOKUP($H156,$A$14:AF$163,13,FALSE),0)</f>
        <v>0</v>
      </c>
      <c r="N156" s="144" t="str">
        <f t="shared" si="60"/>
        <v/>
      </c>
      <c r="O156" s="106" t="str">
        <f t="shared" si="61"/>
        <v/>
      </c>
      <c r="P156" s="19" t="str">
        <f t="shared" si="62"/>
        <v/>
      </c>
      <c r="Q156" s="31" t="str">
        <f>IF(A156&lt;&gt;0,VLOOKUP(A156,Liste!$A$10:$K$159,8,FALSE),"")</f>
        <v/>
      </c>
      <c r="R156" s="30"/>
      <c r="S156" s="225"/>
      <c r="T156" s="30"/>
      <c r="U156" s="30"/>
      <c r="V156" s="30"/>
      <c r="W156" s="30"/>
      <c r="X156" s="30"/>
      <c r="Y156" s="30"/>
      <c r="Z156" s="30"/>
      <c r="AA156" s="30"/>
      <c r="AB156" s="5">
        <f t="shared" si="63"/>
        <v>0</v>
      </c>
      <c r="AC156" s="33">
        <f t="shared" si="64"/>
        <v>0</v>
      </c>
      <c r="AD156" s="112">
        <f t="shared" si="65"/>
        <v>0</v>
      </c>
      <c r="AE156" s="108">
        <f t="shared" si="66"/>
        <v>1000</v>
      </c>
    </row>
    <row r="157" spans="1:31" ht="13" x14ac:dyDescent="0.3">
      <c r="A157" s="216"/>
      <c r="B157" s="213" t="str">
        <f>IF(A157&lt;&gt;0,VLOOKUP(A157,Liste!$A$10:$D$159,4,FALSE),"")</f>
        <v/>
      </c>
      <c r="C157" s="214">
        <f t="shared" si="54"/>
        <v>0</v>
      </c>
      <c r="D157" s="214">
        <f t="shared" si="55"/>
        <v>0</v>
      </c>
      <c r="E157" s="214">
        <f t="shared" si="56"/>
        <v>0</v>
      </c>
      <c r="F157" s="211">
        <f t="shared" si="57"/>
        <v>0</v>
      </c>
      <c r="G157" s="215"/>
      <c r="H157" s="210"/>
      <c r="I157" s="211">
        <f t="shared" si="58"/>
        <v>0</v>
      </c>
      <c r="J157" s="211">
        <f t="shared" si="59"/>
        <v>0</v>
      </c>
      <c r="K157" s="217">
        <f>IF(AND($I157=1,$H157&gt;0),VLOOKUP($H157,$A$14:AD$163,11,FALSE),0)</f>
        <v>0</v>
      </c>
      <c r="L157" s="217">
        <f>IF(AND($I157=1,$H157&gt;0),VLOOKUP($H157,$A$14:AE$163,12,FALSE),0)</f>
        <v>0</v>
      </c>
      <c r="M157" s="217">
        <f>IF(AND($I157=1,$H157&gt;0),VLOOKUP($H157,$A$14:AF$163,13,FALSE),0)</f>
        <v>0</v>
      </c>
      <c r="N157" s="144" t="str">
        <f t="shared" si="60"/>
        <v/>
      </c>
      <c r="O157" s="106" t="str">
        <f t="shared" si="61"/>
        <v/>
      </c>
      <c r="P157" s="19" t="str">
        <f t="shared" si="62"/>
        <v/>
      </c>
      <c r="Q157" s="31" t="str">
        <f>IF(A157&lt;&gt;0,VLOOKUP(A157,Liste!$A$10:$K$159,8,FALSE),"")</f>
        <v/>
      </c>
      <c r="R157" s="30"/>
      <c r="S157" s="225"/>
      <c r="T157" s="30"/>
      <c r="U157" s="30"/>
      <c r="V157" s="30"/>
      <c r="W157" s="30"/>
      <c r="X157" s="30"/>
      <c r="Y157" s="30"/>
      <c r="Z157" s="30"/>
      <c r="AA157" s="30"/>
      <c r="AB157" s="5">
        <f t="shared" si="63"/>
        <v>0</v>
      </c>
      <c r="AC157" s="33">
        <f t="shared" si="64"/>
        <v>0</v>
      </c>
      <c r="AD157" s="112">
        <f t="shared" si="65"/>
        <v>0</v>
      </c>
      <c r="AE157" s="108">
        <f t="shared" si="66"/>
        <v>1000</v>
      </c>
    </row>
    <row r="158" spans="1:31" ht="13" x14ac:dyDescent="0.3">
      <c r="A158" s="216"/>
      <c r="B158" s="213" t="str">
        <f>IF(A158&lt;&gt;0,VLOOKUP(A158,Liste!$A$10:$D$159,4,FALSE),"")</f>
        <v/>
      </c>
      <c r="C158" s="214">
        <f t="shared" si="54"/>
        <v>0</v>
      </c>
      <c r="D158" s="214">
        <f t="shared" si="55"/>
        <v>0</v>
      </c>
      <c r="E158" s="214">
        <f t="shared" si="56"/>
        <v>0</v>
      </c>
      <c r="F158" s="211">
        <f t="shared" si="57"/>
        <v>0</v>
      </c>
      <c r="G158" s="215"/>
      <c r="H158" s="210"/>
      <c r="I158" s="211">
        <f t="shared" si="58"/>
        <v>0</v>
      </c>
      <c r="J158" s="211">
        <f t="shared" si="59"/>
        <v>0</v>
      </c>
      <c r="K158" s="217">
        <f>IF(AND($I158=1,$H158&gt;0),VLOOKUP($H158,$A$14:AD$163,11,FALSE),0)</f>
        <v>0</v>
      </c>
      <c r="L158" s="217">
        <f>IF(AND($I158=1,$H158&gt;0),VLOOKUP($H158,$A$14:AE$163,12,FALSE),0)</f>
        <v>0</v>
      </c>
      <c r="M158" s="217">
        <f>IF(AND($I158=1,$H158&gt;0),VLOOKUP($H158,$A$14:AF$163,13,FALSE),0)</f>
        <v>0</v>
      </c>
      <c r="N158" s="144"/>
      <c r="O158" s="106" t="str">
        <f t="shared" si="61"/>
        <v/>
      </c>
      <c r="P158" s="19" t="str">
        <f t="shared" si="62"/>
        <v/>
      </c>
      <c r="Q158" s="31" t="str">
        <f>IF(A158&lt;&gt;0,VLOOKUP(A158,Liste!$A$10:$K$159,8,FALSE),"")</f>
        <v/>
      </c>
      <c r="R158" s="30"/>
      <c r="S158" s="225"/>
      <c r="T158" s="30"/>
      <c r="U158" s="30"/>
      <c r="V158" s="30"/>
      <c r="W158" s="30"/>
      <c r="X158" s="30"/>
      <c r="Y158" s="30"/>
      <c r="Z158" s="30"/>
      <c r="AA158" s="30"/>
      <c r="AB158" s="5">
        <f t="shared" si="63"/>
        <v>0</v>
      </c>
      <c r="AC158" s="33">
        <f t="shared" si="64"/>
        <v>0</v>
      </c>
      <c r="AD158" s="112">
        <f t="shared" si="65"/>
        <v>0</v>
      </c>
      <c r="AE158" s="108">
        <f t="shared" si="66"/>
        <v>1000</v>
      </c>
    </row>
    <row r="159" spans="1:31" ht="13" x14ac:dyDescent="0.3">
      <c r="A159" s="216"/>
      <c r="B159" s="213" t="str">
        <f>IF(A159&lt;&gt;0,VLOOKUP(A159,Liste!$A$10:$D$159,4,FALSE),"")</f>
        <v/>
      </c>
      <c r="C159" s="214">
        <f t="shared" si="54"/>
        <v>0</v>
      </c>
      <c r="D159" s="214">
        <f t="shared" si="55"/>
        <v>0</v>
      </c>
      <c r="E159" s="214">
        <f t="shared" si="56"/>
        <v>0</v>
      </c>
      <c r="F159" s="211">
        <f t="shared" si="57"/>
        <v>0</v>
      </c>
      <c r="G159" s="215"/>
      <c r="H159" s="210"/>
      <c r="I159" s="211">
        <f t="shared" si="58"/>
        <v>0</v>
      </c>
      <c r="J159" s="211">
        <f t="shared" si="59"/>
        <v>0</v>
      </c>
      <c r="K159" s="217">
        <f>IF(AND($I159=1,$H159&gt;0),VLOOKUP($H159,$A$14:AD$163,11,FALSE),0)</f>
        <v>0</v>
      </c>
      <c r="L159" s="217">
        <f>IF(AND($I159=1,$H159&gt;0),VLOOKUP($H159,$A$14:AE$163,12,FALSE),0)</f>
        <v>0</v>
      </c>
      <c r="M159" s="217">
        <f>IF(AND($I159=1,$H159&gt;0),VLOOKUP($H159,$A$14:AF$163,13,FALSE),0)</f>
        <v>0</v>
      </c>
      <c r="N159" s="144" t="str">
        <f>IF(AND(I159&gt;0,K159+L159+M159=0),"EN ATTENTE",IF(K159+L159+M159&gt;1,"ERREUR",""))</f>
        <v/>
      </c>
      <c r="O159" s="106" t="str">
        <f t="shared" si="61"/>
        <v/>
      </c>
      <c r="P159" s="19" t="str">
        <f t="shared" si="62"/>
        <v/>
      </c>
      <c r="Q159" s="31" t="str">
        <f>IF(A159&lt;&gt;0,VLOOKUP(A159,Liste!$A$10:$K$159,8,FALSE),"")</f>
        <v/>
      </c>
      <c r="R159" s="30"/>
      <c r="S159" s="225"/>
      <c r="T159" s="30"/>
      <c r="U159" s="30"/>
      <c r="V159" s="30"/>
      <c r="W159" s="30"/>
      <c r="X159" s="30"/>
      <c r="Y159" s="30"/>
      <c r="Z159" s="30"/>
      <c r="AA159" s="30"/>
      <c r="AB159" s="5">
        <f t="shared" si="63"/>
        <v>0</v>
      </c>
      <c r="AC159" s="33">
        <f t="shared" si="64"/>
        <v>0</v>
      </c>
      <c r="AD159" s="112">
        <f t="shared" si="65"/>
        <v>0</v>
      </c>
      <c r="AE159" s="108">
        <f t="shared" si="66"/>
        <v>1000</v>
      </c>
    </row>
    <row r="160" spans="1:31" ht="13" x14ac:dyDescent="0.3">
      <c r="A160" s="216"/>
      <c r="B160" s="213" t="str">
        <f>IF(A160&lt;&gt;0,VLOOKUP(A160,Liste!$A$10:$D$159,4,FALSE),"")</f>
        <v/>
      </c>
      <c r="C160" s="214">
        <f t="shared" si="54"/>
        <v>0</v>
      </c>
      <c r="D160" s="214">
        <f t="shared" si="55"/>
        <v>0</v>
      </c>
      <c r="E160" s="214">
        <f t="shared" si="56"/>
        <v>0</v>
      </c>
      <c r="F160" s="211">
        <f t="shared" si="57"/>
        <v>0</v>
      </c>
      <c r="G160" s="215"/>
      <c r="H160" s="210"/>
      <c r="I160" s="211">
        <f t="shared" si="58"/>
        <v>0</v>
      </c>
      <c r="J160" s="211">
        <f t="shared" si="59"/>
        <v>0</v>
      </c>
      <c r="K160" s="217">
        <f>IF(AND($I160=1,$H160&gt;0),VLOOKUP($H160,$A$14:AD$163,11,FALSE),0)</f>
        <v>0</v>
      </c>
      <c r="L160" s="217">
        <f>IF(AND($I160=1,$H160&gt;0),VLOOKUP($H160,$A$14:AE$163,12,FALSE),0)</f>
        <v>0</v>
      </c>
      <c r="M160" s="217">
        <f>IF(AND($I160=1,$H160&gt;0),VLOOKUP($H160,$A$14:AF$163,13,FALSE),0)</f>
        <v>0</v>
      </c>
      <c r="N160" s="144" t="str">
        <f>IF(AND(I160&gt;0,K160+L160+M160=0),"EN ATTENTE",IF(K160+L160+M160&gt;1,"ERREUR",""))</f>
        <v/>
      </c>
      <c r="O160" s="106" t="str">
        <f t="shared" si="61"/>
        <v/>
      </c>
      <c r="P160" s="19" t="str">
        <f t="shared" si="62"/>
        <v/>
      </c>
      <c r="Q160" s="31" t="str">
        <f>IF(A160&lt;&gt;0,VLOOKUP(A160,Liste!$A$10:$K$159,8,FALSE),"")</f>
        <v/>
      </c>
      <c r="R160" s="30"/>
      <c r="S160" s="225"/>
      <c r="T160" s="30"/>
      <c r="U160" s="30"/>
      <c r="V160" s="30"/>
      <c r="W160" s="30"/>
      <c r="X160" s="30"/>
      <c r="Y160" s="30"/>
      <c r="Z160" s="30"/>
      <c r="AA160" s="30"/>
      <c r="AB160" s="5">
        <f t="shared" si="63"/>
        <v>0</v>
      </c>
      <c r="AC160" s="33">
        <f t="shared" si="64"/>
        <v>0</v>
      </c>
      <c r="AD160" s="112">
        <f t="shared" si="65"/>
        <v>0</v>
      </c>
      <c r="AE160" s="108">
        <f t="shared" si="66"/>
        <v>1000</v>
      </c>
    </row>
    <row r="161" spans="1:31" ht="13" x14ac:dyDescent="0.3">
      <c r="A161" s="216"/>
      <c r="B161" s="213" t="str">
        <f>IF(A161&lt;&gt;0,VLOOKUP(A161,Liste!$A$10:$D$159,4,FALSE),"")</f>
        <v/>
      </c>
      <c r="C161" s="214">
        <f t="shared" si="54"/>
        <v>0</v>
      </c>
      <c r="D161" s="214">
        <f t="shared" si="55"/>
        <v>0</v>
      </c>
      <c r="E161" s="214">
        <f t="shared" si="56"/>
        <v>0</v>
      </c>
      <c r="F161" s="211">
        <f t="shared" si="57"/>
        <v>0</v>
      </c>
      <c r="G161" s="215"/>
      <c r="H161" s="210"/>
      <c r="I161" s="211">
        <f t="shared" si="58"/>
        <v>0</v>
      </c>
      <c r="J161" s="211">
        <f t="shared" si="59"/>
        <v>0</v>
      </c>
      <c r="K161" s="217">
        <f>IF(AND($I161=1,$H161&gt;0),VLOOKUP($H161,$A$14:AD$163,11,FALSE),0)</f>
        <v>0</v>
      </c>
      <c r="L161" s="217">
        <f>IF(AND($I161=1,$H161&gt;0),VLOOKUP($H161,$A$14:AE$163,12,FALSE),0)</f>
        <v>0</v>
      </c>
      <c r="M161" s="217">
        <f>IF(AND($I161=1,$H161&gt;0),VLOOKUP($H161,$A$14:AF$163,13,FALSE),0)</f>
        <v>0</v>
      </c>
      <c r="N161" s="144" t="str">
        <f>IF(AND(I161&gt;0,K161+L161+M161=0),"EN ATTENTE",IF(K161+L161+M161&gt;1,"ERREUR",""))</f>
        <v/>
      </c>
      <c r="O161" s="106" t="str">
        <f t="shared" si="61"/>
        <v/>
      </c>
      <c r="P161" s="19" t="str">
        <f t="shared" si="62"/>
        <v/>
      </c>
      <c r="Q161" s="31" t="str">
        <f>IF(A161&lt;&gt;0,VLOOKUP(A161,Liste!$A$10:$K$159,8,FALSE),"")</f>
        <v/>
      </c>
      <c r="R161" s="30"/>
      <c r="S161" s="225"/>
      <c r="T161" s="30"/>
      <c r="U161" s="30"/>
      <c r="V161" s="30"/>
      <c r="W161" s="30"/>
      <c r="X161" s="30"/>
      <c r="Y161" s="30"/>
      <c r="Z161" s="30"/>
      <c r="AA161" s="30"/>
      <c r="AB161" s="5">
        <f t="shared" si="63"/>
        <v>0</v>
      </c>
      <c r="AC161" s="33">
        <f t="shared" si="64"/>
        <v>0</v>
      </c>
      <c r="AD161" s="112">
        <f t="shared" si="65"/>
        <v>0</v>
      </c>
      <c r="AE161" s="108">
        <f t="shared" si="66"/>
        <v>1000</v>
      </c>
    </row>
    <row r="162" spans="1:31" ht="13" x14ac:dyDescent="0.3">
      <c r="A162" s="216"/>
      <c r="B162" s="213" t="str">
        <f>IF(A162&lt;&gt;0,VLOOKUP(A162,Liste!$A$10:$D$159,4,FALSE),"")</f>
        <v/>
      </c>
      <c r="C162" s="214">
        <f t="shared" si="54"/>
        <v>0</v>
      </c>
      <c r="D162" s="214">
        <f t="shared" si="55"/>
        <v>0</v>
      </c>
      <c r="E162" s="214">
        <f t="shared" si="56"/>
        <v>0</v>
      </c>
      <c r="F162" s="211">
        <f t="shared" si="57"/>
        <v>0</v>
      </c>
      <c r="G162" s="215"/>
      <c r="H162" s="210"/>
      <c r="I162" s="211">
        <f t="shared" si="58"/>
        <v>0</v>
      </c>
      <c r="J162" s="211">
        <f t="shared" si="59"/>
        <v>0</v>
      </c>
      <c r="K162" s="217">
        <f>IF(AND($I162=1,$H162&gt;0),VLOOKUP($H162,$A$14:AD$163,11,FALSE),0)</f>
        <v>0</v>
      </c>
      <c r="L162" s="217">
        <f>IF(AND($I162=1,$H162&gt;0),VLOOKUP($H162,$A$14:AE$163,12,FALSE),0)</f>
        <v>0</v>
      </c>
      <c r="M162" s="217">
        <f>IF(AND($I162=1,$H162&gt;0),VLOOKUP($H162,$A$14:AF$163,13,FALSE),0)</f>
        <v>0</v>
      </c>
      <c r="N162" s="144" t="str">
        <f>IF(AND(I162&gt;0,K162+L162+M162=0),"EN ATTENTE",IF(K162+L162+M162&gt;1,"ERREUR",""))</f>
        <v/>
      </c>
      <c r="O162" s="106" t="str">
        <f t="shared" si="61"/>
        <v/>
      </c>
      <c r="P162" s="19" t="str">
        <f t="shared" si="62"/>
        <v/>
      </c>
      <c r="Q162" s="31" t="str">
        <f>IF(A162&lt;&gt;0,VLOOKUP(A162,Liste!$A$10:$K$159,8,FALSE),"")</f>
        <v/>
      </c>
      <c r="R162" s="30"/>
      <c r="S162" s="225"/>
      <c r="T162" s="30"/>
      <c r="U162" s="30"/>
      <c r="V162" s="30"/>
      <c r="W162" s="30"/>
      <c r="X162" s="30"/>
      <c r="Y162" s="30"/>
      <c r="Z162" s="30"/>
      <c r="AA162" s="30"/>
      <c r="AB162" s="5">
        <f t="shared" si="63"/>
        <v>0</v>
      </c>
      <c r="AC162" s="33">
        <f t="shared" si="64"/>
        <v>0</v>
      </c>
      <c r="AD162" s="112">
        <f t="shared" si="65"/>
        <v>0</v>
      </c>
      <c r="AE162" s="108">
        <f t="shared" si="66"/>
        <v>1000</v>
      </c>
    </row>
    <row r="163" spans="1:31" ht="13" x14ac:dyDescent="0.3">
      <c r="A163" s="216"/>
      <c r="B163" s="213" t="str">
        <f>IF(A163&lt;&gt;0,VLOOKUP(A163,Liste!$A$10:$D$159,4,FALSE),"")</f>
        <v/>
      </c>
      <c r="C163" s="214">
        <f t="shared" si="54"/>
        <v>0</v>
      </c>
      <c r="D163" s="214">
        <f t="shared" si="55"/>
        <v>0</v>
      </c>
      <c r="E163" s="214">
        <f t="shared" si="56"/>
        <v>0</v>
      </c>
      <c r="F163" s="211">
        <f t="shared" si="57"/>
        <v>0</v>
      </c>
      <c r="G163" s="215"/>
      <c r="H163" s="210"/>
      <c r="I163" s="211">
        <f t="shared" si="58"/>
        <v>0</v>
      </c>
      <c r="J163" s="211">
        <f t="shared" si="59"/>
        <v>0</v>
      </c>
      <c r="K163" s="217">
        <f>IF(AND($I163=1,$H163&gt;0),VLOOKUP($H163,$A$14:AD$163,11,FALSE),0)</f>
        <v>0</v>
      </c>
      <c r="L163" s="217">
        <f>IF(AND($I163=1,$H163&gt;0),VLOOKUP($H163,$A$14:AE$163,12,FALSE),0)</f>
        <v>0</v>
      </c>
      <c r="M163" s="217">
        <f>IF(AND($I163=1,$H163&gt;0),VLOOKUP($H163,$A$14:AF$163,13,FALSE),0)</f>
        <v>0</v>
      </c>
      <c r="N163" s="144" t="str">
        <f>IF(AND(I163&gt;0,K163+L163+M163=0),"EN ATTENTE",IF(K163+L163+M163&gt;1,"ERREUR",""))</f>
        <v/>
      </c>
      <c r="O163" s="106" t="str">
        <f t="shared" si="61"/>
        <v/>
      </c>
      <c r="P163" s="19" t="str">
        <f t="shared" si="62"/>
        <v/>
      </c>
      <c r="Q163" s="31" t="str">
        <f>IF(A163&lt;&gt;0,VLOOKUP(A163,Liste!$A$10:$K$159,8,FALSE),"")</f>
        <v/>
      </c>
      <c r="R163" s="30"/>
      <c r="S163" s="225"/>
      <c r="T163" s="30"/>
      <c r="U163" s="30"/>
      <c r="V163" s="30"/>
      <c r="W163" s="30"/>
      <c r="X163" s="30"/>
      <c r="Y163" s="30"/>
      <c r="Z163" s="30"/>
      <c r="AA163" s="30"/>
      <c r="AB163" s="5">
        <f t="shared" si="63"/>
        <v>0</v>
      </c>
      <c r="AC163" s="33">
        <f t="shared" si="64"/>
        <v>0</v>
      </c>
      <c r="AD163" s="112">
        <f t="shared" si="65"/>
        <v>0</v>
      </c>
      <c r="AE163" s="108">
        <f t="shared" si="66"/>
        <v>1000</v>
      </c>
    </row>
  </sheetData>
  <sortState xmlns:xlrd2="http://schemas.microsoft.com/office/spreadsheetml/2017/richdata2" ref="A15:AE163">
    <sortCondition descending="1" ref="I14"/>
  </sortState>
  <mergeCells count="1">
    <mergeCell ref="G7:H8"/>
  </mergeCells>
  <conditionalFormatting sqref="J14:J162">
    <cfRule type="cellIs" dxfId="6" priority="7" stopIfTrue="1" operator="equal">
      <formula>0</formula>
    </cfRule>
  </conditionalFormatting>
  <conditionalFormatting sqref="J163">
    <cfRule type="cellIs" dxfId="5" priority="6" stopIfTrue="1" operator="equal">
      <formula>0</formula>
    </cfRule>
  </conditionalFormatting>
  <conditionalFormatting sqref="G7:H8">
    <cfRule type="cellIs" dxfId="4" priority="5" operator="greaterThan">
      <formula>1</formula>
    </cfRule>
  </conditionalFormatting>
  <conditionalFormatting sqref="H14:H163">
    <cfRule type="cellIs" dxfId="3" priority="4" stopIfTrue="1" operator="greaterThan">
      <formula>0</formula>
    </cfRule>
  </conditionalFormatting>
  <conditionalFormatting sqref="O14:O163">
    <cfRule type="cellIs" dxfId="2" priority="3" operator="equal">
      <formula>1</formula>
    </cfRule>
  </conditionalFormatting>
  <conditionalFormatting sqref="N14:N163">
    <cfRule type="containsText" dxfId="1" priority="2" operator="containsText" text="ERREUR">
      <formula>NOT(ISERROR(SEARCH("ERREUR",N14)))</formula>
    </cfRule>
  </conditionalFormatting>
  <conditionalFormatting sqref="AC11">
    <cfRule type="cellIs" dxfId="0" priority="1" operator="greaterThan">
      <formula>0</formula>
    </cfRule>
  </conditionalFormatting>
  <dataValidations count="5">
    <dataValidation allowBlank="1" showInputMessage="1" showErrorMessage="1" sqref="K21:M163" xr:uid="{EEB52764-1EF6-44CA-A152-D613D69B7764}"/>
    <dataValidation type="custom" allowBlank="1" showInputMessage="1" showErrorMessage="1" sqref="AI7:AK11" xr:uid="{EC0AD1B6-8720-4950-851D-AB6D44209C0C}">
      <formula1>"&gt;)1"</formula1>
    </dataValidation>
    <dataValidation type="custom" allowBlank="1" showInputMessage="1" showErrorMessage="1" sqref="AC11" xr:uid="{F07A1143-F3A0-4827-A425-1EE9EC0F1363}">
      <formula1>"V=1"</formula1>
    </dataValidation>
    <dataValidation type="custom" allowBlank="1" showInputMessage="1" showErrorMessage="1" sqref="R3:AA4 Q13:AA13 C14:F163 O3 AL3 G3:H3 L7:M7 O7 AF9 AB14:AE163 AK2:AK3 AJ2 B34:B163 I14:J163 N14:P163" xr:uid="{7C82DBAE-16BA-4DB2-BEBD-48A357B2D618}">
      <formula1>"&gt;=1"</formula1>
    </dataValidation>
    <dataValidation type="whole" allowBlank="1" showInputMessage="1" showErrorMessage="1" sqref="H14:H163" xr:uid="{0C0A1061-60F6-407A-9B98-4F3B885F02DC}">
      <formula1>1</formula1>
      <formula2>500</formula2>
    </dataValidation>
  </dataValidations>
  <pageMargins left="0.7" right="0.7" top="0.75" bottom="0.75" header="0.3" footer="0.3"/>
  <pageSetup paperSize="9" orientation="portrait" horizontalDpi="4294967293" verticalDpi="0" r:id="rId1"/>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1">
    <tabColor rgb="FF92D050"/>
  </sheetPr>
  <dimension ref="A1:J108"/>
  <sheetViews>
    <sheetView topLeftCell="A12" workbookViewId="0">
      <selection activeCell="A29" sqref="A29"/>
    </sheetView>
  </sheetViews>
  <sheetFormatPr baseColWidth="10" defaultRowHeight="12.5" x14ac:dyDescent="0.25"/>
  <cols>
    <col min="1" max="1" width="120.81640625" customWidth="1"/>
  </cols>
  <sheetData>
    <row r="1" spans="1:10" x14ac:dyDescent="0.25">
      <c r="J1" s="36"/>
    </row>
    <row r="3" spans="1:10" ht="18" x14ac:dyDescent="0.4">
      <c r="A3" s="160" t="s">
        <v>28</v>
      </c>
    </row>
    <row r="5" spans="1:10" ht="15.5" x14ac:dyDescent="0.35">
      <c r="A5" s="232" t="s">
        <v>307</v>
      </c>
    </row>
    <row r="6" spans="1:10" ht="15.5" x14ac:dyDescent="0.35">
      <c r="A6" s="232" t="s">
        <v>306</v>
      </c>
    </row>
    <row r="7" spans="1:10" ht="15.5" x14ac:dyDescent="0.35">
      <c r="A7" s="232" t="s">
        <v>75</v>
      </c>
    </row>
    <row r="8" spans="1:10" ht="15.5" x14ac:dyDescent="0.35">
      <c r="A8" s="232"/>
    </row>
    <row r="9" spans="1:10" ht="15.5" x14ac:dyDescent="0.35">
      <c r="A9" s="232"/>
    </row>
    <row r="10" spans="1:10" ht="15.5" x14ac:dyDescent="0.35">
      <c r="A10" s="233" t="s">
        <v>76</v>
      </c>
    </row>
    <row r="11" spans="1:10" ht="15.5" x14ac:dyDescent="0.35">
      <c r="A11" s="232" t="s">
        <v>77</v>
      </c>
    </row>
    <row r="12" spans="1:10" ht="15.5" x14ac:dyDescent="0.35">
      <c r="A12" s="232" t="s">
        <v>78</v>
      </c>
    </row>
    <row r="13" spans="1:10" ht="15.5" x14ac:dyDescent="0.35">
      <c r="A13" s="232"/>
    </row>
    <row r="14" spans="1:10" ht="15.5" x14ac:dyDescent="0.35">
      <c r="A14" s="233" t="s">
        <v>79</v>
      </c>
    </row>
    <row r="15" spans="1:10" ht="15.5" x14ac:dyDescent="0.35">
      <c r="A15" s="232" t="s">
        <v>80</v>
      </c>
    </row>
    <row r="16" spans="1:10" ht="15.5" x14ac:dyDescent="0.35">
      <c r="A16" s="232"/>
    </row>
    <row r="17" spans="1:2" ht="15.5" x14ac:dyDescent="0.35">
      <c r="A17" s="232" t="s">
        <v>413</v>
      </c>
    </row>
    <row r="18" spans="1:2" ht="15.5" x14ac:dyDescent="0.35">
      <c r="A18" s="232" t="s">
        <v>29</v>
      </c>
    </row>
    <row r="19" spans="1:2" ht="15.5" x14ac:dyDescent="0.35">
      <c r="A19" s="232" t="s">
        <v>30</v>
      </c>
    </row>
    <row r="20" spans="1:2" ht="15.5" x14ac:dyDescent="0.35">
      <c r="A20" s="232" t="s">
        <v>50</v>
      </c>
    </row>
    <row r="21" spans="1:2" ht="15.5" x14ac:dyDescent="0.35">
      <c r="A21" s="232" t="s">
        <v>32</v>
      </c>
    </row>
    <row r="22" spans="1:2" ht="15.5" x14ac:dyDescent="0.35">
      <c r="A22" s="232" t="s">
        <v>309</v>
      </c>
    </row>
    <row r="23" spans="1:2" ht="15.5" x14ac:dyDescent="0.35">
      <c r="A23" s="232" t="s">
        <v>308</v>
      </c>
    </row>
    <row r="24" spans="1:2" ht="15.5" x14ac:dyDescent="0.35">
      <c r="A24" s="232" t="s">
        <v>31</v>
      </c>
    </row>
    <row r="25" spans="1:2" ht="15.5" x14ac:dyDescent="0.35">
      <c r="A25" s="232" t="s">
        <v>32</v>
      </c>
    </row>
    <row r="26" spans="1:2" ht="15.5" x14ac:dyDescent="0.35">
      <c r="A26" s="232" t="s">
        <v>81</v>
      </c>
    </row>
    <row r="27" spans="1:2" ht="19" customHeight="1" x14ac:dyDescent="0.35">
      <c r="A27" s="232" t="s">
        <v>162</v>
      </c>
      <c r="B27" s="72"/>
    </row>
    <row r="28" spans="1:2" ht="15.5" x14ac:dyDescent="0.35">
      <c r="A28" s="232" t="s">
        <v>310</v>
      </c>
    </row>
    <row r="29" spans="1:2" ht="15.5" x14ac:dyDescent="0.35">
      <c r="A29" s="232" t="s">
        <v>430</v>
      </c>
      <c r="B29" t="s">
        <v>429</v>
      </c>
    </row>
    <row r="30" spans="1:2" ht="15.5" x14ac:dyDescent="0.35">
      <c r="A30" s="232" t="s">
        <v>33</v>
      </c>
    </row>
    <row r="31" spans="1:2" ht="15.5" x14ac:dyDescent="0.35">
      <c r="A31" s="232" t="s">
        <v>34</v>
      </c>
    </row>
    <row r="32" spans="1:2" ht="15.5" x14ac:dyDescent="0.35">
      <c r="A32" s="232" t="s">
        <v>35</v>
      </c>
    </row>
    <row r="33" spans="1:1" ht="15.5" x14ac:dyDescent="0.35">
      <c r="A33" s="232" t="s">
        <v>82</v>
      </c>
    </row>
    <row r="34" spans="1:1" ht="15.5" x14ac:dyDescent="0.35">
      <c r="A34" s="232" t="s">
        <v>83</v>
      </c>
    </row>
    <row r="35" spans="1:1" ht="15.5" x14ac:dyDescent="0.35">
      <c r="A35" s="232" t="s">
        <v>84</v>
      </c>
    </row>
    <row r="36" spans="1:1" ht="15.5" x14ac:dyDescent="0.35">
      <c r="A36" s="232"/>
    </row>
    <row r="37" spans="1:1" ht="15.5" x14ac:dyDescent="0.35">
      <c r="A37" s="232" t="s">
        <v>36</v>
      </c>
    </row>
    <row r="38" spans="1:1" ht="15.5" x14ac:dyDescent="0.35">
      <c r="A38" s="232" t="s">
        <v>85</v>
      </c>
    </row>
    <row r="39" spans="1:1" ht="15.5" x14ac:dyDescent="0.35">
      <c r="A39" s="232"/>
    </row>
    <row r="40" spans="1:1" ht="15.5" x14ac:dyDescent="0.35">
      <c r="A40" s="232" t="s">
        <v>312</v>
      </c>
    </row>
    <row r="41" spans="1:1" ht="15.5" x14ac:dyDescent="0.35">
      <c r="A41" s="232" t="s">
        <v>311</v>
      </c>
    </row>
    <row r="42" spans="1:1" ht="15.5" x14ac:dyDescent="0.35">
      <c r="A42" s="232" t="s">
        <v>37</v>
      </c>
    </row>
    <row r="43" spans="1:1" ht="15.5" x14ac:dyDescent="0.35">
      <c r="A43" s="232" t="s">
        <v>38</v>
      </c>
    </row>
    <row r="44" spans="1:1" ht="15.5" x14ac:dyDescent="0.35">
      <c r="A44" s="232"/>
    </row>
    <row r="45" spans="1:1" ht="15.5" x14ac:dyDescent="0.35">
      <c r="A45" s="232" t="s">
        <v>417</v>
      </c>
    </row>
    <row r="46" spans="1:1" ht="15.5" x14ac:dyDescent="0.35">
      <c r="A46" s="232"/>
    </row>
    <row r="47" spans="1:1" ht="15.5" x14ac:dyDescent="0.35">
      <c r="A47" s="232" t="s">
        <v>39</v>
      </c>
    </row>
    <row r="48" spans="1:1" ht="15.5" x14ac:dyDescent="0.35">
      <c r="A48" s="232" t="s">
        <v>40</v>
      </c>
    </row>
    <row r="49" spans="1:1" ht="15.5" x14ac:dyDescent="0.35">
      <c r="A49" s="232" t="s">
        <v>41</v>
      </c>
    </row>
    <row r="50" spans="1:1" ht="15.5" x14ac:dyDescent="0.35">
      <c r="A50" s="232" t="s">
        <v>42</v>
      </c>
    </row>
    <row r="51" spans="1:1" ht="15.5" x14ac:dyDescent="0.35">
      <c r="A51" s="232"/>
    </row>
    <row r="52" spans="1:1" ht="15.5" x14ac:dyDescent="0.35">
      <c r="A52" s="232"/>
    </row>
    <row r="53" spans="1:1" ht="15.5" x14ac:dyDescent="0.35">
      <c r="A53" s="232" t="s">
        <v>43</v>
      </c>
    </row>
    <row r="54" spans="1:1" ht="15.5" x14ac:dyDescent="0.35">
      <c r="A54" s="232" t="s">
        <v>44</v>
      </c>
    </row>
    <row r="55" spans="1:1" ht="15.5" x14ac:dyDescent="0.35">
      <c r="A55" s="232" t="s">
        <v>45</v>
      </c>
    </row>
    <row r="56" spans="1:1" ht="15.5" x14ac:dyDescent="0.35">
      <c r="A56" s="232" t="s">
        <v>46</v>
      </c>
    </row>
    <row r="57" spans="1:1" ht="15.5" x14ac:dyDescent="0.35">
      <c r="A57" s="232"/>
    </row>
    <row r="58" spans="1:1" ht="15.5" x14ac:dyDescent="0.35">
      <c r="A58" s="233" t="s">
        <v>424</v>
      </c>
    </row>
    <row r="59" spans="1:1" ht="15.5" x14ac:dyDescent="0.35">
      <c r="A59" s="232" t="s">
        <v>47</v>
      </c>
    </row>
    <row r="60" spans="1:1" ht="15.5" x14ac:dyDescent="0.35">
      <c r="A60" s="232" t="s">
        <v>314</v>
      </c>
    </row>
    <row r="61" spans="1:1" ht="15.5" x14ac:dyDescent="0.35">
      <c r="A61" s="232" t="s">
        <v>313</v>
      </c>
    </row>
    <row r="62" spans="1:1" ht="15.5" x14ac:dyDescent="0.35">
      <c r="A62" s="232" t="s">
        <v>49</v>
      </c>
    </row>
    <row r="63" spans="1:1" ht="15.5" x14ac:dyDescent="0.35">
      <c r="A63" s="232"/>
    </row>
    <row r="64" spans="1:1" ht="15.5" x14ac:dyDescent="0.35">
      <c r="A64" s="232" t="s">
        <v>48</v>
      </c>
    </row>
    <row r="65" spans="1:2" ht="15.5" x14ac:dyDescent="0.35">
      <c r="A65" s="232" t="s">
        <v>48</v>
      </c>
    </row>
    <row r="66" spans="1:2" ht="15.5" x14ac:dyDescent="0.35">
      <c r="A66" s="232"/>
    </row>
    <row r="67" spans="1:2" ht="15.5" x14ac:dyDescent="0.35">
      <c r="A67" s="233" t="s">
        <v>113</v>
      </c>
    </row>
    <row r="68" spans="1:2" ht="15.5" x14ac:dyDescent="0.35">
      <c r="A68" s="232" t="s">
        <v>86</v>
      </c>
    </row>
    <row r="69" spans="1:2" ht="15.5" x14ac:dyDescent="0.35">
      <c r="A69" s="232" t="s">
        <v>87</v>
      </c>
    </row>
    <row r="70" spans="1:2" ht="15.5" x14ac:dyDescent="0.35">
      <c r="A70" s="232" t="s">
        <v>316</v>
      </c>
    </row>
    <row r="71" spans="1:2" ht="15.5" x14ac:dyDescent="0.35">
      <c r="A71" s="232" t="s">
        <v>315</v>
      </c>
    </row>
    <row r="72" spans="1:2" ht="15.5" x14ac:dyDescent="0.35">
      <c r="A72" s="232"/>
    </row>
    <row r="73" spans="1:2" ht="15.5" x14ac:dyDescent="0.35">
      <c r="A73" s="233" t="s">
        <v>114</v>
      </c>
    </row>
    <row r="74" spans="1:2" ht="15.5" x14ac:dyDescent="0.35">
      <c r="A74" s="232" t="s">
        <v>163</v>
      </c>
    </row>
    <row r="75" spans="1:2" ht="15.5" x14ac:dyDescent="0.35">
      <c r="A75" s="232" t="s">
        <v>164</v>
      </c>
    </row>
    <row r="76" spans="1:2" ht="15.5" x14ac:dyDescent="0.35">
      <c r="A76" s="232" t="s">
        <v>88</v>
      </c>
    </row>
    <row r="77" spans="1:2" ht="15.5" x14ac:dyDescent="0.35">
      <c r="A77" s="232" t="s">
        <v>318</v>
      </c>
    </row>
    <row r="78" spans="1:2" ht="15.5" x14ac:dyDescent="0.35">
      <c r="A78" s="232" t="s">
        <v>317</v>
      </c>
    </row>
    <row r="79" spans="1:2" ht="15.5" x14ac:dyDescent="0.35">
      <c r="A79" s="232" t="s">
        <v>165</v>
      </c>
      <c r="B79" s="72"/>
    </row>
    <row r="80" spans="1:2" ht="15.5" x14ac:dyDescent="0.35">
      <c r="A80" s="232"/>
    </row>
    <row r="81" spans="1:5" ht="15.5" x14ac:dyDescent="0.35">
      <c r="A81" s="233" t="s">
        <v>115</v>
      </c>
    </row>
    <row r="82" spans="1:5" ht="15.5" x14ac:dyDescent="0.35">
      <c r="A82" s="232" t="s">
        <v>319</v>
      </c>
    </row>
    <row r="83" spans="1:5" ht="15.5" x14ac:dyDescent="0.35">
      <c r="A83" s="232" t="s">
        <v>409</v>
      </c>
    </row>
    <row r="84" spans="1:5" ht="15.5" x14ac:dyDescent="0.35">
      <c r="A84" s="232" t="s">
        <v>111</v>
      </c>
    </row>
    <row r="86" spans="1:5" ht="15.5" x14ac:dyDescent="0.35">
      <c r="A86" s="233" t="s">
        <v>418</v>
      </c>
    </row>
    <row r="87" spans="1:5" ht="15.5" x14ac:dyDescent="0.35">
      <c r="A87" s="232" t="s">
        <v>425</v>
      </c>
    </row>
    <row r="88" spans="1:5" ht="15.5" x14ac:dyDescent="0.35">
      <c r="A88" s="232"/>
      <c r="E88" s="72"/>
    </row>
    <row r="89" spans="1:5" ht="15.5" x14ac:dyDescent="0.35">
      <c r="A89" s="233" t="s">
        <v>423</v>
      </c>
    </row>
    <row r="90" spans="1:5" ht="15.5" x14ac:dyDescent="0.35">
      <c r="A90" s="232" t="s">
        <v>419</v>
      </c>
      <c r="B90" s="72"/>
    </row>
    <row r="91" spans="1:5" ht="15.5" x14ac:dyDescent="0.35">
      <c r="A91" s="232" t="s">
        <v>420</v>
      </c>
      <c r="B91" s="72"/>
      <c r="C91" s="72"/>
    </row>
    <row r="92" spans="1:5" ht="15.5" x14ac:dyDescent="0.35">
      <c r="A92" s="232" t="s">
        <v>421</v>
      </c>
    </row>
    <row r="93" spans="1:5" ht="15.5" x14ac:dyDescent="0.35">
      <c r="A93" s="232"/>
    </row>
    <row r="94" spans="1:5" ht="15.5" x14ac:dyDescent="0.35">
      <c r="A94" s="232" t="s">
        <v>112</v>
      </c>
    </row>
    <row r="95" spans="1:5" ht="15.5" x14ac:dyDescent="0.35">
      <c r="A95" s="232"/>
    </row>
    <row r="96" spans="1:5" ht="15.5" x14ac:dyDescent="0.35">
      <c r="A96" s="233" t="s">
        <v>426</v>
      </c>
    </row>
    <row r="97" spans="1:1" ht="15.5" x14ac:dyDescent="0.35">
      <c r="A97" s="232" t="s">
        <v>427</v>
      </c>
    </row>
    <row r="98" spans="1:1" ht="15.5" x14ac:dyDescent="0.35">
      <c r="A98" s="232" t="s">
        <v>428</v>
      </c>
    </row>
    <row r="99" spans="1:1" ht="15.5" x14ac:dyDescent="0.35">
      <c r="A99" s="232"/>
    </row>
    <row r="100" spans="1:1" ht="15.5" x14ac:dyDescent="0.35">
      <c r="A100" s="233" t="s">
        <v>302</v>
      </c>
    </row>
    <row r="101" spans="1:1" ht="15.5" x14ac:dyDescent="0.35">
      <c r="A101" s="232" t="s">
        <v>414</v>
      </c>
    </row>
    <row r="102" spans="1:1" ht="15.5" x14ac:dyDescent="0.35">
      <c r="A102" s="232" t="s">
        <v>415</v>
      </c>
    </row>
    <row r="103" spans="1:1" ht="15.5" x14ac:dyDescent="0.35">
      <c r="A103" s="232" t="s">
        <v>416</v>
      </c>
    </row>
    <row r="104" spans="1:1" ht="15.5" x14ac:dyDescent="0.35">
      <c r="A104" s="232" t="s">
        <v>303</v>
      </c>
    </row>
    <row r="105" spans="1:1" ht="15.5" x14ac:dyDescent="0.35">
      <c r="A105" s="232"/>
    </row>
    <row r="106" spans="1:1" ht="15.5" x14ac:dyDescent="0.35">
      <c r="A106" s="232" t="s">
        <v>422</v>
      </c>
    </row>
    <row r="107" spans="1:1" ht="15.5" x14ac:dyDescent="0.35">
      <c r="A107" s="232" t="s">
        <v>304</v>
      </c>
    </row>
    <row r="108" spans="1:1" ht="15.5" x14ac:dyDescent="0.35">
      <c r="A108" s="232" t="s">
        <v>305</v>
      </c>
    </row>
  </sheetData>
  <pageMargins left="0.7" right="0.7" top="0.75" bottom="0.75" header="0.3" footer="0.3"/>
  <pageSetup paperSize="9" orientation="portrait" horizontalDpi="4294967293"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1">
    <tabColor theme="8" tint="0.79998168889431442"/>
  </sheetPr>
  <dimension ref="A1:G86"/>
  <sheetViews>
    <sheetView workbookViewId="0">
      <selection activeCell="A3" sqref="A3"/>
    </sheetView>
  </sheetViews>
  <sheetFormatPr baseColWidth="10" defaultRowHeight="12.5" x14ac:dyDescent="0.25"/>
  <cols>
    <col min="4" max="4" width="13.6328125" customWidth="1"/>
    <col min="8" max="8" width="16.36328125" customWidth="1"/>
  </cols>
  <sheetData>
    <row r="1" spans="1:7" ht="13" x14ac:dyDescent="0.3">
      <c r="A1" t="s">
        <v>187</v>
      </c>
      <c r="F1" s="74" t="str">
        <f>+Liste!A1</f>
        <v>Résid.LA JOIE</v>
      </c>
    </row>
    <row r="2" spans="1:7" x14ac:dyDescent="0.25">
      <c r="F2" t="str">
        <f>+Liste!A2</f>
        <v>120 rue de l' Espérance</v>
      </c>
    </row>
    <row r="3" spans="1:7" x14ac:dyDescent="0.25">
      <c r="F3">
        <f>+Liste!A3</f>
        <v>75016</v>
      </c>
      <c r="G3" t="str">
        <f>+Liste!B3</f>
        <v>PARIS</v>
      </c>
    </row>
    <row r="5" spans="1:7" ht="18" x14ac:dyDescent="0.4">
      <c r="B5" s="160" t="s">
        <v>238</v>
      </c>
    </row>
    <row r="7" spans="1:7" x14ac:dyDescent="0.25">
      <c r="A7" s="72" t="s">
        <v>188</v>
      </c>
    </row>
    <row r="9" spans="1:7" x14ac:dyDescent="0.25">
      <c r="A9" s="72" t="s">
        <v>189</v>
      </c>
    </row>
    <row r="11" spans="1:7" ht="15.5" x14ac:dyDescent="0.35">
      <c r="C11" s="90" t="s">
        <v>190</v>
      </c>
    </row>
    <row r="13" spans="1:7" ht="13" x14ac:dyDescent="0.3">
      <c r="D13" s="74" t="s">
        <v>193</v>
      </c>
      <c r="E13" s="74"/>
    </row>
    <row r="14" spans="1:7" ht="13" x14ac:dyDescent="0.3">
      <c r="D14" s="74" t="s">
        <v>194</v>
      </c>
      <c r="E14" s="74"/>
    </row>
    <row r="15" spans="1:7" ht="13" x14ac:dyDescent="0.3">
      <c r="D15" s="74">
        <v>75016</v>
      </c>
      <c r="E15" s="74" t="s">
        <v>71</v>
      </c>
    </row>
    <row r="17" spans="1:4" x14ac:dyDescent="0.25">
      <c r="A17" s="72" t="s">
        <v>195</v>
      </c>
    </row>
    <row r="19" spans="1:4" ht="13" x14ac:dyDescent="0.3">
      <c r="A19" s="74" t="s">
        <v>198</v>
      </c>
    </row>
    <row r="20" spans="1:4" x14ac:dyDescent="0.25">
      <c r="B20" s="72" t="s">
        <v>196</v>
      </c>
      <c r="C20" s="72"/>
      <c r="D20" s="72" t="s">
        <v>197</v>
      </c>
    </row>
    <row r="22" spans="1:4" ht="13" x14ac:dyDescent="0.3">
      <c r="A22" s="74" t="s">
        <v>199</v>
      </c>
    </row>
    <row r="23" spans="1:4" x14ac:dyDescent="0.25">
      <c r="B23" s="72" t="s">
        <v>196</v>
      </c>
    </row>
    <row r="25" spans="1:4" ht="13" x14ac:dyDescent="0.3">
      <c r="A25" s="74" t="s">
        <v>210</v>
      </c>
    </row>
    <row r="26" spans="1:4" x14ac:dyDescent="0.25">
      <c r="B26" s="72" t="s">
        <v>196</v>
      </c>
      <c r="D26" s="72" t="s">
        <v>200</v>
      </c>
    </row>
    <row r="27" spans="1:4" x14ac:dyDescent="0.25">
      <c r="D27" s="72" t="s">
        <v>201</v>
      </c>
    </row>
    <row r="28" spans="1:4" ht="13" x14ac:dyDescent="0.3">
      <c r="A28" s="74" t="s">
        <v>202</v>
      </c>
    </row>
    <row r="29" spans="1:4" x14ac:dyDescent="0.25">
      <c r="B29" s="72" t="s">
        <v>203</v>
      </c>
    </row>
    <row r="31" spans="1:4" ht="13" x14ac:dyDescent="0.3">
      <c r="A31" s="74" t="s">
        <v>204</v>
      </c>
    </row>
    <row r="32" spans="1:4" x14ac:dyDescent="0.25">
      <c r="B32" s="72" t="s">
        <v>205</v>
      </c>
    </row>
    <row r="33" spans="1:2" x14ac:dyDescent="0.25">
      <c r="B33" s="72" t="s">
        <v>206</v>
      </c>
    </row>
    <row r="34" spans="1:2" x14ac:dyDescent="0.25">
      <c r="B34" s="72" t="s">
        <v>207</v>
      </c>
    </row>
    <row r="35" spans="1:2" x14ac:dyDescent="0.25">
      <c r="B35" s="72" t="s">
        <v>208</v>
      </c>
    </row>
    <row r="36" spans="1:2" x14ac:dyDescent="0.25">
      <c r="B36" s="72" t="s">
        <v>209</v>
      </c>
    </row>
    <row r="38" spans="1:2" ht="13" x14ac:dyDescent="0.3">
      <c r="A38" s="74" t="s">
        <v>211</v>
      </c>
    </row>
    <row r="39" spans="1:2" x14ac:dyDescent="0.25">
      <c r="A39" s="72"/>
      <c r="B39" s="72" t="s">
        <v>208</v>
      </c>
    </row>
    <row r="40" spans="1:2" x14ac:dyDescent="0.25">
      <c r="A40" s="72"/>
      <c r="B40" s="72" t="s">
        <v>217</v>
      </c>
    </row>
    <row r="41" spans="1:2" ht="14.4" customHeight="1" x14ac:dyDescent="0.25">
      <c r="A41" s="72"/>
      <c r="B41" s="72" t="s">
        <v>218</v>
      </c>
    </row>
    <row r="43" spans="1:2" ht="13" x14ac:dyDescent="0.3">
      <c r="A43" s="74" t="s">
        <v>269</v>
      </c>
    </row>
    <row r="44" spans="1:2" x14ac:dyDescent="0.25">
      <c r="B44" t="s">
        <v>212</v>
      </c>
    </row>
    <row r="45" spans="1:2" x14ac:dyDescent="0.25">
      <c r="B45" s="72" t="s">
        <v>213</v>
      </c>
    </row>
    <row r="46" spans="1:2" x14ac:dyDescent="0.25">
      <c r="B46" s="72" t="s">
        <v>214</v>
      </c>
    </row>
    <row r="47" spans="1:2" x14ac:dyDescent="0.25">
      <c r="B47" s="72" t="s">
        <v>214</v>
      </c>
    </row>
    <row r="49" spans="1:3" ht="13" x14ac:dyDescent="0.3">
      <c r="A49" s="74" t="s">
        <v>215</v>
      </c>
    </row>
    <row r="50" spans="1:3" x14ac:dyDescent="0.25">
      <c r="B50" t="s">
        <v>212</v>
      </c>
    </row>
    <row r="51" spans="1:3" x14ac:dyDescent="0.25">
      <c r="B51" s="72" t="s">
        <v>208</v>
      </c>
    </row>
    <row r="52" spans="1:3" x14ac:dyDescent="0.25">
      <c r="B52" s="72" t="s">
        <v>216</v>
      </c>
      <c r="C52" s="72"/>
    </row>
    <row r="53" spans="1:3" x14ac:dyDescent="0.25">
      <c r="B53" s="72" t="s">
        <v>270</v>
      </c>
    </row>
    <row r="55" spans="1:3" ht="13" x14ac:dyDescent="0.3">
      <c r="A55" s="74" t="s">
        <v>219</v>
      </c>
    </row>
    <row r="56" spans="1:3" x14ac:dyDescent="0.25">
      <c r="B56" s="72" t="s">
        <v>208</v>
      </c>
    </row>
    <row r="57" spans="1:3" x14ac:dyDescent="0.25">
      <c r="B57" s="72" t="s">
        <v>220</v>
      </c>
    </row>
    <row r="58" spans="1:3" x14ac:dyDescent="0.25">
      <c r="B58" s="72" t="s">
        <v>221</v>
      </c>
    </row>
    <row r="60" spans="1:3" ht="13" x14ac:dyDescent="0.3">
      <c r="A60" s="74" t="s">
        <v>222</v>
      </c>
    </row>
    <row r="61" spans="1:3" x14ac:dyDescent="0.25">
      <c r="B61" s="72" t="s">
        <v>208</v>
      </c>
    </row>
    <row r="62" spans="1:3" x14ac:dyDescent="0.25">
      <c r="B62" s="72" t="s">
        <v>223</v>
      </c>
    </row>
    <row r="63" spans="1:3" x14ac:dyDescent="0.25">
      <c r="B63" s="72" t="s">
        <v>224</v>
      </c>
    </row>
    <row r="64" spans="1:3" x14ac:dyDescent="0.25">
      <c r="B64" s="72" t="s">
        <v>225</v>
      </c>
    </row>
    <row r="66" spans="1:3" ht="13" x14ac:dyDescent="0.3">
      <c r="A66" s="74" t="s">
        <v>226</v>
      </c>
    </row>
    <row r="67" spans="1:3" x14ac:dyDescent="0.25">
      <c r="B67" t="s">
        <v>227</v>
      </c>
    </row>
    <row r="68" spans="1:3" x14ac:dyDescent="0.25">
      <c r="B68" t="s">
        <v>228</v>
      </c>
    </row>
    <row r="69" spans="1:3" x14ac:dyDescent="0.25">
      <c r="B69" t="s">
        <v>228</v>
      </c>
    </row>
    <row r="70" spans="1:3" x14ac:dyDescent="0.25">
      <c r="B70" s="72" t="s">
        <v>208</v>
      </c>
    </row>
    <row r="71" spans="1:3" x14ac:dyDescent="0.25">
      <c r="B71" s="72" t="s">
        <v>229</v>
      </c>
    </row>
    <row r="72" spans="1:3" x14ac:dyDescent="0.25">
      <c r="B72" s="72" t="s">
        <v>230</v>
      </c>
    </row>
    <row r="73" spans="1:3" x14ac:dyDescent="0.25">
      <c r="B73" s="72" t="s">
        <v>271</v>
      </c>
    </row>
    <row r="75" spans="1:3" x14ac:dyDescent="0.25">
      <c r="B75" s="72" t="s">
        <v>272</v>
      </c>
    </row>
    <row r="76" spans="1:3" x14ac:dyDescent="0.25">
      <c r="B76" t="s">
        <v>231</v>
      </c>
    </row>
    <row r="77" spans="1:3" x14ac:dyDescent="0.25">
      <c r="B77" t="s">
        <v>232</v>
      </c>
      <c r="C77" t="s">
        <v>233</v>
      </c>
    </row>
    <row r="78" spans="1:3" x14ac:dyDescent="0.25">
      <c r="B78" t="s">
        <v>234</v>
      </c>
      <c r="C78" t="s">
        <v>233</v>
      </c>
    </row>
    <row r="79" spans="1:3" x14ac:dyDescent="0.25">
      <c r="B79" t="s">
        <v>234</v>
      </c>
      <c r="C79" t="s">
        <v>233</v>
      </c>
    </row>
    <row r="80" spans="1:3" x14ac:dyDescent="0.25">
      <c r="B80" t="s">
        <v>235</v>
      </c>
    </row>
    <row r="81" spans="1:2" x14ac:dyDescent="0.25">
      <c r="B81" t="s">
        <v>236</v>
      </c>
    </row>
    <row r="83" spans="1:2" ht="13" x14ac:dyDescent="0.3">
      <c r="A83" s="74" t="s">
        <v>251</v>
      </c>
    </row>
    <row r="84" spans="1:2" x14ac:dyDescent="0.25">
      <c r="B84" s="72" t="s">
        <v>208</v>
      </c>
    </row>
    <row r="85" spans="1:2" x14ac:dyDescent="0.25">
      <c r="B85" s="72" t="s">
        <v>274</v>
      </c>
    </row>
    <row r="86" spans="1:2" x14ac:dyDescent="0.25">
      <c r="B86" s="72" t="s">
        <v>237</v>
      </c>
    </row>
  </sheetData>
  <dataValidations count="1">
    <dataValidation type="custom" allowBlank="1" showInputMessage="1" showErrorMessage="1" sqref="F1:H3" xr:uid="{00000000-0002-0000-0600-000000000000}">
      <formula1>"&gt;=1"</formula1>
    </dataValidation>
  </dataValidations>
  <pageMargins left="0.25" right="0.25" top="0.75" bottom="0.75" header="0.3" footer="0.3"/>
  <pageSetup paperSize="9" orientation="portrait" horizontalDpi="4294967293" verticalDpi="0" r:id="rId1"/>
  <rowBreaks count="1" manualBreakCount="1">
    <brk id="77" max="16383" man="1"/>
  </rowBreaks>
  <colBreaks count="1" manualBreakCount="1">
    <brk id="8"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12">
    <tabColor theme="0" tint="-0.14999847407452621"/>
  </sheetPr>
  <dimension ref="A1:G211"/>
  <sheetViews>
    <sheetView topLeftCell="A14" workbookViewId="0">
      <pane xSplit="15770" topLeftCell="M1"/>
      <selection activeCell="I16" sqref="I16"/>
      <selection pane="topRight" activeCell="M153" sqref="M153"/>
    </sheetView>
  </sheetViews>
  <sheetFormatPr baseColWidth="10" defaultRowHeight="12.5" x14ac:dyDescent="0.25"/>
  <cols>
    <col min="8" max="8" width="14.90625" customWidth="1"/>
  </cols>
  <sheetData>
    <row r="1" spans="1:7" ht="13" x14ac:dyDescent="0.3">
      <c r="F1" s="74" t="str">
        <f>+Liste!A1</f>
        <v>Résid.LA JOIE</v>
      </c>
    </row>
    <row r="2" spans="1:7" x14ac:dyDescent="0.25">
      <c r="F2" t="str">
        <f>+Liste!A2</f>
        <v>120 rue de l' Espérance</v>
      </c>
    </row>
    <row r="3" spans="1:7" x14ac:dyDescent="0.25">
      <c r="F3">
        <f>+Liste!A3</f>
        <v>75016</v>
      </c>
      <c r="G3" s="72" t="s">
        <v>71</v>
      </c>
    </row>
    <row r="5" spans="1:7" ht="18" x14ac:dyDescent="0.4">
      <c r="B5" s="160" t="s">
        <v>240</v>
      </c>
    </row>
    <row r="6" spans="1:7" ht="18" x14ac:dyDescent="0.4">
      <c r="C6" s="161" t="s">
        <v>239</v>
      </c>
      <c r="D6" s="162">
        <v>44372</v>
      </c>
    </row>
    <row r="8" spans="1:7" x14ac:dyDescent="0.25">
      <c r="A8" s="72" t="s">
        <v>241</v>
      </c>
    </row>
    <row r="10" spans="1:7" x14ac:dyDescent="0.25">
      <c r="D10" s="72" t="s">
        <v>232</v>
      </c>
    </row>
    <row r="11" spans="1:7" x14ac:dyDescent="0.25">
      <c r="D11" s="72" t="s">
        <v>232</v>
      </c>
    </row>
    <row r="12" spans="1:7" x14ac:dyDescent="0.25">
      <c r="D12" s="72" t="s">
        <v>232</v>
      </c>
    </row>
    <row r="14" spans="1:7" x14ac:dyDescent="0.25">
      <c r="A14" s="72" t="s">
        <v>242</v>
      </c>
    </row>
    <row r="15" spans="1:7" x14ac:dyDescent="0.25">
      <c r="D15" s="72" t="s">
        <v>243</v>
      </c>
    </row>
    <row r="16" spans="1:7" x14ac:dyDescent="0.25">
      <c r="D16" s="72" t="s">
        <v>243</v>
      </c>
    </row>
    <row r="17" spans="1:4" x14ac:dyDescent="0.25">
      <c r="D17" s="72" t="s">
        <v>243</v>
      </c>
    </row>
    <row r="19" spans="1:4" ht="10.75" customHeight="1" x14ac:dyDescent="0.25">
      <c r="A19" s="72" t="s">
        <v>244</v>
      </c>
      <c r="B19" s="72"/>
    </row>
    <row r="21" spans="1:4" x14ac:dyDescent="0.25">
      <c r="A21" s="72" t="s">
        <v>245</v>
      </c>
    </row>
    <row r="22" spans="1:4" x14ac:dyDescent="0.25">
      <c r="A22" t="s">
        <v>246</v>
      </c>
    </row>
    <row r="23" spans="1:4" x14ac:dyDescent="0.25">
      <c r="A23" t="s">
        <v>247</v>
      </c>
    </row>
    <row r="24" spans="1:4" x14ac:dyDescent="0.25">
      <c r="B24" s="72"/>
    </row>
    <row r="25" spans="1:4" x14ac:dyDescent="0.25">
      <c r="A25" s="72" t="s">
        <v>248</v>
      </c>
    </row>
    <row r="26" spans="1:4" x14ac:dyDescent="0.25">
      <c r="A26" s="72" t="s">
        <v>249</v>
      </c>
    </row>
    <row r="27" spans="1:4" x14ac:dyDescent="0.25">
      <c r="A27" s="72" t="s">
        <v>250</v>
      </c>
    </row>
    <row r="28" spans="1:4" x14ac:dyDescent="0.25">
      <c r="A28" s="72" t="s">
        <v>250</v>
      </c>
    </row>
    <row r="29" spans="1:4" x14ac:dyDescent="0.25">
      <c r="A29" s="72" t="s">
        <v>250</v>
      </c>
    </row>
    <row r="30" spans="1:4" ht="13" x14ac:dyDescent="0.3">
      <c r="A30" s="74" t="s">
        <v>252</v>
      </c>
    </row>
    <row r="31" spans="1:4" x14ac:dyDescent="0.25">
      <c r="A31" s="167"/>
    </row>
    <row r="32" spans="1:4" x14ac:dyDescent="0.25">
      <c r="B32" s="72" t="s">
        <v>253</v>
      </c>
    </row>
    <row r="34" spans="1:2" x14ac:dyDescent="0.25">
      <c r="B34" s="72" t="s">
        <v>254</v>
      </c>
    </row>
    <row r="35" spans="1:2" x14ac:dyDescent="0.25">
      <c r="B35" s="72" t="s">
        <v>2</v>
      </c>
    </row>
    <row r="36" spans="1:2" x14ac:dyDescent="0.25">
      <c r="B36" s="72" t="s">
        <v>255</v>
      </c>
    </row>
    <row r="37" spans="1:2" x14ac:dyDescent="0.25">
      <c r="B37" s="72" t="s">
        <v>257</v>
      </c>
    </row>
    <row r="38" spans="1:2" x14ac:dyDescent="0.25">
      <c r="B38" s="72" t="s">
        <v>234</v>
      </c>
    </row>
    <row r="39" spans="1:2" x14ac:dyDescent="0.25">
      <c r="B39" s="72" t="s">
        <v>258</v>
      </c>
    </row>
    <row r="40" spans="1:2" x14ac:dyDescent="0.25">
      <c r="B40" s="72" t="s">
        <v>234</v>
      </c>
    </row>
    <row r="41" spans="1:2" ht="13" x14ac:dyDescent="0.3">
      <c r="B41" s="74" t="s">
        <v>256</v>
      </c>
    </row>
    <row r="43" spans="1:2" ht="13" x14ac:dyDescent="0.3">
      <c r="A43" s="74" t="s">
        <v>261</v>
      </c>
    </row>
    <row r="45" spans="1:2" x14ac:dyDescent="0.25">
      <c r="B45" s="72" t="s">
        <v>259</v>
      </c>
    </row>
    <row r="47" spans="1:2" x14ac:dyDescent="0.25">
      <c r="B47" s="72" t="s">
        <v>254</v>
      </c>
    </row>
    <row r="48" spans="1:2" x14ac:dyDescent="0.25">
      <c r="B48" s="72" t="s">
        <v>2</v>
      </c>
    </row>
    <row r="49" spans="1:2" x14ac:dyDescent="0.25">
      <c r="B49" s="72" t="s">
        <v>255</v>
      </c>
    </row>
    <row r="50" spans="1:2" x14ac:dyDescent="0.25">
      <c r="B50" s="72" t="s">
        <v>257</v>
      </c>
    </row>
    <row r="51" spans="1:2" x14ac:dyDescent="0.25">
      <c r="B51" s="72" t="s">
        <v>234</v>
      </c>
    </row>
    <row r="52" spans="1:2" x14ac:dyDescent="0.25">
      <c r="B52" s="72" t="s">
        <v>258</v>
      </c>
    </row>
    <row r="53" spans="1:2" x14ac:dyDescent="0.25">
      <c r="B53" s="72" t="s">
        <v>234</v>
      </c>
    </row>
    <row r="54" spans="1:2" ht="13" x14ac:dyDescent="0.3">
      <c r="B54" s="74" t="s">
        <v>256</v>
      </c>
    </row>
    <row r="59" spans="1:2" ht="13" x14ac:dyDescent="0.3">
      <c r="A59" s="74" t="s">
        <v>260</v>
      </c>
    </row>
    <row r="61" spans="1:2" x14ac:dyDescent="0.25">
      <c r="B61" s="72" t="s">
        <v>262</v>
      </c>
    </row>
    <row r="63" spans="1:2" x14ac:dyDescent="0.25">
      <c r="B63" s="72" t="s">
        <v>254</v>
      </c>
    </row>
    <row r="64" spans="1:2" x14ac:dyDescent="0.25">
      <c r="B64" s="72" t="s">
        <v>2</v>
      </c>
    </row>
    <row r="65" spans="1:2" x14ac:dyDescent="0.25">
      <c r="B65" s="72" t="s">
        <v>255</v>
      </c>
    </row>
    <row r="66" spans="1:2" x14ac:dyDescent="0.25">
      <c r="B66" s="72" t="s">
        <v>257</v>
      </c>
    </row>
    <row r="67" spans="1:2" x14ac:dyDescent="0.25">
      <c r="B67" s="72" t="s">
        <v>234</v>
      </c>
    </row>
    <row r="68" spans="1:2" x14ac:dyDescent="0.25">
      <c r="B68" s="72" t="s">
        <v>258</v>
      </c>
    </row>
    <row r="69" spans="1:2" x14ac:dyDescent="0.25">
      <c r="B69" s="72" t="s">
        <v>234</v>
      </c>
    </row>
    <row r="70" spans="1:2" ht="13" x14ac:dyDescent="0.3">
      <c r="B70" s="74" t="s">
        <v>256</v>
      </c>
    </row>
    <row r="72" spans="1:2" ht="13" x14ac:dyDescent="0.3">
      <c r="A72" s="74" t="s">
        <v>263</v>
      </c>
    </row>
    <row r="73" spans="1:2" ht="13" x14ac:dyDescent="0.3">
      <c r="B73" s="74" t="s">
        <v>205</v>
      </c>
    </row>
    <row r="74" spans="1:2" x14ac:dyDescent="0.25">
      <c r="B74" s="72" t="s">
        <v>264</v>
      </c>
    </row>
    <row r="76" spans="1:2" x14ac:dyDescent="0.25">
      <c r="B76" s="72" t="s">
        <v>254</v>
      </c>
    </row>
    <row r="77" spans="1:2" x14ac:dyDescent="0.25">
      <c r="B77" s="72" t="s">
        <v>2</v>
      </c>
    </row>
    <row r="78" spans="1:2" x14ac:dyDescent="0.25">
      <c r="B78" s="72" t="s">
        <v>255</v>
      </c>
    </row>
    <row r="79" spans="1:2" x14ac:dyDescent="0.25">
      <c r="B79" s="72" t="s">
        <v>257</v>
      </c>
    </row>
    <row r="80" spans="1:2" x14ac:dyDescent="0.25">
      <c r="B80" s="72" t="s">
        <v>234</v>
      </c>
    </row>
    <row r="81" spans="1:2" x14ac:dyDescent="0.25">
      <c r="B81" s="72" t="s">
        <v>258</v>
      </c>
    </row>
    <row r="82" spans="1:2" x14ac:dyDescent="0.25">
      <c r="B82" s="72" t="s">
        <v>234</v>
      </c>
    </row>
    <row r="83" spans="1:2" ht="13" x14ac:dyDescent="0.3">
      <c r="B83" s="74" t="s">
        <v>265</v>
      </c>
    </row>
    <row r="85" spans="1:2" ht="13" x14ac:dyDescent="0.3">
      <c r="A85" s="74" t="s">
        <v>211</v>
      </c>
    </row>
    <row r="86" spans="1:2" x14ac:dyDescent="0.25">
      <c r="B86" s="72" t="s">
        <v>266</v>
      </c>
    </row>
    <row r="87" spans="1:2" x14ac:dyDescent="0.25">
      <c r="B87" s="72" t="s">
        <v>267</v>
      </c>
    </row>
    <row r="88" spans="1:2" x14ac:dyDescent="0.25">
      <c r="B88" s="72" t="s">
        <v>268</v>
      </c>
    </row>
    <row r="90" spans="1:2" x14ac:dyDescent="0.25">
      <c r="B90" s="72" t="s">
        <v>254</v>
      </c>
    </row>
    <row r="91" spans="1:2" x14ac:dyDescent="0.25">
      <c r="B91" s="72" t="s">
        <v>2</v>
      </c>
    </row>
    <row r="92" spans="1:2" x14ac:dyDescent="0.25">
      <c r="B92" s="72" t="s">
        <v>255</v>
      </c>
    </row>
    <row r="93" spans="1:2" x14ac:dyDescent="0.25">
      <c r="B93" s="72" t="s">
        <v>257</v>
      </c>
    </row>
    <row r="94" spans="1:2" x14ac:dyDescent="0.25">
      <c r="B94" s="72" t="s">
        <v>234</v>
      </c>
    </row>
    <row r="95" spans="1:2" x14ac:dyDescent="0.25">
      <c r="B95" s="72" t="s">
        <v>258</v>
      </c>
    </row>
    <row r="96" spans="1:2" x14ac:dyDescent="0.25">
      <c r="B96" s="72" t="s">
        <v>234</v>
      </c>
    </row>
    <row r="97" spans="1:2" ht="13" x14ac:dyDescent="0.3">
      <c r="B97" s="74" t="s">
        <v>265</v>
      </c>
    </row>
    <row r="99" spans="1:2" ht="13" x14ac:dyDescent="0.3">
      <c r="A99" s="74" t="s">
        <v>269</v>
      </c>
    </row>
    <row r="100" spans="1:2" x14ac:dyDescent="0.25">
      <c r="B100" t="s">
        <v>212</v>
      </c>
    </row>
    <row r="101" spans="1:2" x14ac:dyDescent="0.25">
      <c r="A101" s="164">
        <v>7.1</v>
      </c>
      <c r="B101" s="72" t="s">
        <v>320</v>
      </c>
    </row>
    <row r="102" spans="1:2" x14ac:dyDescent="0.25">
      <c r="B102" s="72" t="s">
        <v>254</v>
      </c>
    </row>
    <row r="103" spans="1:2" x14ac:dyDescent="0.25">
      <c r="B103" s="72" t="s">
        <v>2</v>
      </c>
    </row>
    <row r="104" spans="1:2" x14ac:dyDescent="0.25">
      <c r="B104" s="72" t="s">
        <v>255</v>
      </c>
    </row>
    <row r="105" spans="1:2" x14ac:dyDescent="0.25">
      <c r="B105" s="72" t="s">
        <v>257</v>
      </c>
    </row>
    <row r="106" spans="1:2" x14ac:dyDescent="0.25">
      <c r="B106" s="72" t="s">
        <v>234</v>
      </c>
    </row>
    <row r="107" spans="1:2" x14ac:dyDescent="0.25">
      <c r="B107" s="72" t="s">
        <v>258</v>
      </c>
    </row>
    <row r="108" spans="1:2" x14ac:dyDescent="0.25">
      <c r="B108" s="72" t="s">
        <v>234</v>
      </c>
    </row>
    <row r="109" spans="1:2" ht="13" x14ac:dyDescent="0.3">
      <c r="B109" s="74" t="s">
        <v>265</v>
      </c>
    </row>
    <row r="111" spans="1:2" x14ac:dyDescent="0.25">
      <c r="A111" s="156">
        <v>7.2</v>
      </c>
      <c r="B111" s="72" t="s">
        <v>320</v>
      </c>
    </row>
    <row r="112" spans="1:2" x14ac:dyDescent="0.25">
      <c r="B112" s="72" t="s">
        <v>254</v>
      </c>
    </row>
    <row r="113" spans="1:2" x14ac:dyDescent="0.25">
      <c r="B113" s="72" t="s">
        <v>2</v>
      </c>
    </row>
    <row r="114" spans="1:2" x14ac:dyDescent="0.25">
      <c r="B114" s="72" t="s">
        <v>255</v>
      </c>
    </row>
    <row r="115" spans="1:2" x14ac:dyDescent="0.25">
      <c r="B115" s="72" t="s">
        <v>257</v>
      </c>
    </row>
    <row r="116" spans="1:2" x14ac:dyDescent="0.25">
      <c r="B116" s="72" t="s">
        <v>234</v>
      </c>
    </row>
    <row r="117" spans="1:2" x14ac:dyDescent="0.25">
      <c r="B117" s="72" t="s">
        <v>258</v>
      </c>
    </row>
    <row r="118" spans="1:2" x14ac:dyDescent="0.25">
      <c r="B118" s="72" t="s">
        <v>234</v>
      </c>
    </row>
    <row r="119" spans="1:2" ht="13" x14ac:dyDescent="0.3">
      <c r="B119" s="74" t="s">
        <v>265</v>
      </c>
    </row>
    <row r="121" spans="1:2" ht="13" x14ac:dyDescent="0.3">
      <c r="A121" s="74" t="s">
        <v>215</v>
      </c>
    </row>
    <row r="122" spans="1:2" x14ac:dyDescent="0.25">
      <c r="B122" s="72" t="s">
        <v>216</v>
      </c>
    </row>
    <row r="123" spans="1:2" x14ac:dyDescent="0.25">
      <c r="B123" s="72" t="s">
        <v>270</v>
      </c>
    </row>
    <row r="124" spans="1:2" x14ac:dyDescent="0.25">
      <c r="B124" s="72" t="s">
        <v>1</v>
      </c>
    </row>
    <row r="125" spans="1:2" x14ac:dyDescent="0.25">
      <c r="B125" s="72" t="s">
        <v>2</v>
      </c>
    </row>
    <row r="126" spans="1:2" x14ac:dyDescent="0.25">
      <c r="B126" s="72" t="s">
        <v>255</v>
      </c>
    </row>
    <row r="127" spans="1:2" x14ac:dyDescent="0.25">
      <c r="B127" s="72" t="s">
        <v>257</v>
      </c>
    </row>
    <row r="128" spans="1:2" x14ac:dyDescent="0.25">
      <c r="B128" s="72" t="s">
        <v>234</v>
      </c>
    </row>
    <row r="129" spans="1:2" x14ac:dyDescent="0.25">
      <c r="B129" s="72" t="s">
        <v>258</v>
      </c>
    </row>
    <row r="130" spans="1:2" x14ac:dyDescent="0.25">
      <c r="B130" s="72" t="s">
        <v>234</v>
      </c>
    </row>
    <row r="131" spans="1:2" ht="13" x14ac:dyDescent="0.3">
      <c r="B131" s="74" t="s">
        <v>265</v>
      </c>
    </row>
    <row r="133" spans="1:2" ht="13" x14ac:dyDescent="0.3">
      <c r="A133" s="74" t="s">
        <v>219</v>
      </c>
    </row>
    <row r="134" spans="1:2" x14ac:dyDescent="0.25">
      <c r="B134" s="72" t="s">
        <v>220</v>
      </c>
    </row>
    <row r="135" spans="1:2" x14ac:dyDescent="0.25">
      <c r="B135" s="72" t="s">
        <v>221</v>
      </c>
    </row>
    <row r="136" spans="1:2" x14ac:dyDescent="0.25">
      <c r="B136" s="72" t="s">
        <v>1</v>
      </c>
    </row>
    <row r="137" spans="1:2" x14ac:dyDescent="0.25">
      <c r="B137" s="72" t="s">
        <v>2</v>
      </c>
    </row>
    <row r="138" spans="1:2" x14ac:dyDescent="0.25">
      <c r="B138" s="72" t="s">
        <v>255</v>
      </c>
    </row>
    <row r="139" spans="1:2" x14ac:dyDescent="0.25">
      <c r="B139" s="72" t="s">
        <v>257</v>
      </c>
    </row>
    <row r="140" spans="1:2" x14ac:dyDescent="0.25">
      <c r="B140" s="72" t="s">
        <v>234</v>
      </c>
    </row>
    <row r="141" spans="1:2" x14ac:dyDescent="0.25">
      <c r="B141" s="72" t="s">
        <v>258</v>
      </c>
    </row>
    <row r="142" spans="1:2" x14ac:dyDescent="0.25">
      <c r="B142" s="72" t="s">
        <v>234</v>
      </c>
    </row>
    <row r="143" spans="1:2" ht="13" x14ac:dyDescent="0.3">
      <c r="B143" s="74" t="s">
        <v>265</v>
      </c>
    </row>
    <row r="145" spans="1:2" ht="13" x14ac:dyDescent="0.3">
      <c r="A145" s="74" t="s">
        <v>222</v>
      </c>
    </row>
    <row r="146" spans="1:2" x14ac:dyDescent="0.25">
      <c r="B146" s="72" t="s">
        <v>223</v>
      </c>
    </row>
    <row r="147" spans="1:2" x14ac:dyDescent="0.25">
      <c r="B147" s="72" t="s">
        <v>224</v>
      </c>
    </row>
    <row r="148" spans="1:2" x14ac:dyDescent="0.25">
      <c r="B148" s="72" t="s">
        <v>225</v>
      </c>
    </row>
    <row r="149" spans="1:2" x14ac:dyDescent="0.25">
      <c r="B149" s="72" t="s">
        <v>1</v>
      </c>
    </row>
    <row r="150" spans="1:2" x14ac:dyDescent="0.25">
      <c r="B150" s="72" t="s">
        <v>2</v>
      </c>
    </row>
    <row r="151" spans="1:2" x14ac:dyDescent="0.25">
      <c r="B151" s="72" t="s">
        <v>255</v>
      </c>
    </row>
    <row r="152" spans="1:2" x14ac:dyDescent="0.25">
      <c r="B152" s="72" t="s">
        <v>257</v>
      </c>
    </row>
    <row r="153" spans="1:2" x14ac:dyDescent="0.25">
      <c r="B153" s="72" t="s">
        <v>234</v>
      </c>
    </row>
    <row r="154" spans="1:2" x14ac:dyDescent="0.25">
      <c r="B154" s="72" t="s">
        <v>258</v>
      </c>
    </row>
    <row r="155" spans="1:2" x14ac:dyDescent="0.25">
      <c r="B155" s="72" t="s">
        <v>234</v>
      </c>
    </row>
    <row r="156" spans="1:2" ht="13" x14ac:dyDescent="0.3">
      <c r="B156" s="74" t="s">
        <v>265</v>
      </c>
    </row>
    <row r="158" spans="1:2" ht="13" x14ac:dyDescent="0.3">
      <c r="A158" s="74" t="s">
        <v>226</v>
      </c>
    </row>
    <row r="159" spans="1:2" x14ac:dyDescent="0.25">
      <c r="B159" s="72" t="s">
        <v>229</v>
      </c>
    </row>
    <row r="160" spans="1:2" x14ac:dyDescent="0.25">
      <c r="B160" s="72" t="s">
        <v>230</v>
      </c>
    </row>
    <row r="161" spans="1:3" x14ac:dyDescent="0.25">
      <c r="B161" s="72" t="s">
        <v>271</v>
      </c>
    </row>
    <row r="163" spans="1:3" x14ac:dyDescent="0.25">
      <c r="B163" s="72" t="s">
        <v>273</v>
      </c>
    </row>
    <row r="164" spans="1:3" x14ac:dyDescent="0.25">
      <c r="B164" s="72" t="s">
        <v>275</v>
      </c>
      <c r="C164" s="72"/>
    </row>
    <row r="165" spans="1:3" x14ac:dyDescent="0.25">
      <c r="B165" t="s">
        <v>232</v>
      </c>
    </row>
    <row r="166" spans="1:3" x14ac:dyDescent="0.25">
      <c r="B166" t="s">
        <v>234</v>
      </c>
    </row>
    <row r="167" spans="1:3" x14ac:dyDescent="0.25">
      <c r="B167" t="s">
        <v>234</v>
      </c>
    </row>
    <row r="168" spans="1:3" ht="14.5" x14ac:dyDescent="0.25">
      <c r="A168" s="163"/>
      <c r="B168" t="s">
        <v>235</v>
      </c>
    </row>
    <row r="169" spans="1:3" x14ac:dyDescent="0.25">
      <c r="B169" t="s">
        <v>236</v>
      </c>
    </row>
    <row r="170" spans="1:3" x14ac:dyDescent="0.25">
      <c r="B170" s="72" t="s">
        <v>1</v>
      </c>
    </row>
    <row r="171" spans="1:3" x14ac:dyDescent="0.25">
      <c r="B171" s="72" t="s">
        <v>2</v>
      </c>
    </row>
    <row r="172" spans="1:3" x14ac:dyDescent="0.25">
      <c r="B172" s="72" t="s">
        <v>255</v>
      </c>
    </row>
    <row r="173" spans="1:3" x14ac:dyDescent="0.25">
      <c r="B173" s="72" t="s">
        <v>257</v>
      </c>
    </row>
    <row r="174" spans="1:3" x14ac:dyDescent="0.25">
      <c r="B174" s="72" t="s">
        <v>234</v>
      </c>
    </row>
    <row r="175" spans="1:3" x14ac:dyDescent="0.25">
      <c r="B175" s="72" t="s">
        <v>258</v>
      </c>
    </row>
    <row r="176" spans="1:3" x14ac:dyDescent="0.25">
      <c r="B176" s="72" t="s">
        <v>234</v>
      </c>
    </row>
    <row r="177" spans="1:2" ht="13" x14ac:dyDescent="0.3">
      <c r="B177" s="74" t="s">
        <v>265</v>
      </c>
    </row>
    <row r="180" spans="1:2" ht="13" x14ac:dyDescent="0.3">
      <c r="A180" s="74" t="s">
        <v>251</v>
      </c>
    </row>
    <row r="181" spans="1:2" x14ac:dyDescent="0.25">
      <c r="B181" s="72" t="s">
        <v>276</v>
      </c>
    </row>
    <row r="182" spans="1:2" x14ac:dyDescent="0.25">
      <c r="B182" s="72" t="s">
        <v>277</v>
      </c>
    </row>
    <row r="183" spans="1:2" x14ac:dyDescent="0.25">
      <c r="B183" s="72" t="s">
        <v>1</v>
      </c>
    </row>
    <row r="184" spans="1:2" x14ac:dyDescent="0.25">
      <c r="B184" s="72" t="s">
        <v>2</v>
      </c>
    </row>
    <row r="185" spans="1:2" x14ac:dyDescent="0.25">
      <c r="B185" s="72" t="s">
        <v>255</v>
      </c>
    </row>
    <row r="186" spans="1:2" x14ac:dyDescent="0.25">
      <c r="B186" s="72" t="s">
        <v>257</v>
      </c>
    </row>
    <row r="187" spans="1:2" x14ac:dyDescent="0.25">
      <c r="B187" s="72" t="s">
        <v>234</v>
      </c>
    </row>
    <row r="188" spans="1:2" x14ac:dyDescent="0.25">
      <c r="B188" s="72" t="s">
        <v>258</v>
      </c>
    </row>
    <row r="189" spans="1:2" x14ac:dyDescent="0.25">
      <c r="B189" s="72" t="s">
        <v>234</v>
      </c>
    </row>
    <row r="190" spans="1:2" ht="13" x14ac:dyDescent="0.3">
      <c r="B190" s="74" t="s">
        <v>265</v>
      </c>
    </row>
    <row r="194" spans="1:6" x14ac:dyDescent="0.25">
      <c r="A194" s="72" t="s">
        <v>278</v>
      </c>
      <c r="B194" s="72"/>
    </row>
    <row r="195" spans="1:6" x14ac:dyDescent="0.25">
      <c r="A195" s="72" t="s">
        <v>279</v>
      </c>
    </row>
    <row r="197" spans="1:6" x14ac:dyDescent="0.25">
      <c r="B197" s="72" t="s">
        <v>280</v>
      </c>
      <c r="D197" s="72" t="s">
        <v>281</v>
      </c>
      <c r="F197" s="72" t="s">
        <v>282</v>
      </c>
    </row>
    <row r="202" spans="1:6" x14ac:dyDescent="0.25">
      <c r="A202" s="72" t="s">
        <v>283</v>
      </c>
    </row>
    <row r="203" spans="1:6" x14ac:dyDescent="0.25">
      <c r="A203" s="77" t="s">
        <v>284</v>
      </c>
    </row>
    <row r="204" spans="1:6" x14ac:dyDescent="0.25">
      <c r="A204" s="165" t="s">
        <v>286</v>
      </c>
    </row>
    <row r="205" spans="1:6" x14ac:dyDescent="0.25">
      <c r="A205" s="166" t="s">
        <v>287</v>
      </c>
    </row>
    <row r="206" spans="1:6" x14ac:dyDescent="0.25">
      <c r="A206" s="77" t="s">
        <v>285</v>
      </c>
    </row>
    <row r="207" spans="1:6" x14ac:dyDescent="0.25">
      <c r="A207" s="77" t="s">
        <v>288</v>
      </c>
    </row>
    <row r="208" spans="1:6" x14ac:dyDescent="0.25">
      <c r="A208" s="77" t="s">
        <v>289</v>
      </c>
    </row>
    <row r="209" spans="1:1" x14ac:dyDescent="0.25">
      <c r="A209" s="77"/>
    </row>
    <row r="210" spans="1:1" x14ac:dyDescent="0.25">
      <c r="A210" s="77"/>
    </row>
    <row r="211" spans="1:1" x14ac:dyDescent="0.25">
      <c r="A211" s="77"/>
    </row>
  </sheetData>
  <dataValidations count="1">
    <dataValidation type="custom" allowBlank="1" showInputMessage="1" showErrorMessage="1" sqref="F1:H3" xr:uid="{00000000-0002-0000-0700-000000000000}">
      <formula1>"&gt;=1"</formula1>
    </dataValidation>
  </dataValidations>
  <pageMargins left="0.25" right="0.25" top="0.75" bottom="0.75" header="0.3" footer="0.3"/>
  <pageSetup paperSize="9" orientation="portrait" horizontalDpi="4294967293" verticalDpi="0" r:id="rId1"/>
  <rowBreaks count="1" manualBreakCount="1">
    <brk id="34" max="16383" man="1"/>
  </rowBreaks>
  <colBreaks count="1" manualBreakCount="1">
    <brk id="8"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11</vt:i4>
      </vt:variant>
    </vt:vector>
  </HeadingPairs>
  <TitlesOfParts>
    <vt:vector size="11" baseType="lpstr">
      <vt:lpstr>Liste</vt:lpstr>
      <vt:lpstr>F.P.8</vt:lpstr>
      <vt:lpstr>VPC</vt:lpstr>
      <vt:lpstr>VPCQuestions</vt:lpstr>
      <vt:lpstr>F.MERE</vt:lpstr>
      <vt:lpstr>R.1.PRES</vt:lpstr>
      <vt:lpstr>Lisez-moi</vt:lpstr>
      <vt:lpstr>Conv,AG</vt:lpstr>
      <vt:lpstr>P.V.A.G.</vt:lpstr>
      <vt:lpstr>POUV</vt:lpstr>
      <vt:lpstr>FormVPC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JB</dc:creator>
  <cp:lastModifiedBy>Jean Braconnier</cp:lastModifiedBy>
  <cp:lastPrinted>2022-07-28T10:10:03Z</cp:lastPrinted>
  <dcterms:created xsi:type="dcterms:W3CDTF">2010-05-24T15:10:51Z</dcterms:created>
  <dcterms:modified xsi:type="dcterms:W3CDTF">2023-01-22T16:13:41Z</dcterms:modified>
</cp:coreProperties>
</file>